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2 27\"/>
    </mc:Choice>
  </mc:AlternateContent>
  <xr:revisionPtr revIDLastSave="0" documentId="13_ncr:1_{71995AB0-B81F-4622-83A2-ACF7DD85FD89}" xr6:coauthVersionLast="47" xr6:coauthVersionMax="47" xr10:uidLastSave="{00000000-0000-0000-0000-000000000000}"/>
  <bookViews>
    <workbookView xWindow="14085" yWindow="-16320" windowWidth="29040" windowHeight="15720" tabRatio="838" firstSheet="4" activeTab="10" xr2:uid="{12274D95-C06D-46F0-9B5C-96CBB00B45F1}"/>
  </bookViews>
  <sheets>
    <sheet name="00 - Cover" sheetId="2" r:id="rId1"/>
    <sheet name="02 - Eligibility Criteria" sheetId="3" r:id="rId2"/>
    <sheet name="03 - Monthly Asset Follow up" sheetId="4" r:id="rId3"/>
    <sheet name="04 - Monthly Collection" sheetId="5" r:id="rId4"/>
    <sheet name="05 - Repurchase and Rescission" sheetId="42" r:id="rId5"/>
    <sheet name="06 - Prepayment Rate" sheetId="6" r:id="rId6"/>
    <sheet name="07 - Asset Amortisation Profile" sheetId="7" r:id="rId7"/>
    <sheet name="08 - Delinquent Home Loans Stat" sheetId="8" r:id="rId8"/>
    <sheet name="09 - Default &amp; Recovery Stat" sheetId="9" r:id="rId9"/>
    <sheet name="10 -Principal Deficiency Amount" sheetId="10" r:id="rId10"/>
    <sheet name="14 - Fees" sheetId="14" r:id="rId11"/>
    <sheet name="11 - Notes Follow-up" sheetId="11" r:id="rId12"/>
    <sheet name="11 bis-Notes Calculation" sheetId="45" r:id="rId13"/>
    <sheet name="12 - Notes Interest" sheetId="12" r:id="rId14"/>
    <sheet name="XX - Reserve calculation" sheetId="49" r:id="rId15"/>
    <sheet name="13 - Issuer Account" sheetId="13" r:id="rId16"/>
    <sheet name="15 - Priority of Payments" sheetId="15" r:id="rId17"/>
    <sheet name="16 - Simplified Balance Sheet" sheetId="16" r:id="rId18"/>
    <sheet name="XX - Events" sheetId="51" r:id="rId19"/>
    <sheet name="Cover Page" sheetId="17" r:id="rId20"/>
    <sheet name="Contact Information" sheetId="18" r:id="rId21"/>
    <sheet name="Key Figures" sheetId="19" r:id="rId22"/>
    <sheet name="Triggers" sheetId="20" r:id="rId23"/>
    <sheet name="Ratings" sheetId="21" r:id="rId24"/>
    <sheet name="Notes Information I" sheetId="22" r:id="rId25"/>
    <sheet name="Notes Information II" sheetId="23" r:id="rId26"/>
    <sheet name="Notes Follow up" sheetId="24" r:id="rId27"/>
    <sheet name="Asset Follow up" sheetId="25" r:id="rId28"/>
    <sheet name="Collections" sheetId="26" r:id="rId29"/>
    <sheet name="Reserves" sheetId="28" r:id="rId30"/>
    <sheet name="Issuer Expenses" sheetId="27" r:id="rId31"/>
    <sheet name="Priority of Payments" sheetId="29" r:id="rId32"/>
    <sheet name="Cashflow Synthesis" sheetId="30" r:id="rId33"/>
    <sheet name="Balance Sheet" sheetId="31" r:id="rId34"/>
    <sheet name="Stratification Tables" sheetId="32" r:id="rId35"/>
    <sheet name="Delinquencies Analysis" sheetId="33" r:id="rId36"/>
    <sheet name="Default &amp; Recovery Analysis" sheetId="34" r:id="rId37"/>
    <sheet name="Prepayment Analysis" sheetId="35" r:id="rId38"/>
    <sheet name="AMORT. PROFILE 0% CPR" sheetId="36" r:id="rId39"/>
    <sheet name="AMORT. PROFILE 8% CPR (SG)" sheetId="44" r:id="rId40"/>
    <sheet name="Business Day Paris" sheetId="43" state="hidden" r:id="rId41"/>
    <sheet name="Output" sheetId="50" r:id="rId42"/>
    <sheet name="HISTORICAL_DATA" sheetId="41" state="hidden" r:id="rId43"/>
    <sheet name="INPUT_DATA" sheetId="39" r:id="rId44"/>
    <sheet name="Calendar" sheetId="40" r:id="rId45"/>
    <sheet name="Annex 12" sheetId="54" r:id="rId46"/>
    <sheet name="Sheet1" sheetId="62" state="hidden" r:id="rId47"/>
    <sheet name="Annex 14" sheetId="53" r:id="rId48"/>
    <sheet name="Instructions" sheetId="63" r:id="rId49"/>
    <sheet name="2_Securitisation" sheetId="55" r:id="rId50"/>
    <sheet name="2_Cashflow" sheetId="56" r:id="rId51"/>
    <sheet name="12_Counterparty" sheetId="57" r:id="rId52"/>
    <sheet name="12_Securitisation" sheetId="58" r:id="rId53"/>
    <sheet name="12_Account" sheetId="59" r:id="rId54"/>
    <sheet name="12_Bond" sheetId="60" r:id="rId55"/>
    <sheet name="2_TestsEventsTriggers" sheetId="61" r:id="rId56"/>
  </sheets>
  <definedNames>
    <definedName name="____a2" localSheetId="18" hidden="1">{#N/A,#N/A,FALSE,"Sheet1"}</definedName>
    <definedName name="____a2" hidden="1">{#N/A,#N/A,FALSE,"Sheet1"}</definedName>
    <definedName name="____a3" localSheetId="18" hidden="1">{#N/A,#N/A,FALSE,"Sheet1"}</definedName>
    <definedName name="____a3" hidden="1">{#N/A,#N/A,FALSE,"Sheet1"}</definedName>
    <definedName name="____e2" localSheetId="18" hidden="1">{#N/A,#N/A,FALSE,"FY97";#N/A,#N/A,FALSE,"FY98";#N/A,#N/A,FALSE,"FY99";#N/A,#N/A,FALSE,"FY00";#N/A,#N/A,FALSE,"FY01"}</definedName>
    <definedName name="____e2" hidden="1">{#N/A,#N/A,FALSE,"FY97";#N/A,#N/A,FALSE,"FY98";#N/A,#N/A,FALSE,"FY99";#N/A,#N/A,FALSE,"FY00";#N/A,#N/A,FALSE,"FY01"}</definedName>
    <definedName name="____e4" localSheetId="18"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8" hidden="1">{#N/A,#N/A,FALSE,"FY97";#N/A,#N/A,FALSE,"FY98";#N/A,#N/A,FALSE,"FY99";#N/A,#N/A,FALSE,"FY00";#N/A,#N/A,FALSE,"FY01"}</definedName>
    <definedName name="____t34" hidden="1">{#N/A,#N/A,FALSE,"FY97";#N/A,#N/A,FALSE,"FY98";#N/A,#N/A,FALSE,"FY99";#N/A,#N/A,FALSE,"FY00";#N/A,#N/A,FALSE,"FY01"}</definedName>
    <definedName name="___a2" localSheetId="18" hidden="1">{#N/A,#N/A,FALSE,"Sheet1"}</definedName>
    <definedName name="___a2" hidden="1">{#N/A,#N/A,FALSE,"Sheet1"}</definedName>
    <definedName name="___a3" localSheetId="18" hidden="1">{#N/A,#N/A,FALSE,"Sheet1"}</definedName>
    <definedName name="___a3" hidden="1">{#N/A,#N/A,FALSE,"Sheet1"}</definedName>
    <definedName name="___CF2" localSheetId="18" hidden="1">{#N/A,#N/A,FALSE,"Aging Summary";#N/A,#N/A,FALSE,"Ratio Analysis";#N/A,#N/A,FALSE,"Test 120 Day Accts";#N/A,#N/A,FALSE,"Tickmarks"}</definedName>
    <definedName name="___CF2" hidden="1">{#N/A,#N/A,FALSE,"Aging Summary";#N/A,#N/A,FALSE,"Ratio Analysis";#N/A,#N/A,FALSE,"Test 120 Day Accts";#N/A,#N/A,FALSE,"Tickmarks"}</definedName>
    <definedName name="___e2" localSheetId="18" hidden="1">{#N/A,#N/A,FALSE,"FY97";#N/A,#N/A,FALSE,"FY98";#N/A,#N/A,FALSE,"FY99";#N/A,#N/A,FALSE,"FY00";#N/A,#N/A,FALSE,"FY01"}</definedName>
    <definedName name="___e2" hidden="1">{#N/A,#N/A,FALSE,"FY97";#N/A,#N/A,FALSE,"FY98";#N/A,#N/A,FALSE,"FY99";#N/A,#N/A,FALSE,"FY00";#N/A,#N/A,FALSE,"FY01"}</definedName>
    <definedName name="___e4" localSheetId="18"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8" hidden="1">{"det (May)",#N/A,FALSE,"June";"sum (MAY YTD)",#N/A,FALSE,"June YTD"}</definedName>
    <definedName name="___o1" hidden="1">{"det (May)",#N/A,FALSE,"June";"sum (MAY YTD)",#N/A,FALSE,"June YTD"}</definedName>
    <definedName name="___t34" localSheetId="18"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8" hidden="1">{#N/A,#N/A,FALSE,"Sheet1"}</definedName>
    <definedName name="__a2" hidden="1">{#N/A,#N/A,FALSE,"Sheet1"}</definedName>
    <definedName name="__a3" localSheetId="18" hidden="1">{#N/A,#N/A,FALSE,"Sheet1"}</definedName>
    <definedName name="__a3" hidden="1">{#N/A,#N/A,FALSE,"Sheet1"}</definedName>
    <definedName name="__APW_RESTORE_DATA104__" localSheetId="18" hidden="1">#REF!,#REF!,#REF!,#REF!,#REF!,#REF!,#REF!,#REF!,#REF!,#REF!</definedName>
    <definedName name="__APW_RESTORE_DATA104__" hidden="1">#REF!,#REF!,#REF!,#REF!,#REF!,#REF!,#REF!,#REF!,#REF!,#REF!</definedName>
    <definedName name="__APW_RESTORE_DATA105__" localSheetId="18" hidden="1">#REF!,#REF!,#REF!,#REF!,#REF!,#REF!,#REF!,#REF!,#REF!,#REF!</definedName>
    <definedName name="__APW_RESTORE_DATA105__" hidden="1">#REF!,#REF!,#REF!,#REF!,#REF!,#REF!,#REF!,#REF!,#REF!,#REF!</definedName>
    <definedName name="__APW_RESTORE_DATA106__" localSheetId="18"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8" hidden="1">{#N/A,#N/A,FALSE,"Aging Summary";#N/A,#N/A,FALSE,"Ratio Analysis";#N/A,#N/A,FALSE,"Test 120 Day Accts";#N/A,#N/A,FALSE,"Tickmarks"}</definedName>
    <definedName name="__CF2" hidden="1">{#N/A,#N/A,FALSE,"Aging Summary";#N/A,#N/A,FALSE,"Ratio Analysis";#N/A,#N/A,FALSE,"Test 120 Day Accts";#N/A,#N/A,FALSE,"Tickmarks"}</definedName>
    <definedName name="__e2" localSheetId="18" hidden="1">{#N/A,#N/A,FALSE,"FY97";#N/A,#N/A,FALSE,"FY98";#N/A,#N/A,FALSE,"FY99";#N/A,#N/A,FALSE,"FY00";#N/A,#N/A,FALSE,"FY01"}</definedName>
    <definedName name="__e2" hidden="1">{#N/A,#N/A,FALSE,"FY97";#N/A,#N/A,FALSE,"FY98";#N/A,#N/A,FALSE,"FY99";#N/A,#N/A,FALSE,"FY00";#N/A,#N/A,FALSE,"FY01"}</definedName>
    <definedName name="__e4" localSheetId="18"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8" hidden="1">{"det (May)",#N/A,FALSE,"June";"sum (MAY YTD)",#N/A,FALSE,"June YTD"}</definedName>
    <definedName name="__o1" hidden="1">{"det (May)",#N/A,FALSE,"June";"sum (MAY YTD)",#N/A,FALSE,"June YTD"}</definedName>
    <definedName name="__t34" localSheetId="18" hidden="1">{#N/A,#N/A,FALSE,"FY97";#N/A,#N/A,FALSE,"FY98";#N/A,#N/A,FALSE,"FY99";#N/A,#N/A,FALSE,"FY00";#N/A,#N/A,FALSE,"FY01"}</definedName>
    <definedName name="__t34" hidden="1">{#N/A,#N/A,FALSE,"FY97";#N/A,#N/A,FALSE,"FY98";#N/A,#N/A,FALSE,"FY99";#N/A,#N/A,FALSE,"FY00";#N/A,#N/A,FALSE,"FY01"}</definedName>
    <definedName name="_1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8"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8"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8" hidden="1">{#N/A,#N/A,FALSE,"Sheet1"}</definedName>
    <definedName name="_a3" hidden="1">{#N/A,#N/A,FALSE,"Sheet1"}</definedName>
    <definedName name="_a8" localSheetId="18"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8" hidden="1">{#N/A,#N/A,FALSE,"FY97";#N/A,#N/A,FALSE,"FY98";#N/A,#N/A,FALSE,"FY99";#N/A,#N/A,FALSE,"FY00";#N/A,#N/A,FALSE,"FY01"}</definedName>
    <definedName name="_e2" hidden="1">{#N/A,#N/A,FALSE,"FY97";#N/A,#N/A,FALSE,"FY98";#N/A,#N/A,FALSE,"FY99";#N/A,#N/A,FALSE,"FY00";#N/A,#N/A,FALSE,"FY01"}</definedName>
    <definedName name="_e4" localSheetId="18"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8" hidden="1">#REF!</definedName>
    <definedName name="_FU_Label" hidden="1">#REF!</definedName>
    <definedName name="_FV_Label" localSheetId="18" hidden="1">#REF!</definedName>
    <definedName name="_FV_Label" hidden="1">#REF!</definedName>
    <definedName name="_fy97" localSheetId="18"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1" hidden="1">#REF!</definedName>
    <definedName name="_Key1" localSheetId="13" hidden="1">#REF!</definedName>
    <definedName name="_Key1" localSheetId="15" hidden="1">#REF!</definedName>
    <definedName name="_Key1" localSheetId="16" hidden="1">#REF!</definedName>
    <definedName name="_Key1" localSheetId="20" hidden="1">#REF!</definedName>
    <definedName name="_Key1" localSheetId="48" hidden="1">#REF!</definedName>
    <definedName name="_Key1" localSheetId="18"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1" hidden="1">#REF!</definedName>
    <definedName name="_Key2" localSheetId="13" hidden="1">#REF!</definedName>
    <definedName name="_Key2" localSheetId="15" hidden="1">#REF!</definedName>
    <definedName name="_Key2" localSheetId="16" hidden="1">#REF!</definedName>
    <definedName name="_Key2" localSheetId="20" hidden="1">#REF!</definedName>
    <definedName name="_Key2" localSheetId="48" hidden="1">#REF!</definedName>
    <definedName name="_Key2" localSheetId="18" hidden="1">#REF!</definedName>
    <definedName name="_Key2" hidden="1">#REF!</definedName>
    <definedName name="_new2" hidden="1">0</definedName>
    <definedName name="_NR_Label" localSheetId="18" hidden="1">#REF!</definedName>
    <definedName name="_NR_Label" hidden="1">#REF!</definedName>
    <definedName name="_Order1" hidden="1">255</definedName>
    <definedName name="_Order2" hidden="1">0</definedName>
    <definedName name="_Pie1_Label" hidden="1">#REF!</definedName>
    <definedName name="_q1" localSheetId="18"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localSheetId="18" hidden="1">#REF!</definedName>
    <definedName name="_Regression_Out" hidden="1">#REF!</definedName>
    <definedName name="_Regression_X" localSheetId="18" hidden="1">#REF!</definedName>
    <definedName name="_Regression_X" hidden="1">#REF!</definedName>
    <definedName name="_Regression_Y" hidden="1">#REF!</definedName>
    <definedName name="_sdf2" localSheetId="18"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1" hidden="1">#REF!</definedName>
    <definedName name="_Sort" localSheetId="13" hidden="1">#REF!</definedName>
    <definedName name="_Sort" localSheetId="15" hidden="1">#REF!</definedName>
    <definedName name="_Sort" localSheetId="16" hidden="1">#REF!</definedName>
    <definedName name="_Sort" localSheetId="20" hidden="1">#REF!</definedName>
    <definedName name="_Sort" localSheetId="48" hidden="1">#REF!</definedName>
    <definedName name="_Sort" localSheetId="18" hidden="1">#REF!</definedName>
    <definedName name="_Sort" hidden="1">#REF!</definedName>
    <definedName name="_t34" localSheetId="18"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8"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8"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8" hidden="1">{#N/A,#N/A,FALSE,"ORIX CSC"}</definedName>
    <definedName name="_y6" hidden="1">{#N/A,#N/A,FALSE,"ORIX CSC"}</definedName>
    <definedName name="_Zcomps2" localSheetId="18"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8"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8"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18" hidden="1">#REF!</definedName>
    <definedName name="aaa" hidden="1">#REF!</definedName>
    <definedName name="AAA_DOCTOPS" hidden="1">"AAA_SET"</definedName>
    <definedName name="AAA_duser" hidden="1">"OFF"</definedName>
    <definedName name="aaaaa"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8" hidden="1">{"Eur Base Top",#N/A,FALSE,"Europe Base";"Eur Base Bottom",#N/A,FALSE,"Europe Base"}</definedName>
    <definedName name="aasdfafd" hidden="1">{"Eur Base Top",#N/A,FALSE,"Europe Base";"Eur Base Bottom",#N/A,FALSE,"Europe Base"}</definedName>
    <definedName name="abc" localSheetId="18"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8" hidden="1">{"det (May)",#N/A,FALSE,"June";"sum (MAY YTD)",#N/A,FALSE,"June YTD"}</definedName>
    <definedName name="add" hidden="1">{"det (May)",#N/A,FALSE,"June";"sum (MAY YTD)",#N/A,FALSE,"June YTD"}</definedName>
    <definedName name="addg" localSheetId="18" hidden="1">{#N/A,#N/A,FALSE,"CBE";#N/A,#N/A,FALSE,"SWK"}</definedName>
    <definedName name="addg" hidden="1">{#N/A,#N/A,FALSE,"CBE";#N/A,#N/A,FALSE,"SWK"}</definedName>
    <definedName name="addsa" localSheetId="18" hidden="1">{"det (May)",#N/A,FALSE,"June";"sum (MAY YTD)",#N/A,FALSE,"June YTD"}</definedName>
    <definedName name="addsa" hidden="1">{"det (May)",#N/A,FALSE,"June";"sum (MAY YTD)",#N/A,FALSE,"June YTD"}</definedName>
    <definedName name="adf" localSheetId="18" hidden="1">{"standalone1",#N/A,FALSE,"DCFBase";"standalone2",#N/A,FALSE,"DCFBase"}</definedName>
    <definedName name="adf" hidden="1">{"standalone1",#N/A,FALSE,"DCFBase";"standalone2",#N/A,FALSE,"DCFBase"}</definedName>
    <definedName name="adfadasdf" localSheetId="18"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8"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38">'AMORT. PROFILE 0% CPR'!Adressenübersicht</definedName>
    <definedName name="Adressenübersicht" localSheetId="39">'AMORT. PROFILE 8% CPR (SG)'!Adressenübersicht</definedName>
    <definedName name="Adressenübersicht">#N/A</definedName>
    <definedName name="adsa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8"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8"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8"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8" hidden="1">{"standalone1",#N/A,FALSE,"DCFBase";"standalone2",#N/A,FALSE,"DCFBase"}</definedName>
    <definedName name="anna" hidden="1">{"standalone1",#N/A,FALSE,"DCFBase";"standalone2",#N/A,FALSE,"DCFBase"}</definedName>
    <definedName name="anna2" localSheetId="18"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8" hidden="1">{#N/A,#N/A,FALSE,"ORIX CSC"}</definedName>
    <definedName name="As" hidden="1">{#N/A,#N/A,FALSE,"ORIX CSC"}</definedName>
    <definedName name="AS2DocOpenMode" hidden="1">"AS2DocumentEdit"</definedName>
    <definedName name="AS2NamedRange" hidden="1">3</definedName>
    <definedName name="ASD" localSheetId="18" hidden="1">{"orixcsc",#N/A,FALSE,"ORIX CSC";"orixcsc2",#N/A,FALSE,"ORIX CSC"}</definedName>
    <definedName name="ASD" hidden="1">{"orixcsc",#N/A,FALSE,"ORIX CSC";"orixcsc2",#N/A,FALSE,"ORIX CSC"}</definedName>
    <definedName name="asdafaffasd" localSheetId="18" hidden="1">{"det (May)",#N/A,FALSE,"June";"sum (MAY YTD)",#N/A,FALSE,"June YTD"}</definedName>
    <definedName name="asdafaffasd" hidden="1">{"det (May)",#N/A,FALSE,"June";"sum (MAY YTD)",#N/A,FALSE,"June YTD"}</definedName>
    <definedName name="asdasd" localSheetId="18" hidden="1">{"det (May)",#N/A,FALSE,"June";"sum (MAY YTD)",#N/A,FALSE,"June YTD"}</definedName>
    <definedName name="asdasd" hidden="1">{"det (May)",#N/A,FALSE,"June";"sum (MAY YTD)",#N/A,FALSE,"June YTD"}</definedName>
    <definedName name="ASDASDASD" localSheetId="18"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8" hidden="1">{"det (May)",#N/A,FALSE,"June";"sum (MAY YTD)",#N/A,FALSE,"June YTD"}</definedName>
    <definedName name="asdasdasddadadad" hidden="1">{"det (May)",#N/A,FALSE,"June";"sum (MAY YTD)",#N/A,FALSE,"June YTD"}</definedName>
    <definedName name="asdasdfasdf" localSheetId="18" hidden="1">{"NA Top",#N/A,FALSE,"NA-ULV";"NA Bottom",#N/A,FALSE,"NA-ULV"}</definedName>
    <definedName name="asdasdfasdf" hidden="1">{"NA Top",#N/A,FALSE,"NA-ULV";"NA Bottom",#N/A,FALSE,"NA-ULV"}</definedName>
    <definedName name="asdasdxczvv" localSheetId="18" hidden="1">{"NA Top",#N/A,FALSE,"NA Model";"NA Bottom",#N/A,FALSE,"NA Model"}</definedName>
    <definedName name="asdasdxczvv" hidden="1">{"NA Top",#N/A,FALSE,"NA Model";"NA Bottom",#N/A,FALSE,"NA Model"}</definedName>
    <definedName name="ASD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8"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8"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8"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8" hidden="1">{"Far East Top",#N/A,FALSE,"FE Model";"Far East Mid",#N/A,FALSE,"FE Model";"Far East Base",#N/A,FALSE,"FE Model"}</definedName>
    <definedName name="asdfasdfasfasd" hidden="1">{"Far East Top",#N/A,FALSE,"FE Model";"Far East Mid",#N/A,FALSE,"FE Model";"Far East Base",#N/A,FALSE,"FE Model"}</definedName>
    <definedName name="asdfas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8" hidden="1">{"Far East Top",#N/A,FALSE,"FE Model";"Far East Bottom",#N/A,FALSE,"FE Model"}</definedName>
    <definedName name="asdfdsfdc" hidden="1">{"Far East Top",#N/A,FALSE,"FE Model";"Far East Bottom",#N/A,FALSE,"FE Model"}</definedName>
    <definedName name="asfasdf" localSheetId="18"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8" hidden="1">{"IS w Ratios",#N/A,FALSE,"Europe";"PF CF Europe",#N/A,FALSE,"Europe";"DCF Eur Matrix",#N/A,FALSE,"Europe"}</definedName>
    <definedName name="asfsdaf" hidden="1">{"IS w Ratios",#N/A,FALSE,"Europe";"PF CF Europe",#N/A,FALSE,"Europe";"DCF Eur Matrix",#N/A,FALSE,"Europe"}</definedName>
    <definedName name="ass" localSheetId="18"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8" hidden="1">{#N/A,#N/A,FALSE,"94-95";"SAMANDR",#N/A,FALSE,"94-95"}</definedName>
    <definedName name="ath" hidden="1">{#N/A,#N/A,FALSE,"94-95";"SAMANDR",#N/A,FALSE,"94-95"}</definedName>
    <definedName name="Auswahl_Anschreiben" localSheetId="38">'AMORT. PROFILE 0% CPR'!Auswahl_Anschreiben</definedName>
    <definedName name="Auswahl_Anschreiben" localSheetId="39">'AMORT. PROFILE 8% CPR (SG)'!Auswahl_Anschreiben</definedName>
    <definedName name="Auswahl_Anschreiben">#N/A</definedName>
    <definedName name="avb" localSheetId="18"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8" hidden="1">{"JG FE Top",#N/A,FALSE,"JG FE $";"JG FE Bottom",#N/A,FALSE,"JG FE $"}</definedName>
    <definedName name="AVP" hidden="1">{"JG FE Top",#N/A,FALSE,"JG FE $";"JG FE Bottom",#N/A,FALSE,"JG FE $"}</definedName>
    <definedName name="b" localSheetId="18"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localSheetId="18" hidden="1">{#N/A,#N/A,FALSE,"94-95";"SAMANDR",#N/A,FALSE,"94-95"}</definedName>
    <definedName name="BA" hidden="1">{#N/A,#N/A,FALSE,"94-95";"SAMANDR",#N/A,FALSE,"94-95"}</definedName>
    <definedName name="bam" localSheetId="18"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38">'AMORT. PROFILE 0% CPR'!Banken</definedName>
    <definedName name="Banken" localSheetId="39">'AMORT. PROFILE 8% CPR (SG)'!Banken</definedName>
    <definedName name="Banken">#N/A</definedName>
    <definedName name="Bankverbindungen" localSheetId="38">'AMORT. PROFILE 0% CPR'!Bankverbindungen</definedName>
    <definedName name="Bankverbindungen" localSheetId="39">'AMORT. PROFILE 8% CPR (SG)'!Bankverbindungen</definedName>
    <definedName name="Bankverbindungen">#N/A</definedName>
    <definedName name="barra" localSheetId="18"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8"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38" hidden="1">{#N/A,#N/A,FALSE,"Sheet1";#N/A,#N/A,FALSE,"Sheet2";#N/A,#N/A,FALSE,"Sheet3";#N/A,#N/A,FALSE,"Sheet9";#N/A,#N/A,FALSE,"Sheet4";#N/A,#N/A,FALSE,"Sheet5";#N/A,#N/A,FALSE,"Sheet6";#N/A,#N/A,FALSE,"Sheet7";#N/A,#N/A,FALSE,"Sheet8";#N/A,#N/A,FALSE,"Sheet10";#N/A,#N/A,FALSE,"Sheet11";#N/A,#N/A,FALSE,"Sheet12";#N/A,#N/A,FALSE,"Sheet17";#N/A,#N/A,FALSE,"Sheet16"}</definedName>
    <definedName name="BBB" localSheetId="39"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8"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38">'AMORT. PROFILE 0% CPR'!bbbb</definedName>
    <definedName name="bbbb" localSheetId="39">'AMORT. PROFILE 8% CPR (SG)'!bbbb</definedName>
    <definedName name="BBBB" localSheetId="18"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48" hidden="1">{#N/A,#N/A,FALSE,"Sheet1";#N/A,#N/A,FALSE,"Sheet2";#N/A,#N/A,FALSE,"Sheet3";#N/A,#N/A,FALSE,"Sheet9";#N/A,#N/A,FALSE,"Sheet4";#N/A,#N/A,FALSE,"Sheet5";#N/A,#N/A,FALSE,"Sheet6";#N/A,#N/A,FALSE,"Sheet7";#N/A,#N/A,FALSE,"Sheet8";#N/A,#N/A,FALSE,"Sheet10";#N/A,#N/A,FALSE,"Sheet11";#N/A,#N/A,FALSE,"Sheet12";#N/A,#N/A,FALSE,"Sheet17";#N/A,#N/A,FALSE,"Sheet16"}</definedName>
    <definedName name="BBBBis" localSheetId="18"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8"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8"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8"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8" hidden="1">{"det (May)",#N/A,FALSE,"June";"sum (MAY YTD)",#N/A,FALSE,"June YTD"}</definedName>
    <definedName name="bn" hidden="1">{"det (May)",#N/A,FALSE,"June";"sum (MAY YTD)",#N/A,FALSE,"June YTD"}</definedName>
    <definedName name="bnmnbm" localSheetId="18" hidden="1">{"det (May)",#N/A,FALSE,"June";"sum (MAY YTD)",#N/A,FALSE,"June YTD"}</definedName>
    <definedName name="bnmnbm" hidden="1">{"det (May)",#N/A,FALSE,"June";"sum (MAY YTD)",#N/A,FALSE,"June YTD"}</definedName>
    <definedName name="bnmv" localSheetId="18" hidden="1">{"det (May)",#N/A,FALSE,"June";"sum (MAY YTD)",#N/A,FALSE,"June YTD"}</definedName>
    <definedName name="bnmv" hidden="1">{"det (May)",#N/A,FALSE,"June";"sum (MAY YTD)",#N/A,FALSE,"June YTD"}</definedName>
    <definedName name="boerse" localSheetId="18" hidden="1">{"standalone1",#N/A,FALSE,"DCFBase";"standalone2",#N/A,FALSE,"DCFBase"}</definedName>
    <definedName name="boerse" hidden="1">{"standalone1",#N/A,FALSE,"DCFBase";"standalone2",#N/A,FALSE,"DCFBase"}</definedName>
    <definedName name="book" localSheetId="18" hidden="1">{"det (May)",#N/A,FALSE,"June";"sum (MAY YTD)",#N/A,FALSE,"June YTD"}</definedName>
    <definedName name="book" hidden="1">{"det (May)",#N/A,FALSE,"June";"sum (MAY YTD)",#N/A,FALSE,"June YTD"}</definedName>
    <definedName name="bxc" localSheetId="18" hidden="1">{"orixcsc",#N/A,FALSE,"ORIX CSC";"orixcsc2",#N/A,FALSE,"ORIX CSC"}</definedName>
    <definedName name="bxc" hidden="1">{"orixcsc",#N/A,FALSE,"ORIX CSC";"orixcsc2",#N/A,FALSE,"ORIX CSC"}</definedName>
    <definedName name="Cable" localSheetId="18" hidden="1">{#N/A,#N/A,FALSE,"Operations";#N/A,#N/A,FALSE,"Financials"}</definedName>
    <definedName name="Cable" hidden="1">{#N/A,#N/A,FALSE,"Operations";#N/A,#N/A,FALSE,"Financials"}</definedName>
    <definedName name="Cable2" localSheetId="18" hidden="1">{#N/A,#N/A,FALSE,"Operations";#N/A,#N/A,FALSE,"Financials"}</definedName>
    <definedName name="Cable2" hidden="1">{#N/A,#N/A,FALSE,"Operations";#N/A,#N/A,FALSE,"Financials"}</definedName>
    <definedName name="CALD">#REF!</definedName>
    <definedName name="calle" localSheetId="18"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8"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8"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8"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8" hidden="1">{"Print Top",#N/A,FALSE,"Europe Model";"Print Bottom",#N/A,FALSE,"Europe Model"}</definedName>
    <definedName name="ccc" hidden="1">{"Print Top",#N/A,FALSE,"Europe Model";"Print Bottom",#N/A,FALSE,"Europe Model"}</definedName>
    <definedName name="cccc" localSheetId="18" hidden="1">{"det (May)",#N/A,FALSE,"June";"sum (MAY YTD)",#N/A,FALSE,"June YTD"}</definedName>
    <definedName name="cccc" hidden="1">{"det (May)",#N/A,FALSE,"June";"sum (MAY YTD)",#N/A,FALSE,"June YTD"}</definedName>
    <definedName name="ccccc" localSheetId="18" hidden="1">{"10yp key data",#N/A,FALSE,"Market Data"}</definedName>
    <definedName name="ccccc" hidden="1">{"10yp key data",#N/A,FALSE,"Market Data"}</definedName>
    <definedName name="cdscdsfds" localSheetId="18"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8"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8" hidden="1">{"det (May)",#N/A,FALSE,"June";"sum (MAY YTD)",#N/A,FALSE,"June YTD"}</definedName>
    <definedName name="cem" hidden="1">{"det (May)",#N/A,FALSE,"June";"sum (MAY YTD)",#N/A,FALSE,"June YTD"}</definedName>
    <definedName name="Charts" localSheetId="18" hidden="1">{#N/A,#N/A,FALSE,"Sheet1"}</definedName>
    <definedName name="Charts" hidden="1">{#N/A,#N/A,FALSE,"Sheet1"}</definedName>
    <definedName name="CIQWBGuid" hidden="1">"Case Review List.xlsx"</definedName>
    <definedName name="cmw" localSheetId="18"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8" hidden="1">{#N/A,#N/A,FALSE,"Sheet1"}</definedName>
    <definedName name="comp9" hidden="1">{#N/A,#N/A,FALSE,"Sheet1"}</definedName>
    <definedName name="Compco1" localSheetId="18" hidden="1">{"Page1",#N/A,FALSE,"CompCo";"Page2",#N/A,FALSE,"CompCo"}</definedName>
    <definedName name="Compco1" hidden="1">{"Page1",#N/A,FALSE,"CompCo";"Page2",#N/A,FALSE,"CompCo"}</definedName>
    <definedName name="Compco2" localSheetId="18" hidden="1">{"Page1",#N/A,FALSE,"CompCo";"Page2",#N/A,FALSE,"CompCo"}</definedName>
    <definedName name="Compco2" hidden="1">{"Page1",#N/A,FALSE,"CompCo";"Page2",#N/A,FALSE,"CompCo"}</definedName>
    <definedName name="concentration">#REF!</definedName>
    <definedName name="cont" localSheetId="18" hidden="1">{"PRO FORMA RIEPILOGO",#N/A,TRUE,"Pro forma";"PRO FORMA DETTAGLIO",#N/A,TRUE,"Pro forma";#N/A,#N/A,TRUE,"Imposte puntuali"}</definedName>
    <definedName name="cont" hidden="1">{"PRO FORMA RIEPILOGO",#N/A,TRUE,"Pro forma";"PRO FORMA DETTAGLIO",#N/A,TRUE,"Pro forma";#N/A,#N/A,TRUE,"Imposte puntuali"}</definedName>
    <definedName name="Contr" localSheetId="18"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8"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8"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8" hidden="1">{#N/A,#N/A,TRUE,"Pro Forma";#N/A,#N/A,TRUE,"PF_Bal";#N/A,#N/A,TRUE,"PF_INC";#N/A,#N/A,TRUE,"CBE";#N/A,#N/A,TRUE,"SWK"}</definedName>
    <definedName name="cooper2" hidden="1">{#N/A,#N/A,TRUE,"Pro Forma";#N/A,#N/A,TRUE,"PF_Bal";#N/A,#N/A,TRUE,"PF_INC";#N/A,#N/A,TRUE,"CBE";#N/A,#N/A,TRUE,"SWK"}</definedName>
    <definedName name="coucou" localSheetId="18" hidden="1">{#N/A,#N/A,TRUE,"Cover sheet";#N/A,#N/A,TRUE,"INPUTS";#N/A,#N/A,TRUE,"OUTPUTS";#N/A,#N/A,TRUE,"VALUATION"}</definedName>
    <definedName name="coucou" hidden="1">{#N/A,#N/A,TRUE,"Cover sheet";#N/A,#N/A,TRUE,"INPUTS";#N/A,#N/A,TRUE,"OUTPUTS";#N/A,#N/A,TRUE,"VALUATION"}</definedName>
    <definedName name="Cover.v1" localSheetId="18"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8"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8" hidden="1">{#N/A,#N/A,FALSE,"Contribution Analysis"}</definedName>
    <definedName name="cxb" hidden="1">{#N/A,#N/A,FALSE,"Contribution Analysis"}</definedName>
    <definedName name="cxvcxvfda" localSheetId="18"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38">'AMORT. PROFILE 0% CPR'!Darlehn</definedName>
    <definedName name="Darlehn" localSheetId="39">'AMORT. PROFILE 8% CPR (SG)'!Darlehn</definedName>
    <definedName name="Darlehn">#N/A</definedName>
    <definedName name="dasd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localSheetId="18"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8" hidden="1">{#N/A,#N/A,FALSE}</definedName>
    <definedName name="dd" hidden="1">{#N/A,#N/A,FALSE}</definedName>
    <definedName name="ddd" localSheetId="18" hidden="1">{"standalone1",#N/A,FALSE,"DCFBase";"standalone2",#N/A,FALSE,"DCFBase"}</definedName>
    <definedName name="ddd" hidden="1">{"standalone1",#N/A,FALSE,"DCFBase";"standalone2",#N/A,FALSE,"DCFBase"}</definedName>
    <definedName name="ddddd" localSheetId="18" hidden="1">{"10yp tariffs",#N/A,FALSE,"Celtel alternative 6"}</definedName>
    <definedName name="ddddd" hidden="1">{"10yp tariffs",#N/A,FALSE,"Celtel alternative 6"}</definedName>
    <definedName name="dddddd" localSheetId="18" hidden="1">{"10yp profit and loss",#N/A,FALSE,"Celtel alternative 6"}</definedName>
    <definedName name="dddddd" hidden="1">{"10yp profit and loss",#N/A,FALSE,"Celtel alternative 6"}</definedName>
    <definedName name="dde" localSheetId="18" hidden="1">{#N/A,#N/A,TRUE,"Pro Forma";#N/A,#N/A,TRUE,"PF_Bal";#N/A,#N/A,TRUE,"PF_INC";#N/A,#N/A,TRUE,"CBE";#N/A,#N/A,TRUE,"SWK"}</definedName>
    <definedName name="dde" hidden="1">{#N/A,#N/A,TRUE,"Pro Forma";#N/A,#N/A,TRUE,"PF_Bal";#N/A,#N/A,TRUE,"PF_INC";#N/A,#N/A,TRUE,"CBE";#N/A,#N/A,TRUE,"SWK"}</definedName>
    <definedName name="ddfddddd" localSheetId="18" hidden="1">{#N/A,#N/A,FALSE,"DAOCM 2차 검토"}</definedName>
    <definedName name="ddfddddd" hidden="1">{#N/A,#N/A,FALSE,"DAOCM 2차 검토"}</definedName>
    <definedName name="ddfff" localSheetId="18" hidden="1">{"standalone1",#N/A,FALSE,"DCFBase";"standalone2",#N/A,FALSE,"DCFBase"}</definedName>
    <definedName name="ddfff" hidden="1">{"standalone1",#N/A,FALSE,"DCFBase";"standalone2",#N/A,FALSE,"DCFBase"}</definedName>
    <definedName name="ddsaas" localSheetId="18"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38">'AMORT. PROFILE 0% CPR'!Debi_Kredi_Übersicht</definedName>
    <definedName name="Debi_Kredi_Übersicht" localSheetId="39">'AMORT. PROFILE 8% CPR (SG)'!Debi_Kredi_Übersicht</definedName>
    <definedName name="Debi_Kredi_Übersicht">#N/A</definedName>
    <definedName name="def" localSheetId="18" hidden="1">{"histincome",#N/A,FALSE,"hyfins";"closing balance",#N/A,FALSE,"hyfins"}</definedName>
    <definedName name="def" hidden="1">{"histincome",#N/A,FALSE,"hyfins";"closing balance",#N/A,FALSE,"hyfins"}</definedName>
    <definedName name="defaulted_recovery">#REF!</definedName>
    <definedName name="deleteme" localSheetId="18" hidden="1">{#N/A,#N/A,FALSE,"Output";#N/A,#N/A,FALSE,"Cover Sheet";#N/A,#N/A,FALSE,"Current Mkt. Projections"}</definedName>
    <definedName name="deleteme" hidden="1">{#N/A,#N/A,FALSE,"Output";#N/A,#N/A,FALSE,"Cover Sheet";#N/A,#N/A,FALSE,"Current Mkt. Projections"}</definedName>
    <definedName name="deleteme2" localSheetId="18" hidden="1">{#N/A,#N/A,FALSE,"Output";#N/A,#N/A,FALSE,"Cover Sheet";#N/A,#N/A,FALSE,"Current Mkt. Projections"}</definedName>
    <definedName name="deleteme2" hidden="1">{#N/A,#N/A,FALSE,"Output";#N/A,#N/A,FALSE,"Cover Sheet";#N/A,#N/A,FALSE,"Current Mkt. Projections"}</definedName>
    <definedName name="deleteme3" localSheetId="18" hidden="1">{#N/A,#N/A,FALSE,"Output";#N/A,#N/A,FALSE,"Cover Sheet";#N/A,#N/A,FALSE,"Current Mkt. Projections"}</definedName>
    <definedName name="deleteme3" hidden="1">{#N/A,#N/A,FALSE,"Output";#N/A,#N/A,FALSE,"Cover Sheet";#N/A,#N/A,FALSE,"Current Mkt. Projections"}</definedName>
    <definedName name="deleteme333" localSheetId="18"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8"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8" hidden="1">{"det (May)",#N/A,FALSE,"June";"sum (MAY YTD)",#N/A,FALSE,"June YTD"}</definedName>
    <definedName name="df" hidden="1">{"det (May)",#N/A,FALSE,"June";"sum (MAY YTD)",#N/A,FALSE,"June YTD"}</definedName>
    <definedName name="dfa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8" hidden="1">{"comp1",#N/A,FALSE,"COMPS";"footnotes",#N/A,FALSE,"COMPS"}</definedName>
    <definedName name="dfd" hidden="1">{"comp1",#N/A,FALSE,"COMPS";"footnotes",#N/A,FALSE,"COMPS"}</definedName>
    <definedName name="DFDF"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8" hidden="1">{"det (May)",#N/A,FALSE,"June";"sum (MAY YTD)",#N/A,FALSE,"June YTD"}</definedName>
    <definedName name="dfds" hidden="1">{"det (May)",#N/A,FALSE,"June";"sum (MAY YTD)",#N/A,FALSE,"June YTD"}</definedName>
    <definedName name="dfjkndfkjndfk" localSheetId="18" hidden="1">{#VALUE!,#N/A,FALSE,0}</definedName>
    <definedName name="dfjkndfkjndfk" hidden="1">{#VALUE!,#N/A,FALSE,0}</definedName>
    <definedName name="dfsd" localSheetId="18"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8"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8"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8" hidden="1">{#N/A,#N/A,FALSE,"A&amp;E";#N/A,#N/A,FALSE,"HighTop";#N/A,#N/A,FALSE,"JG";#N/A,#N/A,FALSE,"RI";#N/A,#N/A,FALSE,"woHT";#N/A,#N/A,FALSE,"woHT&amp;JG"}</definedName>
    <definedName name="dgsdg" hidden="1">{#N/A,#N/A,FALSE,"A&amp;E";#N/A,#N/A,FALSE,"HighTop";#N/A,#N/A,FALSE,"JG";#N/A,#N/A,FALSE,"RI";#N/A,#N/A,FALSE,"woHT";#N/A,#N/A,FALSE,"woHT&amp;JG"}</definedName>
    <definedName name="dh" localSheetId="18"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8"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8"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38">'AMORT. PROFILE 0% CPR'!dRAFT</definedName>
    <definedName name="dRAFT" localSheetId="39">'AMORT. PROFILE 8% CPR (SG)'!dRAFT</definedName>
    <definedName name="dRAFT">#N/A</definedName>
    <definedName name="draft01" localSheetId="18"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8"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8" hidden="1">{#N/A,#N/A,FALSE,"P&amp;L";#N/A,#N/A,FALSE,"BS";#N/A,#N/A,FALSE,"HILITE";#N/A,#N/A,FALSE,"KEY"}</definedName>
    <definedName name="drfgsdgsd" hidden="1">{#N/A,#N/A,FALSE,"P&amp;L";#N/A,#N/A,FALSE,"BS";#N/A,#N/A,FALSE,"HILITE";#N/A,#N/A,FALSE,"KEY"}</definedName>
    <definedName name="Druckübersicht" localSheetId="38">'AMORT. PROFILE 0% CPR'!Druckübersicht</definedName>
    <definedName name="Druckübersicht" localSheetId="39">'AMORT. PROFILE 8% CPR (SG)'!Druckübersicht</definedName>
    <definedName name="Druckübersicht">#N/A</definedName>
    <definedName name="dsa" localSheetId="18"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8"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8"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8"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8"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8" hidden="1">{"Employee Efficiency",#N/A,FALSE,"Benchmarking"}</definedName>
    <definedName name="dsaf" hidden="1">{"Employee Efficiency",#N/A,FALSE,"Benchmarking"}</definedName>
    <definedName name="dsajsdj" localSheetId="18"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8" hidden="1">{"orixcsc",#N/A,FALSE,"ORIX CSC";"orixcsc2",#N/A,FALSE,"ORIX CSC"}</definedName>
    <definedName name="dsd" hidden="1">{"orixcsc",#N/A,FALSE,"ORIX CSC";"orixcsc2",#N/A,FALSE,"ORIX CSC"}</definedName>
    <definedName name="dsddsa" localSheetId="18" hidden="1">{#N/A,#N/A,FALSE,"A&amp;E";#N/A,#N/A,FALSE,"HighTop";#N/A,#N/A,FALSE,"JG";#N/A,#N/A,FALSE,"RI";#N/A,#N/A,FALSE,"woHT";#N/A,#N/A,FALSE,"woHT&amp;JG"}</definedName>
    <definedName name="dsddsa" hidden="1">{#N/A,#N/A,FALSE,"A&amp;E";#N/A,#N/A,FALSE,"HighTop";#N/A,#N/A,FALSE,"JG";#N/A,#N/A,FALSE,"RI";#N/A,#N/A,FALSE,"woHT";#N/A,#N/A,FALSE,"woHT&amp;JG"}</definedName>
    <definedName name="dsfddsf" localSheetId="18" hidden="1">{"standalone1",#N/A,FALSE,"DCFBase";"standalone2",#N/A,FALSE,"DCFBase"}</definedName>
    <definedName name="dsfddsf" hidden="1">{"standalone1",#N/A,FALSE,"DCFBase";"standalone2",#N/A,FALSE,"DCFBase"}</definedName>
    <definedName name="dsfg" localSheetId="18" hidden="1">{"Eur Base Top",#N/A,FALSE,"Europe Base";"Eur Base Bottom",#N/A,FALSE,"Europe Base"}</definedName>
    <definedName name="dsfg" hidden="1">{"Eur Base Top",#N/A,FALSE,"Europe Base";"Eur Base Bottom",#N/A,FALSE,"Europe Base"}</definedName>
    <definedName name="dsfsdfdsaf" localSheetId="18"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8"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8"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8"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8"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8"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8"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8" hidden="1">{"subs",#N/A,FALSE,"database ";"proportional",#N/A,FALSE,"database "}</definedName>
    <definedName name="ee" hidden="1">{"subs",#N/A,FALSE,"database ";"proportional",#N/A,FALSE,"database "}</definedName>
    <definedName name="eee" localSheetId="18" hidden="1">{"RESUMEN",#N/A,FALSE,"RESUMEN";"RESUMEN_MARG",#N/A,FALSE,"RESUMEN"}</definedName>
    <definedName name="eee" hidden="1">{"RESUMEN",#N/A,FALSE,"RESUMEN";"RESUMEN_MARG",#N/A,FALSE,"RESUMEN"}</definedName>
    <definedName name="eeeee" localSheetId="18" hidden="1">{"budget992000 tariff and usage",#N/A,FALSE,"Celtel alternative 6"}</definedName>
    <definedName name="eeeee" hidden="1">{"budget992000 tariff and usage",#N/A,FALSE,"Celtel alternative 6"}</definedName>
    <definedName name="eer" localSheetId="18" hidden="1">{#N/A,#N/A,FALSE,"Hoja1";#N/A,#N/A,FALSE,"Hoja2"}</definedName>
    <definedName name="eer" hidden="1">{#N/A,#N/A,FALSE,"Hoja1";#N/A,#N/A,FALSE,"Hoja2"}</definedName>
    <definedName name="ENDEX" localSheetId="18" hidden="1">{#N/A,#N/A,FALSE,"94-95";"SAMANDR",#N/A,FALSE,"94-95"}</definedName>
    <definedName name="ENDEX" hidden="1">{#N/A,#N/A,FALSE,"94-95";"SAMANDR",#N/A,FALSE,"94-95"}</definedName>
    <definedName name="er" localSheetId="18"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1" hidden="1">{#N/A,#N/A,FALSE,"fnma22pi";#N/A,#N/A,FALSE,"1888144"}</definedName>
    <definedName name="erthrt" localSheetId="13" hidden="1">{#N/A,#N/A,FALSE,"fnma22pi";#N/A,#N/A,FALSE,"1888144"}</definedName>
    <definedName name="erthrt" localSheetId="15" hidden="1">{#N/A,#N/A,FALSE,"fnma22pi";#N/A,#N/A,FALSE,"1888144"}</definedName>
    <definedName name="erthrt" localSheetId="16" hidden="1">{#N/A,#N/A,FALSE,"fnma22pi";#N/A,#N/A,FALSE,"1888144"}</definedName>
    <definedName name="erthrt" localSheetId="38" hidden="1">{#N/A,#N/A,FALSE,"fnma22pi";#N/A,#N/A,FALSE,"1888144"}</definedName>
    <definedName name="erthrt" localSheetId="39" hidden="1">{#N/A,#N/A,FALSE,"fnma22pi";#N/A,#N/A,FALSE,"1888144"}</definedName>
    <definedName name="erthrt" localSheetId="20" hidden="1">{#N/A,#N/A,FALSE,"fnma22pi";#N/A,#N/A,FALSE,"1888144"}</definedName>
    <definedName name="erthrt" localSheetId="48" hidden="1">{#N/A,#N/A,FALSE,"fnma22pi";#N/A,#N/A,FALSE,"1888144"}</definedName>
    <definedName name="erthrt" localSheetId="18" hidden="1">{#N/A,#N/A,FALSE,"fnma22pi";#N/A,#N/A,FALSE,"1888144"}</definedName>
    <definedName name="erthrt" hidden="1">{#N/A,#N/A,FALSE,"fnma22pi";#N/A,#N/A,FALSE,"1888144"}</definedName>
    <definedName name="erthx" localSheetId="0" hidden="1">#REF!</definedName>
    <definedName name="erthx" localSheetId="1" hidden="1">#REF!</definedName>
    <definedName name="erthx" localSheetId="11" hidden="1">#REF!</definedName>
    <definedName name="erthx" localSheetId="13" hidden="1">#REF!</definedName>
    <definedName name="erthx" localSheetId="15" hidden="1">#REF!</definedName>
    <definedName name="erthx" localSheetId="16" hidden="1">#REF!</definedName>
    <definedName name="erthx" localSheetId="48" hidden="1">#REF!</definedName>
    <definedName name="erthx" localSheetId="18" hidden="1">#REF!</definedName>
    <definedName name="erthx" hidden="1">#REF!</definedName>
    <definedName name="esnrc100c1_values" localSheetId="18" hidden="1">{"FTSE100","COMPANIES",TRUE}</definedName>
    <definedName name="esnrc100c1_values" hidden="1">{"FTSE100","COMPANIES",TRUE}</definedName>
    <definedName name="esnrc1c1" hidden="1">#REF!</definedName>
    <definedName name="esnrc33c1_values" localSheetId="18" hidden="1">{"EUMOT","COMPANIES",TRUE}</definedName>
    <definedName name="esnrc33c1_values" hidden="1">{"EUMOT","COMPANIES",TRUE}</definedName>
    <definedName name="esnrc56c1_values" localSheetId="18" hidden="1">{"ASCONGRP","COMPANIES",TRUE}</definedName>
    <definedName name="esnrc56c1_values" hidden="1">{"ASCONGRP","COMPANIES",TRUE}</definedName>
    <definedName name="esnrc63c1_values" localSheetId="18" hidden="1">{"EUUTIGRP","COMPANIES",TRUE}</definedName>
    <definedName name="esnrc63c1_values" hidden="1">{"EUUTIGRP","COMPANIES",TRUE}</definedName>
    <definedName name="esnrc91c1_values" localSheetId="18"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8"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8"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39" hidden="1">Main.SAPF4Help()</definedName>
    <definedName name="ewet3" localSheetId="18" hidden="1">Main.SAPF4Help()</definedName>
    <definedName name="ewet3" hidden="1">Main.SAPF4Help()</definedName>
    <definedName name="ewf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8"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8"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8"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8"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8" hidden="1">{"standalone1",#N/A,FALSE,"DCFBase";"standalone2",#N/A,FALSE,"DCFBase"}</definedName>
    <definedName name="ewsör" hidden="1">{"standalone1",#N/A,FALSE,"DCFBase";"standalone2",#N/A,FALSE,"DCFBase"}</definedName>
    <definedName name="fasdfasdfc" localSheetId="18" hidden="1">{"Print Top",#N/A,FALSE,"Europe Model";"Print Bottom",#N/A,FALSE,"Europe Model"}</definedName>
    <definedName name="fasdfasdfc" hidden="1">{"Print Top",#N/A,FALSE,"Europe Model";"Print Bottom",#N/A,FALSE,"Europe Model"}</definedName>
    <definedName name="FD" localSheetId="18" hidden="1">{"IS w Ratios",#N/A,FALSE,"Europe";"PF CF Europe",#N/A,FALSE,"Europe";"DCF Eur Matrix",#N/A,FALSE,"Europe"}</definedName>
    <definedName name="FD" hidden="1">{"IS w Ratios",#N/A,FALSE,"Europe";"PF CF Europe",#N/A,FALSE,"Europe";"DCF Eur Matrix",#N/A,FALSE,"Europe"}</definedName>
    <definedName name="fddfd" localSheetId="18"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8"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8"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1"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38" hidden="1">{#N/A,#N/A,FALSE,"Sheet1";#N/A,#N/A,FALSE,"Sheet2";#N/A,#N/A,FALSE,"Sheet3";#N/A,#N/A,FALSE,"Sheet9";#N/A,#N/A,FALSE,"Sheet4";#N/A,#N/A,FALSE,"Sheet5";#N/A,#N/A,FALSE,"Sheet6";#N/A,#N/A,FALSE,"Sheet7";#N/A,#N/A,FALSE,"Sheet8";#N/A,#N/A,FALSE,"Sheet10";#N/A,#N/A,FALSE,"Sheet11";#N/A,#N/A,FALSE,"Sheet12";#N/A,#N/A,FALSE,"Sheet17";#N/A,#N/A,FALSE,"Sheet16"}</definedName>
    <definedName name="fdghdfghfg" localSheetId="39"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8"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8"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1"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38" hidden="1">{#N/A,#N/A,FALSE,"Sheet1";#N/A,#N/A,FALSE,"Sheet2";#N/A,#N/A,FALSE,"Sheet3";#N/A,#N/A,FALSE,"Sheet9";#N/A,#N/A,FALSE,"Sheet4";#N/A,#N/A,FALSE,"Sheet5";#N/A,#N/A,FALSE,"Sheet6";#N/A,#N/A,FALSE,"Sheet7";#N/A,#N/A,FALSE,"Sheet8";#N/A,#N/A,FALSE,"Sheet10";#N/A,#N/A,FALSE,"Sheet11";#N/A,#N/A,FALSE,"Sheet12";#N/A,#N/A,FALSE,"Sheet17";#N/A,#N/A,FALSE,"Sheet16"}</definedName>
    <definedName name="fdjtyj" localSheetId="39"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8"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8"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8" hidden="1">{"standalone1",#N/A,FALSE,"DCFBase";"standalone2",#N/A,FALSE,"DCFBase"}</definedName>
    <definedName name="fdwfd" hidden="1">{"standalone1",#N/A,FALSE,"DCFBase";"standalone2",#N/A,FALSE,"DCFBase"}</definedName>
    <definedName name="fe"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8"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8"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8" hidden="1">{"budget992000 capex",#N/A,FALSE,"Celtel alternative 6"}</definedName>
    <definedName name="ffffff" hidden="1">{"budget992000 capex",#N/A,FALSE,"Celtel alternative 6"}</definedName>
    <definedName name="fgfgf" localSheetId="18" hidden="1">{"subs",#N/A,FALSE,"database ";"proportional",#N/A,FALSE,"database "}</definedName>
    <definedName name="fgfgf" hidden="1">{"subs",#N/A,FALSE,"database ";"proportional",#N/A,FALSE,"database "}</definedName>
    <definedName name="fggfh" localSheetId="18"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8" hidden="1">{#N/A,#N/A,FALSE,"ORIX CSC"}</definedName>
    <definedName name="fgh" hidden="1">{#N/A,#N/A,FALSE,"ORIX CSC"}</definedName>
    <definedName name="fghdfhgd" localSheetId="0" hidden="1">#REF!</definedName>
    <definedName name="fghdfhgd" localSheetId="1" hidden="1">#REF!</definedName>
    <definedName name="fghdfhgd" localSheetId="11" hidden="1">#REF!</definedName>
    <definedName name="fghdfhgd" localSheetId="13" hidden="1">#REF!</definedName>
    <definedName name="fghdfhgd" localSheetId="15" hidden="1">#REF!</definedName>
    <definedName name="fghdfhgd" localSheetId="16" hidden="1">#REF!</definedName>
    <definedName name="fghdfhgd" localSheetId="48" hidden="1">#REF!</definedName>
    <definedName name="fghdfhgd" localSheetId="18" hidden="1">#REF!</definedName>
    <definedName name="fghdfhgd" hidden="1">#REF!</definedName>
    <definedName name="Fig" localSheetId="18" hidden="1">{"det (May)",#N/A,FALSE,"June";"sum (MAY YTD)",#N/A,FALSE,"June YTD"}</definedName>
    <definedName name="Fig" hidden="1">{"det (May)",#N/A,FALSE,"June";"sum (MAY YTD)",#N/A,FALSE,"June YTD"}</definedName>
    <definedName name="finance" localSheetId="18" hidden="1">{"standalone1",#N/A,FALSE,"DCFBase";"standalone2",#N/A,FALSE,"DCFBase"}</definedName>
    <definedName name="finance" hidden="1">{"standalone1",#N/A,FALSE,"DCFBase";"standalone2",#N/A,FALSE,"DCFBase"}</definedName>
    <definedName name="finans" localSheetId="18"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8" hidden="1">{"standalone1",#N/A,FALSE,"DCFBase";"standalone2",#N/A,FALSE,"DCFBase"}</definedName>
    <definedName name="fine" hidden="1">{"standalone1",#N/A,FALSE,"DCFBase";"standalone2",#N/A,FALSE,"DCFBase"}</definedName>
    <definedName name="Folder" localSheetId="13">#REF!</definedName>
    <definedName name="Folder" localSheetId="15">#REF!</definedName>
    <definedName name="Folder">#REF!</definedName>
    <definedName name="Frank" localSheetId="18" hidden="1">{#N/A,#N/A,TRUE,"Cover sheet";#N/A,#N/A,TRUE,"DCF analysis";#N/A,#N/A,TRUE,"WACC calculation"}</definedName>
    <definedName name="Frank" hidden="1">{#N/A,#N/A,TRUE,"Cover sheet";#N/A,#N/A,TRUE,"DCF analysis";#N/A,#N/A,TRUE,"WACC calculation"}</definedName>
    <definedName name="FSDF" localSheetId="18"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8" hidden="1">{"BS",#N/A,FALSE,"USA"}</definedName>
    <definedName name="FSoPacific" hidden="1">{"BS",#N/A,FALSE,"USA"}</definedName>
    <definedName name="gadhfds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8"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8" hidden="1">{"NA Top",#N/A,FALSE,"NA-ULV";"NA Bottom",#N/A,FALSE,"NA-ULV"}</definedName>
    <definedName name="gbfb" hidden="1">{"NA Top",#N/A,FALSE,"NA-ULV";"NA Bottom",#N/A,FALSE,"NA-ULV"}</definedName>
    <definedName name="gd" localSheetId="18"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8" hidden="1">{"Eur Base Top",#N/A,FALSE,"Europe Base";"Eur Base Bottom",#N/A,FALSE,"Europe Base"}</definedName>
    <definedName name="gdgfdsf" hidden="1">{"Eur Base Top",#N/A,FALSE,"Europe Base";"Eur Base Bottom",#N/A,FALSE,"Europe Base"}</definedName>
    <definedName name="geo_mat">#REF!</definedName>
    <definedName name="george" localSheetId="18"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8"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8"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8"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8"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8" hidden="1">{#N/A,#N/A,FALSE,"A&amp;E";#N/A,#N/A,FALSE,"HighTop";#N/A,#N/A,FALSE,"JG";#N/A,#N/A,FALSE,"RI";#N/A,#N/A,FALSE,"woHT";#N/A,#N/A,FALSE,"woHT&amp;JG"}</definedName>
    <definedName name="gfgfgf" hidden="1">{#N/A,#N/A,FALSE,"A&amp;E";#N/A,#N/A,FALSE,"HighTop";#N/A,#N/A,FALSE,"JG";#N/A,#N/A,FALSE,"RI";#N/A,#N/A,FALSE,"woHT";#N/A,#N/A,FALSE,"woHT&amp;JG"}</definedName>
    <definedName name="gfh"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8"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8" hidden="1">{"JG FE Top",#N/A,FALSE,"JG FE $";"JG FE Bottom",#N/A,FALSE,"JG FE $"}</definedName>
    <definedName name="ggg" hidden="1">{"JG FE Top",#N/A,FALSE,"JG FE $";"JG FE Bottom",#N/A,FALSE,"JG FE $"}</definedName>
    <definedName name="gggdsattt" localSheetId="18"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8" hidden="1">{"budget992000_customers",#N/A,FALSE,"Celtel alternative 6"}</definedName>
    <definedName name="ggggg" hidden="1">{"budget992000_customers",#N/A,FALSE,"Celtel alternative 6"}</definedName>
    <definedName name="ggggggg" localSheetId="18" hidden="1">{"budget992000 profit and loss",#N/A,FALSE,"Celtel alternative 6"}</definedName>
    <definedName name="ggggggg" hidden="1">{"budget992000 profit and loss",#N/A,FALSE,"Celtel alternative 6"}</definedName>
    <definedName name="gh" localSheetId="18"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8"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1" hidden="1">{#N/A,#N/A,FALSE,"fnma22pi";#N/A,#N/A,FALSE,"1888144"}</definedName>
    <definedName name="ghjtj" localSheetId="13" hidden="1">{#N/A,#N/A,FALSE,"fnma22pi";#N/A,#N/A,FALSE,"1888144"}</definedName>
    <definedName name="ghjtj" localSheetId="15" hidden="1">{#N/A,#N/A,FALSE,"fnma22pi";#N/A,#N/A,FALSE,"1888144"}</definedName>
    <definedName name="ghjtj" localSheetId="16" hidden="1">{#N/A,#N/A,FALSE,"fnma22pi";#N/A,#N/A,FALSE,"1888144"}</definedName>
    <definedName name="ghjtj" localSheetId="38" hidden="1">{#N/A,#N/A,FALSE,"fnma22pi";#N/A,#N/A,FALSE,"1888144"}</definedName>
    <definedName name="ghjtj" localSheetId="39" hidden="1">{#N/A,#N/A,FALSE,"fnma22pi";#N/A,#N/A,FALSE,"1888144"}</definedName>
    <definedName name="ghjtj" localSheetId="20" hidden="1">{#N/A,#N/A,FALSE,"fnma22pi";#N/A,#N/A,FALSE,"1888144"}</definedName>
    <definedName name="ghjtj" localSheetId="48" hidden="1">{#N/A,#N/A,FALSE,"fnma22pi";#N/A,#N/A,FALSE,"1888144"}</definedName>
    <definedName name="ghjtj" localSheetId="18" hidden="1">{#N/A,#N/A,FALSE,"fnma22pi";#N/A,#N/A,FALSE,"1888144"}</definedName>
    <definedName name="ghjtj" hidden="1">{#N/A,#N/A,FALSE,"fnma22pi";#N/A,#N/A,FALSE,"1888144"}</definedName>
    <definedName name="gjgjg" localSheetId="18"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8" hidden="1">{#N/A,#N/A,TRUE,"Cover sheet";#N/A,#N/A,TRUE,"INPUTS";#N/A,#N/A,TRUE,"OUTPUTS";#N/A,#N/A,TRUE,"VALUATION"}</definedName>
    <definedName name="gogo" hidden="1">{#N/A,#N/A,TRUE,"Cover sheet";#N/A,#N/A,TRUE,"INPUTS";#N/A,#N/A,TRUE,"OUTPUTS";#N/A,#N/A,TRUE,"VALUATION"}</definedName>
    <definedName name="gsdfgdsfg" localSheetId="18" hidden="1">{"IS w Ratios",#N/A,FALSE,"Europe";"PF CF Europe",#N/A,FALSE,"Europe";"DCF Eur Matrix",#N/A,FALSE,"Europe"}</definedName>
    <definedName name="gsdfgdsfg" hidden="1">{"IS w Ratios",#N/A,FALSE,"Europe";"PF CF Europe",#N/A,FALSE,"Europe";"DCF Eur Matrix",#N/A,FALSE,"Europe"}</definedName>
    <definedName name="gsdgfs" localSheetId="18" hidden="1">{"Far East Top",#N/A,FALSE,"FE Model";"Far East Bottom",#N/A,FALSE,"FE Model"}</definedName>
    <definedName name="gsdgfs" hidden="1">{"Far East Top",#N/A,FALSE,"FE Model";"Far East Bottom",#N/A,FALSE,"FE Model"}</definedName>
    <definedName name="h">#REF!</definedName>
    <definedName name="hdf" localSheetId="18"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8"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8" hidden="1">{"IS w Ratios",#N/A,FALSE,"Europe";"PF CF Europe",#N/A,FALSE,"Europe";"DCF Eur Matrix",#N/A,FALSE,"Europe"}</definedName>
    <definedName name="hfds" hidden="1">{"IS w Ratios",#N/A,FALSE,"Europe";"PF CF Europe",#N/A,FALSE,"Europe";"DCF Eur Matrix",#N/A,FALSE,"Europe"}</definedName>
    <definedName name="HFJ"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8" hidden="1">{"JG FE Top",#N/A,FALSE,"JG FE $";"JG FE Bottom",#N/A,FALSE,"JG FE $"}</definedName>
    <definedName name="hg" hidden="1">{"JG FE Top",#N/A,FALSE,"JG FE $";"JG FE Bottom",#N/A,FALSE,"JG FE $"}</definedName>
    <definedName name="hgfhdfg" localSheetId="18" hidden="1">{"NA Top",#N/A,FALSE,"NA Model";"NA Bottom",#N/A,FALSE,"NA Model"}</definedName>
    <definedName name="hgfhdfg" hidden="1">{"NA Top",#N/A,FALSE,"NA Model";"NA Bottom",#N/A,FALSE,"NA Model"}</definedName>
    <definedName name="hgfhsf" localSheetId="18"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8"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8" hidden="1">{"JG FE Top",#N/A,FALSE,"JG FE ¥";"JG FE Bottom",#N/A,FALSE,"JG FE ¥"}</definedName>
    <definedName name="hhh" hidden="1">{"JG FE Top",#N/A,FALSE,"JG FE ¥";"JG FE Bottom",#N/A,FALSE,"JG FE ¥"}</definedName>
    <definedName name="hhhsdf" localSheetId="18" hidden="1">{"up stand alones",#N/A,FALSE,"Acquiror"}</definedName>
    <definedName name="hhhsdf" hidden="1">{"up stand alones",#N/A,FALSE,"Acquiror"}</definedName>
    <definedName name="HJHGJHG" localSheetId="18"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8" hidden="1">{"print 1",#N/A,FALSE,"PrimeCo PCS";"print 2",#N/A,FALSE,"PrimeCo PCS";"valuation",#N/A,FALSE,"PrimeCo PCS"}</definedName>
    <definedName name="hkjlhjkh" hidden="1">{"print 1",#N/A,FALSE,"PrimeCo PCS";"print 2",#N/A,FALSE,"PrimeCo PCS";"valuation",#N/A,FALSE,"PrimeCo PCS"}</definedName>
    <definedName name="hn.Delete015" localSheetId="18"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8" hidden="1">{"AR",#N/A,FALSE,"ASMGTSUM";"INV",#N/A,FALSE,"ASMGTSUM";"HCCOMP",#N/A,FALSE,"ASMGTSUM";"cap.depr",#N/A,FALSE,"ASMGTSUM"}</definedName>
    <definedName name="HOLA" hidden="1">{"AR",#N/A,FALSE,"ASMGTSUM";"INV",#N/A,FALSE,"ASMGTSUM";"HCCOMP",#N/A,FALSE,"ASMGTSUM";"cap.depr",#N/A,FALSE,"ASMGTSUM"}</definedName>
    <definedName name="hsfg" localSheetId="18" hidden="1">{"JG FE Top",#N/A,FALSE,"JG FE $";"JG FE Bottom",#N/A,FALSE,"JG FE $"}</definedName>
    <definedName name="hsfg" hidden="1">{"JG FE Top",#N/A,FALSE,"JG FE $";"JG FE Bottom",#N/A,FALSE,"JG FE $"}</definedName>
    <definedName name="hsghgjhf"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8" hidden="1">{#N/A,#N/A,FALSE,"A&amp;E";#N/A,#N/A,FALSE,"HighTop";#N/A,#N/A,FALSE,"JG";#N/A,#N/A,FALSE,"RI";#N/A,#N/A,FALSE,"woHT";#N/A,#N/A,FALSE,"woHT&amp;JG"}</definedName>
    <definedName name="hshs" hidden="1">{#N/A,#N/A,FALSE,"A&amp;E";#N/A,#N/A,FALSE,"HighTop";#N/A,#N/A,FALSE,"JG";#N/A,#N/A,FALSE,"RI";#N/A,#N/A,FALSE,"woHT";#N/A,#N/A,FALSE,"woHT&amp;JG"}</definedName>
    <definedName name="hsv" localSheetId="18"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1" hidden="1">{"'Description'!$A$1:$G$45"}</definedName>
    <definedName name="HTML_Control" localSheetId="13" hidden="1">{"'Description'!$A$1:$G$45"}</definedName>
    <definedName name="HTML_Control" localSheetId="15" hidden="1">{"'Description'!$A$1:$G$45"}</definedName>
    <definedName name="HTML_Control" localSheetId="16" hidden="1">{"'Description'!$A$1:$G$45"}</definedName>
    <definedName name="HTML_Control" localSheetId="48" hidden="1">{"'Description'!$A$1:$G$45"}</definedName>
    <definedName name="HTML_Control" localSheetId="1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5">#REF!</definedName>
    <definedName name="ID">#REF!</definedName>
    <definedName name="iii" localSheetId="18"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38">'AMORT. PROFILE 0% CPR'!Info</definedName>
    <definedName name="Info" localSheetId="39">'AMORT. PROFILE 8% CPR (SG)'!Info</definedName>
    <definedName name="Info">#N/A</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_mat">#REF!</definedName>
    <definedName name="InterestType" localSheetId="18" hidden="1">#REF!</definedName>
    <definedName name="InterestType" hidden="1">#REF!</definedName>
    <definedName name="Investor" localSheetId="13">#REF!</definedName>
    <definedName name="Investor" localSheetId="15">#REF!</definedName>
    <definedName name="Investor">#REF!</definedName>
    <definedName name="ıopı"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8" hidden="1">{"det (May)",#N/A,FALSE,"June";"sum (MAY YTD)",#N/A,FALSE,"June YTD"}</definedName>
    <definedName name="ıopıop" hidden="1">{"det (May)",#N/A,FALSE,"June";"sum (MAY YTD)",#N/A,FALSE,"June YTD"}</definedName>
    <definedName name="ıopıopıp" localSheetId="18" hidden="1">{"det (May)",#N/A,FALSE,"June";"sum (MAY YTD)",#N/A,FALSE,"June YTD"}</definedName>
    <definedName name="ıopıopıp" hidden="1">{"det (May)",#N/A,FALSE,"June";"sum (MAY YTD)",#N/A,FALSE,"June YTD"}</definedName>
    <definedName name="ıopjjk" localSheetId="18"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8" hidden="1">{"Print Top",#N/A,FALSE,"Europe Model";"Print Bottom",#N/A,FALSE,"Europe Model"}</definedName>
    <definedName name="J" hidden="1">{"Print Top",#N/A,FALSE,"Europe Model";"Print Bottom",#N/A,FALSE,"Europe Model"}</definedName>
    <definedName name="jazz" localSheetId="18"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8"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8" hidden="1">{"JG FE Top",#N/A,FALSE,"JG FE ¥";"JG FE Bottom",#N/A,FALSE,"JG FE ¥"}</definedName>
    <definedName name="jd" hidden="1">{"JG FE Top",#N/A,FALSE,"JG FE ¥";"JG FE Bottom",#N/A,FALSE,"JG FE ¥"}</definedName>
    <definedName name="jdhgjdghjd" localSheetId="18" hidden="1">{#N/A,#N/A,FALSE,"Contribution Analysis"}</definedName>
    <definedName name="jdhgjdghjd" hidden="1">{#N/A,#N/A,FALSE,"Contribution Analysis"}</definedName>
    <definedName name="JGF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8"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8"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8" hidden="1">{#N/A,#N/A,FALSE,"FY97";#N/A,#N/A,FALSE,"FY98";#N/A,#N/A,FALSE,"FY99";#N/A,#N/A,FALSE,"FY00";#N/A,#N/A,FALSE,"FY01"}</definedName>
    <definedName name="jk" hidden="1">{#N/A,#N/A,FALSE,"FY97";#N/A,#N/A,FALSE,"FY98";#N/A,#N/A,FALSE,"FY99";#N/A,#N/A,FALSE,"FY00";#N/A,#N/A,FALSE,"FY01"}</definedName>
    <definedName name="jkşş" localSheetId="18" hidden="1">{"det (May)",#N/A,FALSE,"June";"sum (MAY YTD)",#N/A,FALSE,"June YTD"}</definedName>
    <definedName name="jkşş" hidden="1">{"det (May)",#N/A,FALSE,"June";"sum (MAY YTD)",#N/A,FALSE,"June YTD"}</definedName>
    <definedName name="jljl" localSheetId="18" hidden="1">{"det (May)",#N/A,FALSE,"June";"sum (MAY YTD)",#N/A,FALSE,"June YTD"}</definedName>
    <definedName name="jljl" hidden="1">{"det (May)",#N/A,FALSE,"June";"sum (MAY YTD)",#N/A,FALSE,"June YTD"}</definedName>
    <definedName name="jnv" localSheetId="18" hidden="1">{#N/A,#N/A,FALSE,"Hoja1";#N/A,#N/A,FALSE,"Hoja2"}</definedName>
    <definedName name="jnv" hidden="1">{#N/A,#N/A,FALSE,"Hoja1";#N/A,#N/A,FALSE,"Hoja2"}</definedName>
    <definedName name="JOE" localSheetId="18" hidden="1">{"Assumptions",#N/A,FALSE,"Model"}</definedName>
    <definedName name="JOE" hidden="1">{"Assumptions",#N/A,FALSE,"Model"}</definedName>
    <definedName name="JUNK" localSheetId="18"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8" hidden="1">{"Dayanıklı tüketim",#N/A,FALSE,"9511kar(TL)"}</definedName>
    <definedName name="kasım" hidden="1">{"Dayanıklı tüketim",#N/A,FALSE,"9511kar(TL)"}</definedName>
    <definedName name="kasım_1" localSheetId="18" hidden="1">{"KOÇ TOP 2",#N/A,FALSE,"9511kar(TL)"}</definedName>
    <definedName name="kasım_1" hidden="1">{"KOÇ TOP 2",#N/A,FALSE,"9511kar(TL)"}</definedName>
    <definedName name="kasım_2" localSheetId="18" hidden="1">{"Tofaş",#N/A,FALSE,"9511kar(TL)"}</definedName>
    <definedName name="kasım_2" hidden="1">{"Tofaş",#N/A,FALSE,"9511kar(TL)"}</definedName>
    <definedName name="kdfjkdfjfjd" localSheetId="18" hidden="1">{0,0,0,0}</definedName>
    <definedName name="kdfjkdfjfjd" hidden="1">{0,0,0,0}</definedName>
    <definedName name="kegs" localSheetId="18" hidden="1">{"det (May)",#N/A,FALSE,"June";"sum (MAY YTD)",#N/A,FALSE,"June YTD"}</definedName>
    <definedName name="kegs" hidden="1">{"det (May)",#N/A,FALSE,"June";"sum (MAY YTD)",#N/A,FALSE,"June YTD"}</definedName>
    <definedName name="kgnvbdneke" hidden="1">#REF!</definedName>
    <definedName name="KH" localSheetId="39" hidden="1">Main.SAPF4Help()</definedName>
    <definedName name="KH" localSheetId="18" hidden="1">Main.SAPF4Help()</definedName>
    <definedName name="KH" hidden="1">Main.SAPF4Help()</definedName>
    <definedName name="khyu" localSheetId="0" hidden="1">#REF!</definedName>
    <definedName name="khyu" localSheetId="1" hidden="1">#REF!</definedName>
    <definedName name="khyu" localSheetId="11" hidden="1">#REF!</definedName>
    <definedName name="khyu" localSheetId="13" hidden="1">#REF!</definedName>
    <definedName name="khyu" localSheetId="15" hidden="1">#REF!</definedName>
    <definedName name="khyu" localSheetId="16" hidden="1">#REF!</definedName>
    <definedName name="khyu" localSheetId="48" hidden="1">#REF!</definedName>
    <definedName name="khyu" localSheetId="18" hidden="1">#REF!</definedName>
    <definedName name="khyu" hidden="1">#REF!</definedName>
    <definedName name="kikj" localSheetId="18"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8" hidden="1">{#N/A,#N/A,FALSE,"ORIX CSC"}</definedName>
    <definedName name="kjhkjh" hidden="1">{#N/A,#N/A,FALSE,"ORIX CSC"}</definedName>
    <definedName name="kjkj" localSheetId="18"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8" hidden="1">{"det (May)",#N/A,FALSE,"June";"sum (MAY YTD)",#N/A,FALSE,"June YTD"}</definedName>
    <definedName name="kjlk" hidden="1">{"det (May)",#N/A,FALSE,"June";"sum (MAY YTD)",#N/A,FALSE,"June YTD"}</definedName>
    <definedName name="kjlşh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8" hidden="1">{"det (May)",#N/A,FALSE,"June";"sum (MAY YTD)",#N/A,FALSE,"June YTD"}</definedName>
    <definedName name="kjlşkljş" hidden="1">{"det (May)",#N/A,FALSE,"June";"sum (MAY YTD)",#N/A,FALSE,"June YTD"}</definedName>
    <definedName name="kl" localSheetId="18" hidden="1">{#N/A,#N/A,FALSE,"FY97";#N/A,#N/A,FALSE,"FY98";#N/A,#N/A,FALSE,"FY99";#N/A,#N/A,FALSE,"FY00";#N/A,#N/A,FALSE,"FY01"}</definedName>
    <definedName name="kl" hidden="1">{#N/A,#N/A,FALSE,"FY97";#N/A,#N/A,FALSE,"FY98";#N/A,#N/A,FALSE,"FY99";#N/A,#N/A,FALSE,"FY00";#N/A,#N/A,FALSE,"FY01"}</definedName>
    <definedName name="kmh" localSheetId="18" hidden="1">{#N/A,#N/A,TRUE,"Cover sheet";#N/A,#N/A,TRUE,"DCF analysis";#N/A,#N/A,TRUE,"WACC calculation"}</definedName>
    <definedName name="kmh" hidden="1">{#N/A,#N/A,TRUE,"Cover sheet";#N/A,#N/A,TRUE,"DCF analysis";#N/A,#N/A,TRUE,"WACC calculation"}</definedName>
    <definedName name="Kontoauszug" localSheetId="38">'AMORT. PROFILE 0% CPR'!Kontoauszug</definedName>
    <definedName name="Kontoauszug" localSheetId="39">'AMORT. PROFILE 8% CPR (SG)'!Kontoauszug</definedName>
    <definedName name="Kontoauszug">#N/A</definedName>
    <definedName name="Kontokorrentumbuchung21" localSheetId="38">'AMORT. PROFILE 0% CPR'!Kontokorrentumbuchung21</definedName>
    <definedName name="Kontokorrentumbuchung21" localSheetId="39">'AMORT. PROFILE 8% CPR (SG)'!Kontokorrentumbuchung21</definedName>
    <definedName name="Kontokorrentumbuchung21">#N/A</definedName>
    <definedName name="Kontokorrentumbuchung39" localSheetId="38">'AMORT. PROFILE 0% CPR'!Kontokorrentumbuchung39</definedName>
    <definedName name="Kontokorrentumbuchung39" localSheetId="39">'AMORT. PROFILE 8% CPR (SG)'!Kontokorrentumbuchung39</definedName>
    <definedName name="Kontokorrentumbuchung39">#N/A</definedName>
    <definedName name="LANC"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38">'AMORT. PROFILE 0% CPR'!LEB_Meldungen</definedName>
    <definedName name="LEB_Meldungen" localSheetId="39">'AMORT. PROFILE 8% CPR (SG)'!LEB_Meldungen</definedName>
    <definedName name="LEB_Meldungen">#N/A</definedName>
    <definedName name="limcount" hidden="1">1</definedName>
    <definedName name="ListOffset" hidden="1">1</definedName>
    <definedName name="lkjlj"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8" hidden="1">{"det (May)",#N/A,FALSE,"June";"sum (MAY YTD)",#N/A,FALSE,"June YTD"}</definedName>
    <definedName name="lkşlkş" hidden="1">{"det (May)",#N/A,FALSE,"June";"sum (MAY YTD)",#N/A,FALSE,"June YTD"}</definedName>
    <definedName name="loan_cat">#REF!</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8"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1" hidden="1">{#N/A,#N/A,FALSE,"fnma22pi";#N/A,#N/A,FALSE,"1888144"}</definedName>
    <definedName name="M" localSheetId="13" hidden="1">{#N/A,#N/A,FALSE,"fnma22pi";#N/A,#N/A,FALSE,"1888144"}</definedName>
    <definedName name="M" localSheetId="15" hidden="1">{#N/A,#N/A,FALSE,"fnma22pi";#N/A,#N/A,FALSE,"1888144"}</definedName>
    <definedName name="M" localSheetId="16" hidden="1">{#N/A,#N/A,FALSE,"fnma22pi";#N/A,#N/A,FALSE,"1888144"}</definedName>
    <definedName name="M" localSheetId="38" hidden="1">{#N/A,#N/A,FALSE,"fnma22pi";#N/A,#N/A,FALSE,"1888144"}</definedName>
    <definedName name="M" localSheetId="39" hidden="1">{#N/A,#N/A,FALSE,"fnma22pi";#N/A,#N/A,FALSE,"1888144"}</definedName>
    <definedName name="M" localSheetId="20" hidden="1">{#N/A,#N/A,FALSE,"fnma22pi";#N/A,#N/A,FALSE,"1888144"}</definedName>
    <definedName name="M" localSheetId="48" hidden="1">{#N/A,#N/A,FALSE,"fnma22pi";#N/A,#N/A,FALSE,"1888144"}</definedName>
    <definedName name="M" localSheetId="18" hidden="1">{#N/A,#N/A,FALSE,"fnma22pi";#N/A,#N/A,FALSE,"1888144"}</definedName>
    <definedName name="M" hidden="1">{#N/A,#N/A,FALSE,"fnma22pi";#N/A,#N/A,FALSE,"1888144"}</definedName>
    <definedName name="MA">#REF!</definedName>
    <definedName name="MAma14">#REF!</definedName>
    <definedName name="mb_inputLocation" localSheetId="18" hidden="1">#REF!</definedName>
    <definedName name="mb_inputLocation" hidden="1">#REF!</definedName>
    <definedName name="mizan" localSheetId="18" hidden="1">#REF!</definedName>
    <definedName name="mizan" hidden="1">#REF!</definedName>
    <definedName name="mj" localSheetId="18" hidden="1">{#N/A,#N/A,FALSE,"FY97";#N/A,#N/A,FALSE,"FY98";#N/A,#N/A,FALSE,"FY99";#N/A,#N/A,FALSE,"FY00";#N/A,#N/A,FALSE,"FY01"}</definedName>
    <definedName name="mj" hidden="1">{#N/A,#N/A,FALSE,"FY97";#N/A,#N/A,FALSE,"FY98";#N/A,#N/A,FALSE,"FY99";#N/A,#N/A,FALSE,"FY00";#N/A,#N/A,FALSE,"FY01"}</definedName>
    <definedName name="n" localSheetId="38">'AMORT. PROFILE 0% CPR'!n</definedName>
    <definedName name="n" localSheetId="39">'AMORT. PROFILE 8% CPR (SG)'!n</definedName>
    <definedName name="n" localSheetId="18"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8" hidden="1">{"det (May)",#N/A,FALSE,"June";"sum (MAY YTD)",#N/A,FALSE,"June YTD"}</definedName>
    <definedName name="nbmn" hidden="1">{"det (May)",#N/A,FALSE,"June";"sum (MAY YTD)",#N/A,FALSE,"June YTD"}</definedName>
    <definedName name="New" localSheetId="18" hidden="1">{"subs",#N/A,FALSE,"database ";"proportional",#N/A,FALSE,"database "}</definedName>
    <definedName name="New" hidden="1">{"subs",#N/A,FALSE,"database ";"proportional",#N/A,FALSE,"database "}</definedName>
    <definedName name="newDC" localSheetId="18" hidden="1">{#N/A,#N/A,TRUE,"Cover sheet";#N/A,#N/A,TRUE,"DCF analysis";#N/A,#N/A,TRUE,"WACC calculation"}</definedName>
    <definedName name="newDC" hidden="1">{#N/A,#N/A,TRUE,"Cover sheet";#N/A,#N/A,TRUE,"DCF analysis";#N/A,#N/A,TRUE,"WACC calculation"}</definedName>
    <definedName name="newer" localSheetId="18" hidden="1">{#N/A,#N/A,FALSE,"Sheet1"}</definedName>
    <definedName name="newer" hidden="1">{#N/A,#N/A,FALSE,"Sheet1"}</definedName>
    <definedName name="newer2" localSheetId="18" hidden="1">{#N/A,#N/A,FALSE,"Sheet1"}</definedName>
    <definedName name="newer2" hidden="1">{#N/A,#N/A,FALSE,"Sheet1"}</definedName>
    <definedName name="NewSummary" localSheetId="18"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8" hidden="1">{#N/A,#N/A,FALSE,"2";#N/A,#N/A,FALSE,"2,1";#N/A,#N/A,FALSE,"Var annue tit.imm. ";#N/A,#N/A,FALSE,"2,3";#N/A,#N/A,FALSE,"Var annue titoli - prospetto"}</definedName>
    <definedName name="ni" hidden="1">{#N/A,#N/A,FALSE,"2";#N/A,#N/A,FALSE,"2,1";#N/A,#N/A,FALSE,"Var annue tit.imm. ";#N/A,#N/A,FALSE,"2,3";#N/A,#N/A,FALSE,"Var annue titoli - prospetto"}</definedName>
    <definedName name="nn" localSheetId="38">'AMORT. PROFILE 0% CPR'!nn</definedName>
    <definedName name="nn" localSheetId="39">'AMORT. PROFILE 8% CPR (SG)'!nn</definedName>
    <definedName name="nn" localSheetId="18"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18"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8" hidden="1">{#N/A,#N/A,FALSE,"Calc";#N/A,#N/A,FALSE,"Sensitivity";#N/A,#N/A,FALSE,"LT Earn.Dil.";#N/A,#N/A,FALSE,"Dil. AVP"}</definedName>
    <definedName name="noidea" hidden="1">{#N/A,#N/A,FALSE,"Calc";#N/A,#N/A,FALSE,"Sensitivity";#N/A,#N/A,FALSE,"LT Earn.Dil.";#N/A,#N/A,FALSE,"Dil. AVP"}</definedName>
    <definedName name="NOIDEA2" localSheetId="18" hidden="1">{#N/A,#N/A,FALSE,"Calc";#N/A,#N/A,FALSE,"Sensitivity";#N/A,#N/A,FALSE,"LT Earn.Dil.";#N/A,#N/A,FALSE,"Dil. AVP"}</definedName>
    <definedName name="NOIDEA2" hidden="1">{#N/A,#N/A,FALSE,"Calc";#N/A,#N/A,FALSE,"Sensitivity";#N/A,#N/A,FALSE,"LT Earn.Dil.";#N/A,#N/A,FALSE,"Dil. AVP"}</definedName>
    <definedName name="non_perf">#REF!</definedName>
    <definedName name="o"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8"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8" hidden="1">{#N/A,#N/A,FALSE,"RGD$";#N/A,#N/A,FALSE,"BG$";#N/A,#N/A,FALSE,"FC$"}</definedName>
    <definedName name="oj" hidden="1">{#N/A,#N/A,FALSE,"RGD$";#N/A,#N/A,FALSE,"BG$";#N/A,#N/A,FALSE,"FC$"}</definedName>
    <definedName name="ömnö" localSheetId="18" hidden="1">{"det (May)",#N/A,FALSE,"June";"sum (MAY YTD)",#N/A,FALSE,"June YTD"}</definedName>
    <definedName name="ömnö" hidden="1">{"det (May)",#N/A,FALSE,"June";"sum (MAY YTD)",#N/A,FALSE,"June YTD"}</definedName>
    <definedName name="ooo" localSheetId="18"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8" hidden="1">{#N/A,#N/A,FALSE,"Operations";#N/A,#N/A,FALSE,"Financials"}</definedName>
    <definedName name="OP" hidden="1">{#N/A,#N/A,FALSE,"Operations";#N/A,#N/A,FALSE,"Financials"}</definedName>
    <definedName name="org_balance">#REF!</definedName>
    <definedName name="os" localSheetId="18"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8"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38">'AMORT. PROFILE 0% CPR'!Overview</definedName>
    <definedName name="Overview" localSheetId="39">'AMORT. PROFILE 8% CPR (SG)'!Overview</definedName>
    <definedName name="Overview">#N/A</definedName>
    <definedName name="PAYD">#REF!</definedName>
    <definedName name="pdfendname" localSheetId="13">#REF!</definedName>
    <definedName name="pdfendname">#REF!</definedName>
    <definedName name="perbolag" localSheetId="18" hidden="1">{#N/A,#N/A,FALSE,"intag";#N/A,#N/A,FALSE,"budg";#N/A,#N/A,FALSE,"samtl"}</definedName>
    <definedName name="perbolag" hidden="1">{#N/A,#N/A,FALSE,"intag";#N/A,#N/A,FALSE,"budg";#N/A,#N/A,FALSE,"samtl"}</definedName>
    <definedName name="perf">#REF!</definedName>
    <definedName name="pi" localSheetId="18"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8"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8" hidden="1">{"det (May)",#N/A,FALSE,"June";"sum (MAY YTD)",#N/A,FALSE,"June YTD"}</definedName>
    <definedName name="POA" hidden="1">{"det (May)",#N/A,FALSE,"June";"sum (MAY YTD)",#N/A,FALSE,"June YTD"}</definedName>
    <definedName name="pop" localSheetId="18" hidden="1">{"det (May)",#N/A,FALSE,"June";"sum (MAY YTD)",#N/A,FALSE,"June YTD"}</definedName>
    <definedName name="pop" hidden="1">{"det (May)",#N/A,FALSE,"June";"sum (MAY YTD)",#N/A,FALSE,"June YTD"}</definedName>
    <definedName name="ppp" localSheetId="18" hidden="1">{"Far East Top",#N/A,FALSE,"FE Model";"Far East Mid",#N/A,FALSE,"FE Model";"Far East Base",#N/A,FALSE,"FE Model"}</definedName>
    <definedName name="ppp" hidden="1">{"Far East Top",#N/A,FALSE,"FE Model";"Far East Mid",#N/A,FALSE,"FE Model";"Far East Base",#N/A,FALSE,"FE Model"}</definedName>
    <definedName name="Pres" localSheetId="1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8" hidden="1">{"Print Top",#N/A,FALSE,"Europe Model";"Print Bottom",#N/A,FALSE,"Europe Model"}</definedName>
    <definedName name="Pres2" hidden="1">{"Print Top",#N/A,FALSE,"Europe Model";"Print Bottom",#N/A,FALSE,"Europe Model"}</definedName>
    <definedName name="print"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Cover'!$A$1:$I$62</definedName>
    <definedName name="_xlnm.Print_Area" localSheetId="1">'02 - Eligibility Criteria'!$A$1:$M$58</definedName>
    <definedName name="_xlnm.Print_Area" localSheetId="5">'06 - Prepayment Rate'!$A$1:$H$72</definedName>
    <definedName name="_xlnm.Print_Area" localSheetId="6">'07 - Asset Amortisation Profile'!$A$1:$I$239</definedName>
    <definedName name="_xlnm.Print_Area" localSheetId="7">'08 - Delinquent Home Loans Stat'!$A$1:$M$72</definedName>
    <definedName name="_xlnm.Print_Area" localSheetId="8">'09 - Default &amp; Recovery Stat'!$A$1:$I$72</definedName>
    <definedName name="_xlnm.Print_Area" localSheetId="9">'10 -Principal Deficiency Amount'!$A$1:$H$85</definedName>
    <definedName name="_xlnm.Print_Area" localSheetId="11">'11 - Notes Follow-up'!$A$1:$Y$221</definedName>
    <definedName name="_xlnm.Print_Area" localSheetId="12">'11 bis-Notes Calculation'!$A$1:$AN$223</definedName>
    <definedName name="_xlnm.Print_Area" localSheetId="13">'12 - Notes Interest'!$A$2:$U$35</definedName>
    <definedName name="_xlnm.Print_Area" localSheetId="15">'13 - Issuer Account'!$A$1:$N$56</definedName>
    <definedName name="_xlnm.Print_Area" localSheetId="10">'14 - Fees'!$A$1:$K$61</definedName>
    <definedName name="_xlnm.Print_Area" localSheetId="16">'15 - Priority of Payments'!$A$1:$N$57</definedName>
    <definedName name="_xlnm.Print_Area" localSheetId="17">'16 - Simplified Balance Sheet'!$A$1:$K$29</definedName>
    <definedName name="_xlnm.Print_Area" localSheetId="27">'Asset Follow up'!$A$1:$G$20</definedName>
    <definedName name="_xlnm.Print_Area" localSheetId="33">'Balance Sheet'!$A$1:$N$29</definedName>
    <definedName name="_xlnm.Print_Area" localSheetId="32">'Cashflow Synthesis'!$A$1:$L$38</definedName>
    <definedName name="_xlnm.Print_Area" localSheetId="28">Collections!$A$1:$J$30</definedName>
    <definedName name="_xlnm.Print_Area" localSheetId="20">'Contact Information'!$A$1:$F$101</definedName>
    <definedName name="_xlnm.Print_Area" localSheetId="19">'Cover Page'!$A$1:$G$19</definedName>
    <definedName name="_xlnm.Print_Area" localSheetId="36">'Default &amp; Recovery Analysis'!$A$1:$M$45</definedName>
    <definedName name="_xlnm.Print_Area" localSheetId="35">'Delinquencies Analysis'!$A$1:$S$21</definedName>
    <definedName name="_xlnm.Print_Area" localSheetId="48">Instructions!$A$1:$Z$2</definedName>
    <definedName name="_xlnm.Print_Area" localSheetId="30">'Issuer Expenses'!$A$1:$N$31</definedName>
    <definedName name="_xlnm.Print_Area" localSheetId="26">'Notes Follow up'!$A$1:$AC$37</definedName>
    <definedName name="_xlnm.Print_Area" localSheetId="24">'Notes Information I'!$A$1:$H$37</definedName>
    <definedName name="_xlnm.Print_Area" localSheetId="25">'Notes Information II'!$A$1:$J$43</definedName>
    <definedName name="_xlnm.Print_Area" localSheetId="37">'Prepayment Analysis'!$A$1:$J$16</definedName>
    <definedName name="_xlnm.Print_Area" localSheetId="31">'Priority of Payments'!$A$1:$M$109</definedName>
    <definedName name="_xlnm.Print_Area" localSheetId="23">Ratings!$A$1:$P$23</definedName>
    <definedName name="_xlnm.Print_Area" localSheetId="29">Reserves!$A$1:$J$26</definedName>
    <definedName name="_xlnm.Print_Area" localSheetId="34">'Stratification Tables'!$A$1:$N$390</definedName>
    <definedName name="_xlnm.Print_Area" localSheetId="22">Triggers!$A$1:$J$28</definedName>
    <definedName name="print4" localSheetId="18" hidden="1">{#N/A,#N/A,FALSE,"Operations";#N/A,#N/A,FALSE,"Financials"}</definedName>
    <definedName name="print4" hidden="1">{#N/A,#N/A,FALSE,"Operations";#N/A,#N/A,FALSE,"Financials"}</definedName>
    <definedName name="PRO" localSheetId="18" hidden="1">{"det (May)",#N/A,FALSE,"June";"sum (MAY YTD)",#N/A,FALSE,"June YTD"}</definedName>
    <definedName name="PRO" hidden="1">{"det (May)",#N/A,FALSE,"June";"sum (MAY YTD)",#N/A,FALSE,"June YTD"}</definedName>
    <definedName name="prof" localSheetId="18" hidden="1">{#N/A,#N/A,FALSE,"A3";#N/A,#N/A,FALSE,"AT2";#N/A,#N/A,FALSE,"PA2";#N/A,#N/A,FALSE,"GI2";#N/A,#N/A,FALSE,"EC2"}</definedName>
    <definedName name="prof" hidden="1">{#N/A,#N/A,FALSE,"A3";#N/A,#N/A,FALSE,"AT2";#N/A,#N/A,FALSE,"PA2";#N/A,#N/A,FALSE,"GI2";#N/A,#N/A,FALSE,"EC2"}</definedName>
    <definedName name="ProjectName">{"Client Name or Project Name"}</definedName>
    <definedName name="qq" localSheetId="18" hidden="1">{#N/A,#N/A,FALSE,"Aging Summary";#N/A,#N/A,FALSE,"Ratio Analysis";#N/A,#N/A,FALSE,"Test 120 Day Accts";#N/A,#N/A,FALSE,"Tickmarks"}</definedName>
    <definedName name="qq" hidden="1">{#N/A,#N/A,FALSE,"Aging Summary";#N/A,#N/A,FALSE,"Ratio Analysis";#N/A,#N/A,FALSE,"Test 120 Day Accts";#N/A,#N/A,FALSE,"Tickmarks"}</definedName>
    <definedName name="qqq" localSheetId="18"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8"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8" hidden="1">{#N/A,#N/A,FALSE,"Aging Summary";#N/A,#N/A,FALSE,"Ratio Analysis";#N/A,#N/A,FALSE,"Test 120 Day Accts";#N/A,#N/A,FALSE,"Tickmarks"}</definedName>
    <definedName name="qqqqq" hidden="1">{#N/A,#N/A,FALSE,"Aging Summary";#N/A,#N/A,FALSE,"Ratio Analysis";#N/A,#N/A,FALSE,"Test 120 Day Accts";#N/A,#N/A,FALSE,"Tickmarks"}</definedName>
    <definedName name="qqqqqq" localSheetId="18" hidden="1">{#N/A,#N/A,FALSE,"Aging Summary";#N/A,#N/A,FALSE,"Ratio Analysis";#N/A,#N/A,FALSE,"Test 120 Day Accts";#N/A,#N/A,FALSE,"Tickmarks"}</definedName>
    <definedName name="qqqqqq" hidden="1">{#N/A,#N/A,FALSE,"Aging Summary";#N/A,#N/A,FALSE,"Ratio Analysis";#N/A,#N/A,FALSE,"Test 120 Day Accts";#N/A,#N/A,FALSE,"Tickmarks"}</definedName>
    <definedName name="qsfd" localSheetId="18" hidden="1">{#N/A,#N/A,TRUE,"Cover sheet";#N/A,#N/A,TRUE,"INPUTS";#N/A,#N/A,TRUE,"OUTPUTS";#N/A,#N/A,TRUE,"VALUATION"}</definedName>
    <definedName name="qsfd" hidden="1">{#N/A,#N/A,TRUE,"Cover sheet";#N/A,#N/A,TRUE,"INPUTS";#N/A,#N/A,TRUE,"OUTPUTS";#N/A,#N/A,TRUE,"VALUATION"}</definedName>
    <definedName name="qterter"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8" hidden="1">{#N/A,#N/A,FALSE,"JKFLASH2";#N/A,#N/A,FALSE,"Page 4";#N/A,#N/A,FALSE,"page 3"}</definedName>
    <definedName name="quarterlybs" hidden="1">{#N/A,#N/A,FALSE,"JKFLASH2";#N/A,#N/A,FALSE,"Page 4";#N/A,#N/A,FALSE,"page 3"}</definedName>
    <definedName name="qwe" localSheetId="18"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1"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38" hidden="1">{#N/A,#N/A,FALSE,"DELQ";#N/A,#N/A,FALSE,"REO";#N/A,#N/A,FALSE,"WATCHDSC";#N/A,#N/A,FALSE,"2LOSSMOD";#N/A,#N/A,FALSE,"2LOSS";#N/A,#N/A,FALSE,"DSC";#N/A,#N/A,FALSE,"OPERAT";#N/A,#N/A,FALSE,"ADJUST";#N/A,#N/A,FALSE,"PAIDOFF";#N/A,#N/A,FALSE,"TENANT";#N/A,#N/A,FALSE,"LEASE EXPIRE"}</definedName>
    <definedName name="qzef" localSheetId="39"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8"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8"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8" hidden="1">{0,0,"",0;0,0,0,0;0,0,0,0;0,0,0,0;0,0,0,0}</definedName>
    <definedName name="removed_name3" hidden="1">{0,0,"",0;0,0,0,0;0,0,0,0;0,0,0,0;0,0,0,0}</definedName>
    <definedName name="removed_name7" localSheetId="18" hidden="1">{0,0,"",0;0,0,0,0;0,0,0,0;0,0,0,0;0,0,0,0}</definedName>
    <definedName name="removed_name7" hidden="1">{0,0,"",0;0,0,0,0;0,0,0,0;0,0,0,0;0,0,0,0}</definedName>
    <definedName name="RepaymentType" hidden="1">#REF!</definedName>
    <definedName name="res_mat">#REF!</definedName>
    <definedName name="rewrwerw" localSheetId="18"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8"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8" hidden="1">{"hiden",#N/A,FALSE,"14";"hidden",#N/A,FALSE,"16";"hidden",#N/A,FALSE,"18";"hidden",#N/A,FALSE,"20"}</definedName>
    <definedName name="rr" hidden="1">{"hiden",#N/A,FALSE,"14";"hidden",#N/A,FALSE,"16";"hidden",#N/A,FALSE,"18";"hidden",#N/A,FALSE,"20"}</definedName>
    <definedName name="rrrrrr" localSheetId="18" hidden="1">{"cash plan",#N/A,FALSE,"fccashflow"}</definedName>
    <definedName name="rrrrrr" hidden="1">{"cash plan",#N/A,FALSE,"fccashflow"}</definedName>
    <definedName name="rtertertre"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8"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8"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8"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8"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39" hidden="1">Main.SAPF4Help()</definedName>
    <definedName name="SAPFuncF4Help" localSheetId="18" hidden="1">Main.SAPF4Help()</definedName>
    <definedName name="SAPFuncF4Help" hidden="1">Main.SAPF4Help()</definedName>
    <definedName name="sbx" localSheetId="18"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8" hidden="1">{#N/A,#N/A,FALSE,"Japan 2003";#N/A,#N/A,FALSE,"Sheet2"}</definedName>
    <definedName name="scb" hidden="1">{#N/A,#N/A,FALSE,"Japan 2003";#N/A,#N/A,FALSE,"Sheet2"}</definedName>
    <definedName name="sd" localSheetId="38">'AMORT. PROFILE 0% CPR'!sd</definedName>
    <definedName name="sd" localSheetId="39">'AMORT. PROFILE 8% CPR (SG)'!sd</definedName>
    <definedName name="sd" localSheetId="18" hidden="1">{#N/A,#N/A,FALSE,"Contribution Analysis"}</definedName>
    <definedName name="sd" hidden="1">{#N/A,#N/A,FALSE,"Contribution Analysis"}</definedName>
    <definedName name="sddwsd" localSheetId="18"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8" hidden="1">{"JG FE Top",#N/A,FALSE,"JG FE $";"JG FE Bottom",#N/A,FALSE,"JG FE $"}</definedName>
    <definedName name="SDF" hidden="1">{"JG FE Top",#N/A,FALSE,"JG FE $";"JG FE Bottom",#N/A,FALSE,"JG FE $"}</definedName>
    <definedName name="sdfadsfa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8" hidden="1">{"det (May)",#N/A,FALSE,"June";"sum (MAY YTD)",#N/A,FALSE,"June YTD"}</definedName>
    <definedName name="sdfd" hidden="1">{"det (May)",#N/A,FALSE,"June";"sum (MAY YTD)",#N/A,FALSE,"June YTD"}</definedName>
    <definedName name="sdfdsf" localSheetId="18"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1" hidden="1">#REF!</definedName>
    <definedName name="sdff" localSheetId="13" hidden="1">#REF!</definedName>
    <definedName name="sdff" localSheetId="15" hidden="1">#REF!</definedName>
    <definedName name="sdff" localSheetId="16" hidden="1">#REF!</definedName>
    <definedName name="sdff" localSheetId="38" hidden="1">#REF!</definedName>
    <definedName name="sdff" localSheetId="39" hidden="1">#REF!</definedName>
    <definedName name="sdff" localSheetId="20" hidden="1">#REF!</definedName>
    <definedName name="sdff" localSheetId="48" hidden="1">#REF!</definedName>
    <definedName name="sdff" localSheetId="18" hidden="1">#REF!</definedName>
    <definedName name="sdff" hidden="1">#REF!</definedName>
    <definedName name="sdfg" localSheetId="18"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8"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8" hidden="1">{"Far East Top",#N/A,FALSE,"FE Model";"Far East Mid",#N/A,FALSE,"FE Model";"Far East Base",#N/A,FALSE,"FE Model"}</definedName>
    <definedName name="sdfh" hidden="1">{"Far East Top",#N/A,FALSE,"FE Model";"Far East Mid",#N/A,FALSE,"FE Model";"Far East Base",#N/A,FALSE,"FE Model"}</definedName>
    <definedName name="sdfsda" localSheetId="18"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1" hidden="1">#REF!</definedName>
    <definedName name="sdfsdf" localSheetId="13" hidden="1">#REF!</definedName>
    <definedName name="sdfsdf" localSheetId="15" hidden="1">#REF!</definedName>
    <definedName name="sdfsdf" localSheetId="16" hidden="1">#REF!</definedName>
    <definedName name="sdfsdf" localSheetId="20" hidden="1">#REF!</definedName>
    <definedName name="sdfsdf" localSheetId="48" hidden="1">#REF!</definedName>
    <definedName name="sdfsdf" localSheetId="18" hidden="1">#REF!</definedName>
    <definedName name="sdfsdf" hidden="1">#REF!</definedName>
    <definedName name="sdgsdgfdsg" localSheetId="18" hidden="1">{"orixcsc",#N/A,FALSE,"ORIX CSC";"orixcsc2",#N/A,FALSE,"ORIX CSC"}</definedName>
    <definedName name="sdgsdgfdsg" hidden="1">{"orixcsc",#N/A,FALSE,"ORIX CSC";"orixcsc2",#N/A,FALSE,"ORIX CSC"}</definedName>
    <definedName name="sdgsgfsd" localSheetId="18"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8" hidden="1">{#N/A,#N/A,FALSE,"Balance Sheet";#N/A,#N/A,FALSE,"Income Statement";#N/A,#N/A,FALSE,"Changes in Financial Position"}</definedName>
    <definedName name="sdhdhfdfhh" hidden="1">{#N/A,#N/A,FALSE,"Balance Sheet";#N/A,#N/A,FALSE,"Income Statement";#N/A,#N/A,FALSE,"Changes in Financial Position"}</definedName>
    <definedName name="sdsds" localSheetId="18" hidden="1">{"standalone1",#N/A,FALSE,"DCFBase";"standalone2",#N/A,FALSE,"DCFBase"}</definedName>
    <definedName name="sdsds" hidden="1">{"standalone1",#N/A,FALSE,"DCFBase";"standalone2",#N/A,FALSE,"DCFBase"}</definedName>
    <definedName name="secteur" localSheetId="11">#REF!</definedName>
    <definedName name="secteur" localSheetId="13">#REF!</definedName>
    <definedName name="secteur" localSheetId="15">#REF!</definedName>
    <definedName name="secteur" localSheetId="48">#REF!</definedName>
    <definedName name="secteur">#REF!</definedName>
    <definedName name="sencount" hidden="1">1</definedName>
    <definedName name="ses" localSheetId="18" hidden="1">{"RESUMEN",#N/A,FALSE,"RESUMEN";"RESUMEN_MARG",#N/A,FALSE,"RESUMEN"}</definedName>
    <definedName name="ses" hidden="1">{"RESUMEN",#N/A,FALSE,"RESUMEN";"RESUMEN_MARG",#N/A,FALSE,"RESUMEN"}</definedName>
    <definedName name="sfd" localSheetId="18" hidden="1">{#N/A,#N/A,FALSE,"Hoja1";#N/A,#N/A,FALSE,"Hoja2"}</definedName>
    <definedName name="sfd" hidden="1">{#N/A,#N/A,FALSE,"Hoja1";#N/A,#N/A,FALSE,"Hoja2"}</definedName>
    <definedName name="sfdg" localSheetId="18" hidden="1">{#N/A,#N/A,FALSE,"A&amp;E";#N/A,#N/A,FALSE,"HighTop";#N/A,#N/A,FALSE,"JG";#N/A,#N/A,FALSE,"RI";#N/A,#N/A,FALSE,"woHT";#N/A,#N/A,FALSE,"woHT&amp;JG"}</definedName>
    <definedName name="sfdg" hidden="1">{#N/A,#N/A,FALSE,"A&amp;E";#N/A,#N/A,FALSE,"HighTop";#N/A,#N/A,FALSE,"JG";#N/A,#N/A,FALSE,"RI";#N/A,#N/A,FALSE,"woHT";#N/A,#N/A,FALSE,"woHT&amp;JG"}</definedName>
    <definedName name="SFDGHH" localSheetId="18"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1" hidden="1">#REF!</definedName>
    <definedName name="sfgh" localSheetId="13" hidden="1">#REF!</definedName>
    <definedName name="sfgh" localSheetId="15" hidden="1">#REF!</definedName>
    <definedName name="sfgh" localSheetId="16" hidden="1">#REF!</definedName>
    <definedName name="sfgh" localSheetId="20" hidden="1">#REF!</definedName>
    <definedName name="sfgh" localSheetId="48" hidden="1">#REF!</definedName>
    <definedName name="sfgh" localSheetId="18" hidden="1">#REF!</definedName>
    <definedName name="sfgh" hidden="1">#REF!</definedName>
    <definedName name="sfh" localSheetId="18"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8" hidden="1">{#N/A,#N/A,TRUE,"Pro Forma";#N/A,#N/A,TRUE,"PF_Bal";#N/A,#N/A,TRUE,"PF_INC";#N/A,#N/A,TRUE,"CBE";#N/A,#N/A,TRUE,"SWK"}</definedName>
    <definedName name="sfsd" hidden="1">{#N/A,#N/A,TRUE,"Pro Forma";#N/A,#N/A,TRUE,"PF_Bal";#N/A,#N/A,TRUE,"PF_INC";#N/A,#N/A,TRUE,"CBE";#N/A,#N/A,TRUE,"SWK"}</definedName>
    <definedName name="sgagaga" localSheetId="18"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8" hidden="1">{#N/A,#N/A,FALSE,"ORIX CSC"}</definedName>
    <definedName name="sgsdfgds" hidden="1">{#N/A,#N/A,FALSE,"ORIX CSC"}</definedName>
    <definedName name="shg"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8"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8" hidden="1">{#N/A,#N/A,FALSE,"A&amp;E";#N/A,#N/A,FALSE,"HighTop";#N/A,#N/A,FALSE,"JG";#N/A,#N/A,FALSE,"RI";#N/A,#N/A,FALSE,"woHT";#N/A,#N/A,FALSE,"woHT&amp;JG"}</definedName>
    <definedName name="sk" hidden="1">{#N/A,#N/A,FALSE,"A&amp;E";#N/A,#N/A,FALSE,"HighTop";#N/A,#N/A,FALSE,"JG";#N/A,#N/A,FALSE,"RI";#N/A,#N/A,FALSE,"woHT";#N/A,#N/A,FALSE,"woHT&amp;JG"}</definedName>
    <definedName name="ŞKDFHVGJDADFV"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8" hidden="1">{#N/A,#N/A,FALSE,"DAOCM 2차 검토"}</definedName>
    <definedName name="sks" hidden="1">{#N/A,#N/A,FALSE,"DAOCM 2차 검토"}</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8"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8"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1" hidden="1">{"'Description'!$A$1:$G$45"}</definedName>
    <definedName name="ssqf" localSheetId="13" hidden="1">{"'Description'!$A$1:$G$45"}</definedName>
    <definedName name="ssqf" localSheetId="15" hidden="1">{"'Description'!$A$1:$G$45"}</definedName>
    <definedName name="ssqf" localSheetId="16" hidden="1">{"'Description'!$A$1:$G$45"}</definedName>
    <definedName name="ssqf" localSheetId="38" hidden="1">{"'Description'!$A$1:$G$45"}</definedName>
    <definedName name="ssqf" localSheetId="39" hidden="1">{"'Description'!$A$1:$G$45"}</definedName>
    <definedName name="ssqf" localSheetId="20" hidden="1">{"'Description'!$A$1:$G$45"}</definedName>
    <definedName name="ssqf" localSheetId="48" hidden="1">{"'Description'!$A$1:$G$45"}</definedName>
    <definedName name="ssqf" localSheetId="18" hidden="1">{"'Description'!$A$1:$G$45"}</definedName>
    <definedName name="ssqf" hidden="1">{"'Description'!$A$1:$G$45"}</definedName>
    <definedName name="sss" localSheetId="18"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8" hidden="1">{"det (May)",#N/A,FALSE,"June";"sum (MAY YTD)",#N/A,FALSE,"June YTD"}</definedName>
    <definedName name="stella" hidden="1">{"det (May)",#N/A,FALSE,"June";"sum (MAY YTD)",#N/A,FALSE,"June YTD"}</definedName>
    <definedName name="t3new" localSheetId="18"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8"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8"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8"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8"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8" hidden="1">{#N/A,#N/A,FALSE,"Output";#N/A,#N/A,FALSE,"Cover Sheet";#N/A,#N/A,FALSE,"Current Mkt. Projections"}</definedName>
    <definedName name="Tempme" hidden="1">{#N/A,#N/A,FALSE,"Output";#N/A,#N/A,FALSE,"Cover Sheet";#N/A,#N/A,FALSE,"Current Mkt. Projections"}</definedName>
    <definedName name="Tempme3" localSheetId="18" hidden="1">{#N/A,#N/A,FALSE,"Output";#N/A,#N/A,FALSE,"Cover Sheet";#N/A,#N/A,FALSE,"Current Mkt. Projections"}</definedName>
    <definedName name="Tempme3" hidden="1">{#N/A,#N/A,FALSE,"Output";#N/A,#N/A,FALSE,"Cover Sheet";#N/A,#N/A,FALSE,"Current Mkt. Projections"}</definedName>
    <definedName name="Tempme4" localSheetId="18" hidden="1">{#N/A,#N/A,FALSE,"Output";#N/A,#N/A,FALSE,"Cover Sheet";#N/A,#N/A,FALSE,"Current Mkt. Projections"}</definedName>
    <definedName name="Tempme4" hidden="1">{#N/A,#N/A,FALSE,"Output";#N/A,#N/A,FALSE,"Cover Sheet";#N/A,#N/A,FALSE,"Current Mkt. Projections"}</definedName>
    <definedName name="Tempo5" localSheetId="18" hidden="1">{#N/A,#N/A,FALSE,"Output";#N/A,#N/A,FALSE,"Cover Sheet";#N/A,#N/A,FALSE,"Current Mkt. Projections"}</definedName>
    <definedName name="Tempo5" hidden="1">{#N/A,#N/A,FALSE,"Output";#N/A,#N/A,FALSE,"Cover Sheet";#N/A,#N/A,FALSE,"Current Mkt. Projections"}</definedName>
    <definedName name="Tempo5a" localSheetId="18" hidden="1">{#N/A,#N/A,FALSE,"Output";#N/A,#N/A,FALSE,"Cover Sheet";#N/A,#N/A,FALSE,"Current Mkt. Projections"}</definedName>
    <definedName name="Tempo5a" hidden="1">{#N/A,#N/A,FALSE,"Output";#N/A,#N/A,FALSE,"Cover Sheet";#N/A,#N/A,FALSE,"Current Mkt. Projections"}</definedName>
    <definedName name="Tenure" hidden="1">#REF!</definedName>
    <definedName name="test" localSheetId="38">'AMORT. PROFILE 0% CPR'!test</definedName>
    <definedName name="test" localSheetId="39">'AMORT. PROFILE 8% CPR (SG)'!test</definedName>
    <definedName name="test">#N/A</definedName>
    <definedName name="test2" localSheetId="38">'AMORT. PROFILE 0% CPR'!test2</definedName>
    <definedName name="test2" localSheetId="39">'AMORT. PROFILE 8% CPR (SG)'!test2</definedName>
    <definedName name="test2">#N/A</definedName>
    <definedName name="tewataa" localSheetId="18"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38">'AMORT. PROFILE 0% CPR'!Transfer</definedName>
    <definedName name="Transfer" localSheetId="39">'AMORT. PROFILE 8% CPR (SG)'!Transfer</definedName>
    <definedName name="Transfer">#N/A</definedName>
    <definedName name="tt" localSheetId="1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8"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8"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1"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38" hidden="1">{#N/A,#N/A,FALSE,"Sheet16";#N/A,#N/A,FALSE,"Sheet17";#N/A,#N/A,FALSE,"Sheet15";#N/A,#N/A,FALSE,"Sheet14";#N/A,#N/A,FALSE,"Sheet13";#N/A,#N/A,FALSE,"Sheet12";#N/A,#N/A,FALSE,"Sheet11";#N/A,#N/A,FALSE,"Sheet10";#N/A,#N/A,FALSE,"Sheet8";#N/A,#N/A,FALSE,"Sheet6";#N/A,#N/A,FALSE,"Sheet7";#N/A,#N/A,FALSE,"Sheet5";#N/A,#N/A,FALSE,"Sheet1";#N/A,#N/A,FALSE,"Sheet4"}</definedName>
    <definedName name="tyjuyj" localSheetId="39"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8"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1" hidden="1">{#N/A,#N/A,FALSE,"40645444";#N/A,#N/A,FALSE,"CITIBANK INTEREST"}</definedName>
    <definedName name="tyujyf" localSheetId="13" hidden="1">{#N/A,#N/A,FALSE,"40645444";#N/A,#N/A,FALSE,"CITIBANK INTEREST"}</definedName>
    <definedName name="tyujyf" localSheetId="15" hidden="1">{#N/A,#N/A,FALSE,"40645444";#N/A,#N/A,FALSE,"CITIBANK INTEREST"}</definedName>
    <definedName name="tyujyf" localSheetId="16" hidden="1">{#N/A,#N/A,FALSE,"40645444";#N/A,#N/A,FALSE,"CITIBANK INTEREST"}</definedName>
    <definedName name="tyujyf" localSheetId="38" hidden="1">{#N/A,#N/A,FALSE,"40645444";#N/A,#N/A,FALSE,"CITIBANK INTEREST"}</definedName>
    <definedName name="tyujyf" localSheetId="39" hidden="1">{#N/A,#N/A,FALSE,"40645444";#N/A,#N/A,FALSE,"CITIBANK INTEREST"}</definedName>
    <definedName name="tyujyf" localSheetId="20" hidden="1">{#N/A,#N/A,FALSE,"40645444";#N/A,#N/A,FALSE,"CITIBANK INTEREST"}</definedName>
    <definedName name="tyujyf" localSheetId="48" hidden="1">{#N/A,#N/A,FALSE,"40645444";#N/A,#N/A,FALSE,"CITIBANK INTEREST"}</definedName>
    <definedName name="tyujyf" localSheetId="18" hidden="1">{#N/A,#N/A,FALSE,"40645444";#N/A,#N/A,FALSE,"CITIBANK INTEREST"}</definedName>
    <definedName name="tyujyf" hidden="1">{#N/A,#N/A,FALSE,"40645444";#N/A,#N/A,FALSE,"CITIBANK INTEREST"}</definedName>
    <definedName name="tyur" localSheetId="18"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8"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8" hidden="1">{"det (May)",#N/A,FALSE,"June";"sum (MAY YTD)",#N/A,FALSE,"June YTD"}</definedName>
    <definedName name="uıoıuo" hidden="1">{"det (May)",#N/A,FALSE,"June";"sum (MAY YTD)",#N/A,FALSE,"June YTD"}</definedName>
    <definedName name="uıouıo"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8" hidden="1">{"det (May)",#N/A,FALSE,"June";"sum (MAY YTD)",#N/A,FALSE,"June YTD"}</definedName>
    <definedName name="uıouıouıouı" hidden="1">{"det (May)",#N/A,FALSE,"June";"sum (MAY YTD)",#N/A,FALSE,"June YTD"}</definedName>
    <definedName name="ujyt" localSheetId="18" hidden="1">{"test2",#N/A,TRUE,"Prices"}</definedName>
    <definedName name="ujyt" hidden="1">{"test2",#N/A,TRUE,"Prices"}</definedName>
    <definedName name="Unterschriften" localSheetId="38">'AMORT. PROFILE 0% CPR'!Unterschriften</definedName>
    <definedName name="Unterschriften" localSheetId="39">'AMORT. PROFILE 8% CPR (SG)'!Unterschriften</definedName>
    <definedName name="Unterschriften">#N/A</definedName>
    <definedName name="uu" localSheetId="18" hidden="1">{"Eur Base Top",#N/A,FALSE,"Europe Base";"Eur Base Bottom",#N/A,FALSE,"Europe Base"}</definedName>
    <definedName name="uu" hidden="1">{"Eur Base Top",#N/A,FALSE,"Europe Base";"Eur Base Bottom",#N/A,FALSE,"Europe Base"}</definedName>
    <definedName name="VARKPS2005_IFRS" localSheetId="18"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8"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8"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38">'AMORT. PROFILE 0% CPR'!Vergleich</definedName>
    <definedName name="Vergleich" localSheetId="39">'AMORT. PROFILE 8% CPR (SG)'!Vergleich</definedName>
    <definedName name="Vergleich">#N/A</definedName>
    <definedName name="Vergleich1" localSheetId="38">'AMORT. PROFILE 0% CPR'!Vergleich1</definedName>
    <definedName name="Vergleich1" localSheetId="39">'AMORT. PROFILE 8% CPR (SG)'!Vergleich1</definedName>
    <definedName name="Vergleich1">#N/A</definedName>
    <definedName name="vision" localSheetId="18"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8"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8"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8" hidden="1">{"Far East Top",#N/A,FALSE,"FE Model";"Far East Bottom",#N/A,FALSE,"FE Model"}</definedName>
    <definedName name="vvvv" hidden="1">{"Far East Top",#N/A,FALSE,"FE Model";"Far East Bottom",#N/A,FALSE,"FE Model"}</definedName>
    <definedName name="WaterfallII" localSheetId="38">'AMORT. PROFILE 0% CPR'!WaterfallII</definedName>
    <definedName name="WaterfallII" localSheetId="39">'AMORT. PROFILE 8% CPR (SG)'!WaterfallII</definedName>
    <definedName name="WaterfallII">#N/A</definedName>
    <definedName name="wertwertw"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8" hidden="1">{"Print Top",#N/A,FALSE,"Europe Model";"Print Bottom",#N/A,FALSE,"Europe Model"}</definedName>
    <definedName name="wertwrtwrt" hidden="1">{"Print Top",#N/A,FALSE,"Europe Model";"Print Bottom",#N/A,FALSE,"Europe Model"}</definedName>
    <definedName name="wntr.dcf" localSheetId="18" hidden="1">{"DCF1",#N/A,FALSE,"SIERRA DCF";"MATRIX1",#N/A,FALSE,"SIERRA DCF"}</definedName>
    <definedName name="wntr.dcf" hidden="1">{"DCF1",#N/A,FALSE,"SIERRA DCF";"MATRIX1",#N/A,FALSE,"SIERRA DCF"}</definedName>
    <definedName name="wrn" localSheetId="18" hidden="1">{"vue1",#N/A,FALSE,"synthese";"vue2",#N/A,FALSE,"synthese"}</definedName>
    <definedName name="wrn" hidden="1">{"vue1",#N/A,FALSE,"synthese";"vue2",#N/A,FALSE,"synthese"}</definedName>
    <definedName name="wrn.1." localSheetId="18" hidden="1">{#N/A,#N/A,FALSE,"Calc";#N/A,#N/A,FALSE,"Sensitivity";#N/A,#N/A,FALSE,"LT Earn.Dil.";#N/A,#N/A,FALSE,"Dil. AVP"}</definedName>
    <definedName name="wrn.1." hidden="1">{#N/A,#N/A,FALSE,"Calc";#N/A,#N/A,FALSE,"Sensitivity";#N/A,#N/A,FALSE,"LT Earn.Dil.";#N/A,#N/A,FALSE,"Dil. AVP"}</definedName>
    <definedName name="wrn.10yp._.balance._.sheet." localSheetId="18" hidden="1">{"10yp balance sheet",#N/A,FALSE,"Celtel alternative 6"}</definedName>
    <definedName name="wrn.10yp._.balance._.sheet." hidden="1">{"10yp balance sheet",#N/A,FALSE,"Celtel alternative 6"}</definedName>
    <definedName name="wrn.10yp._.capex." localSheetId="18" hidden="1">{"10yp capex",#N/A,FALSE,"Celtel alternative 6"}</definedName>
    <definedName name="wrn.10yp._.capex." hidden="1">{"10yp capex",#N/A,FALSE,"Celtel alternative 6"}</definedName>
    <definedName name="wrn.10yp._.customers." localSheetId="18" hidden="1">{"10yp customers",#N/A,FALSE,"Celtel alternative 6"}</definedName>
    <definedName name="wrn.10yp._.customers." hidden="1">{"10yp customers",#N/A,FALSE,"Celtel alternative 6"}</definedName>
    <definedName name="wrn.10yp._.graphs." localSheetId="18" hidden="1">{"10yp graphs",#N/A,FALSE,"Market Data"}</definedName>
    <definedName name="wrn.10yp._.graphs." hidden="1">{"10yp graphs",#N/A,FALSE,"Market Data"}</definedName>
    <definedName name="wrn.10yp._.key._.data." localSheetId="18" hidden="1">{"10yp key data",#N/A,FALSE,"Market Data"}</definedName>
    <definedName name="wrn.10yp._.key._.data." hidden="1">{"10yp key data",#N/A,FALSE,"Market Data"}</definedName>
    <definedName name="wrn.10yp._.profit._.and._.loss." localSheetId="18" hidden="1">{"10yp profit and loss",#N/A,FALSE,"Celtel alternative 6"}</definedName>
    <definedName name="wrn.10yp._.profit._.and._.loss." hidden="1">{"10yp profit and loss",#N/A,FALSE,"Celtel alternative 6"}</definedName>
    <definedName name="wrn.10yp._.tariffs." localSheetId="18" hidden="1">{"10yp tariffs",#N/A,FALSE,"Celtel alternative 6"}</definedName>
    <definedName name="wrn.10yp._.tariffs." hidden="1">{"10yp tariffs",#N/A,FALSE,"Celtel alternative 6"}</definedName>
    <definedName name="WRN.2." localSheetId="18" hidden="1">{#N/A,#N/A,FALSE,"Calc";#N/A,#N/A,FALSE,"Sensitivity";#N/A,#N/A,FALSE,"LT Earn.Dil.";#N/A,#N/A,FALSE,"Dil. AVP"}</definedName>
    <definedName name="WRN.2." hidden="1">{#N/A,#N/A,FALSE,"Calc";#N/A,#N/A,FALSE,"Sensitivity";#N/A,#N/A,FALSE,"LT Earn.Dil.";#N/A,#N/A,FALSE,"Dil. AVP"}</definedName>
    <definedName name="wrn.2._.pagers." localSheetId="18" hidden="1">{"Cover",#N/A,FALSE,"Cover";"Summary",#N/A,FALSE,"Summarpage"}</definedName>
    <definedName name="wrn.2._.pagers." hidden="1">{"Cover",#N/A,FALSE,"Cover";"Summary",#N/A,FALSE,"Summarpage"}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8"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1" hidden="1">{#N/A,#N/A,FALSE,"40645444";#N/A,#N/A,FALSE,"CITIBANK INTEREST"}</definedName>
    <definedName name="wrn.40645444." localSheetId="13" hidden="1">{#N/A,#N/A,FALSE,"40645444";#N/A,#N/A,FALSE,"CITIBANK INTEREST"}</definedName>
    <definedName name="wrn.40645444." localSheetId="15" hidden="1">{#N/A,#N/A,FALSE,"40645444";#N/A,#N/A,FALSE,"CITIBANK INTEREST"}</definedName>
    <definedName name="wrn.40645444." localSheetId="16" hidden="1">{#N/A,#N/A,FALSE,"40645444";#N/A,#N/A,FALSE,"CITIBANK INTEREST"}</definedName>
    <definedName name="wrn.40645444." localSheetId="38" hidden="1">{#N/A,#N/A,FALSE,"40645444";#N/A,#N/A,FALSE,"CITIBANK INTEREST"}</definedName>
    <definedName name="wrn.40645444." localSheetId="39" hidden="1">{#N/A,#N/A,FALSE,"40645444";#N/A,#N/A,FALSE,"CITIBANK INTEREST"}</definedName>
    <definedName name="wrn.40645444." localSheetId="20" hidden="1">{#N/A,#N/A,FALSE,"40645444";#N/A,#N/A,FALSE,"CITIBANK INTEREST"}</definedName>
    <definedName name="wrn.40645444." localSheetId="48" hidden="1">{#N/A,#N/A,FALSE,"40645444";#N/A,#N/A,FALSE,"CITIBANK INTEREST"}</definedName>
    <definedName name="wrn.40645444." localSheetId="18" hidden="1">{#N/A,#N/A,FALSE,"40645444";#N/A,#N/A,FALSE,"CITIBANK INTEREST"}</definedName>
    <definedName name="wrn.40645444." hidden="1">{#N/A,#N/A,FALSE,"40645444";#N/A,#N/A,FALSE,"CITIBANK INTEREST"}</definedName>
    <definedName name="wrn.50._.50." localSheetId="1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8"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8" hidden="1">{#N/A,#N/A,FALSE,"Sheet1";#N/A,#N/A,FALSE,"Sheet1";#N/A,#N/A,FALSE,"Sheet1"}</definedName>
    <definedName name="wrn.AAA." hidden="1">{#N/A,#N/A,FALSE,"Sheet1";#N/A,#N/A,FALSE,"Sheet1";#N/A,#N/A,FALSE,"Sheet1"}</definedName>
    <definedName name="wrn.abc"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8"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8" hidden="1">{"Acq_matrix",#N/A,FALSE,"Acquisition Matrix"}</definedName>
    <definedName name="wrn.Acquisition_matrix." hidden="1">{"Acq_matrix",#N/A,FALSE,"Acquisition Matrix"}</definedName>
    <definedName name="wrn.Adjustments." localSheetId="18"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8"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8"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8"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8"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8"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8"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8"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8" hidden="1">{#N/A,#N/A,FALSE,"Balance Sheet";#N/A,#N/A,FALSE,"Income Statement";#N/A,#N/A,FALSE,"Changes in Financial Position"}</definedName>
    <definedName name="wrn.AllDataPages." hidden="1">{#N/A,#N/A,FALSE,"Balance Sheet";#N/A,#N/A,FALSE,"Income Statement";#N/A,#N/A,FALSE,"Changes in Financial Position"}</definedName>
    <definedName name="wrn.ALLF." localSheetId="18"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8"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8" hidden="1">{"ratios",#N/A,FALSE,"Analyse";"multiples",#N/A,FALSE,"Analyse";"places",#N/A,FALSE,"Analyse"}</definedName>
    <definedName name="wrn.Analysis." hidden="1">{"ratios",#N/A,FALSE,"Analyse";"multiples",#N/A,FALSE,"Analyse";"places",#N/A,FALSE,"Analyse"}</definedName>
    <definedName name="wrn.AnnualRentRoll" localSheetId="18" hidden="1">{"AnnualRentRoll",#N/A,FALSE,"RentRoll"}</definedName>
    <definedName name="wrn.AnnualRentRoll" hidden="1">{"AnnualRentRoll",#N/A,FALSE,"RentRoll"}</definedName>
    <definedName name="wrn.AnnualRentRoll." localSheetId="18" hidden="1">{"AnnualRentRoll",#N/A,FALSE,"RentRoll"}</definedName>
    <definedName name="wrn.AnnualRentRoll." hidden="1">{"AnnualRentRoll",#N/A,FALSE,"RentRoll"}</definedName>
    <definedName name="wrn.Apple._.Report." localSheetId="18"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8" hidden="1">{"AQUIRORDCF",#N/A,FALSE,"Merger consequences";"Acquirorassns",#N/A,FALSE,"Merger consequences"}</definedName>
    <definedName name="wrn.AQUIROR._.DCF." hidden="1">{"AQUIRORDCF",#N/A,FALSE,"Merger consequences";"Acquirorassns",#N/A,FALSE,"Merger consequences"}</definedName>
    <definedName name="wrn.Asia."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8" hidden="1">{"Rev and Exp",#N/A,TRUE,"Financials";"Working Capital",#N/A,TRUE,"Financials"}</definedName>
    <definedName name="wrn.Assumptions." hidden="1">{"Rev and Exp",#N/A,TRUE,"Financials";"Working Capital",#N/A,TRUE,"Financials"}</definedName>
    <definedName name="wrn.aug" localSheetId="18" hidden="1">{"det (May)",#N/A,FALSE,"June";"sum (MAY YTD)",#N/A,FALSE,"June YTD"}</definedName>
    <definedName name="wrn.aug"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18" hidden="1">{"det (May)",#N/A,FALSE,"June";"sum (MAY YTD)",#N/A,FALSE,"June YTD"}</definedName>
    <definedName name="wrn.augYTD" hidden="1">{"det (May)",#N/A,FALSE,"June";"sum (MAY YTD)",#N/A,FALSE,"June YTD"}</definedName>
    <definedName name="wrn.Auto._.Comp." localSheetId="18" hidden="1">{#N/A,#N/A,FALSE,"Sheet1"}</definedName>
    <definedName name="wrn.Auto._.Comp." hidden="1">{#N/A,#N/A,FALSE,"Sheet1"}</definedName>
    <definedName name="wrn.away." localSheetId="18" hidden="1">{"away stand alones",#N/A,FALSE,"Target"}</definedName>
    <definedName name="wrn.away." hidden="1">{"away stand alones",#N/A,FALSE,"Target"}</definedName>
    <definedName name="wrn.Aylık."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8" hidden="1">{#N/A,#N/A,FALSE,"Hoja1";#N/A,#N/A,FALSE,"Hoja2"}</definedName>
    <definedName name="wrn.BALANCE._.PARA._.LUIZ._.CLAUDIO." hidden="1">{#N/A,#N/A,FALSE,"Hoja1";#N/A,#N/A,FALSE,"Hoja2"}</definedName>
    <definedName name="wrn.Balance._.sheet." localSheetId="18" hidden="1">{"Balance sheet",#N/A,FALSE,"Model"}</definedName>
    <definedName name="wrn.Balance._.sheet." hidden="1">{"Balance sheet",#N/A,FALSE,"Model"}</definedName>
    <definedName name="wrn.baseDEV." localSheetId="1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8"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8"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8" hidden="1">{#N/A,#N/A,FALSE,"output";#N/A,#N/A,FALSE,"contrib";#N/A,#N/A,FALSE,"profile";#N/A,#N/A,FALSE,"comps"}</definedName>
    <definedName name="wrn.brian." hidden="1">{#N/A,#N/A,FALSE,"output";#N/A,#N/A,FALSE,"contrib";#N/A,#N/A,FALSE,"profile";#N/A,#N/A,FALSE,"comps"}</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8"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8" hidden="1">{"bugdet992000 balance sheet",#N/A,FALSE,"Celtel alternative 6"}</definedName>
    <definedName name="wrn.budget._.balance._.sheet." hidden="1">{"bugdet992000 balance sheet",#N/A,FALSE,"Celtel alternative 6"}</definedName>
    <definedName name="wrn.budget._.capex." localSheetId="18" hidden="1">{"budget992000 capex",#N/A,FALSE,"Celtel alternative 6"}</definedName>
    <definedName name="wrn.budget._.capex." hidden="1">{"budget992000 capex",#N/A,FALSE,"Celtel alternative 6"}</definedName>
    <definedName name="wrn.budget._.customers." localSheetId="18" hidden="1">{"budget992000_customers",#N/A,FALSE,"Celtel alternative 6"}</definedName>
    <definedName name="wrn.budget._.customers." hidden="1">{"budget992000_customers",#N/A,FALSE,"Celtel alternative 6"}</definedName>
    <definedName name="wrn.budget._.profit._.and._.loss." localSheetId="18" hidden="1">{"budget992000 profit and loss",#N/A,FALSE,"Celtel alternative 6"}</definedName>
    <definedName name="wrn.budget._.profit._.and._.loss." hidden="1">{"budget992000 profit and loss",#N/A,FALSE,"Celtel alternative 6"}</definedName>
    <definedName name="wrn.budget._.tariffs._.and._.usage." localSheetId="18" hidden="1">{"budget992000 tariff and usage",#N/A,FALSE,"Celtel alternative 6"}</definedName>
    <definedName name="wrn.budget._.tariffs._.and._.usage." hidden="1">{"budget992000 tariff and usage",#N/A,FALSE,"Celtel alternative 6"}</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8"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8" hidden="1">{"cash flow",#N/A,FALSE,"Model"}</definedName>
    <definedName name="wrn.Cash._.flow." hidden="1">{"cash flow",#N/A,FALSE,"Model"}</definedName>
    <definedName name="wrn.Cash._.Plan." localSheetId="18" hidden="1">{"cash plan",#N/A,FALSE,"fccashflow"}</definedName>
    <definedName name="wrn.Cash._.Plan." hidden="1">{"cash plan",#N/A,FALSE,"fccashflow"}</definedName>
    <definedName name="wrn.CGIC._.PLICO._.Statutory._.Results." localSheetId="1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8"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8"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8" hidden="1">{"Page1",#N/A,FALSE,"CompCo";"Page2",#N/A,FALSE,"CompCo"}</definedName>
    <definedName name="wrn.COMPCO." hidden="1">{"Page1",#N/A,FALSE,"CompCo";"Page2",#N/A,FALSE,"CompCo"}</definedName>
    <definedName name="wrn.Complete." localSheetId="18"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8"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8" hidden="1">{"comps",#N/A,FALSE,"Intl comps";"notes",#N/A,FALSE,"Intl comps"}</definedName>
    <definedName name="wrn.comps." hidden="1">{"comps",#N/A,FALSE,"Intl comps";"notes",#N/A,FALSE,"Intl comps"}</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8"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8"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8"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8"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8" hidden="1">{#N/A,#N/A,FALSE,"Contribution Analysis"}</definedName>
    <definedName name="wrn.contribution." hidden="1">{#N/A,#N/A,FALSE,"Contribution Analysis"}</definedName>
    <definedName name="wrn.cooper." localSheetId="18"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38" hidden="1">{#N/A,#N/A,FALSE,"Sheet1";#N/A,#N/A,FALSE,"Sheet2";#N/A,#N/A,FALSE,"Sheet3";#N/A,#N/A,FALSE,"Sheet9";#N/A,#N/A,FALSE,"Sheet4";#N/A,#N/A,FALSE,"Sheet5";#N/A,#N/A,FALSE,"Sheet6";#N/A,#N/A,FALSE,"Sheet7";#N/A,#N/A,FALSE,"Sheet8";#N/A,#N/A,FALSE,"Sheet10";#N/A,#N/A,FALSE,"Sheet11";#N/A,#N/A,FALSE,"Sheet12";#N/A,#N/A,FALSE,"Sheet17";#N/A,#N/A,FALSE,"Sheet16"}</definedName>
    <definedName name="wrn.CORMM." localSheetId="39"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8"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8" hidden="1">{"Covenants",#N/A,FALSE,"Covs";"quarterly covenants",#N/A,FALSE,"Covs";"quarterly projections",#N/A,FALSE,"Covs"}</definedName>
    <definedName name="wrn.Covenants." hidden="1">{"Covenants",#N/A,FALSE,"Covs";"quarterly covenants",#N/A,FALSE,"Covs";"quarterly projections",#N/A,FALSE,"Covs"}</definedName>
    <definedName name="wrn.Cover." localSheetId="1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8"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8" hidden="1">{"Output1",#N/A,FALSE,"Output";"Ratios1",#N/A,FALSE,"Ratios"}</definedName>
    <definedName name="wrn.CSC." hidden="1">{"Output1",#N/A,FALSE,"Output";"Ratios1",#N/A,FALSE,"Ratios"}</definedName>
    <definedName name="wrn.csc2." localSheetId="18" hidden="1">{#N/A,#N/A,FALSE,"ORIX CSC"}</definedName>
    <definedName name="wrn.csc2." hidden="1">{#N/A,#N/A,FALSE,"ORIX CSC"}</definedName>
    <definedName name="wrn.DACOM._.광전송장치._.투찰가._.검토." localSheetId="18" hidden="1">{#N/A,#N/A,FALSE,"DAOCM 2차 검토"}</definedName>
    <definedName name="wrn.DACOM._.광전송장치._.투찰가._.검토." hidden="1">{#N/A,#N/A,FALSE,"DAOCM 2차 검토"}</definedName>
    <definedName name="wrn.database." localSheetId="18" hidden="1">{"subs",#N/A,FALSE,"database ";"proportional",#N/A,FALSE,"database "}</definedName>
    <definedName name="wrn.database." hidden="1">{"subs",#N/A,FALSE,"database ";"proportional",#N/A,FALSE,"database "}</definedName>
    <definedName name="wrn.database.?" localSheetId="18" hidden="1">{"subs",#N/A,FALSE,"database ";"proportional",#N/A,FALSE,"database "}</definedName>
    <definedName name="wrn.database.?" hidden="1">{"subs",#N/A,FALSE,"database ";"proportional",#N/A,FALSE,"database "}</definedName>
    <definedName name="wrn.Dayanıklı._.tüketim." localSheetId="18" hidden="1">{"Dayanıklı tüketim",#N/A,FALSE,"9511kar(TL)"}</definedName>
    <definedName name="wrn.Dayanıklı._.tüketim." hidden="1">{"Dayanıklı tüketim",#N/A,FALSE,"9511kar(TL)"}</definedName>
    <definedName name="wrn.Dayanıklı._.tüketim._.dolar." localSheetId="18" hidden="1">{"Dayanıklı tüketimdolar",#N/A,FALSE,"9511kar($)"}</definedName>
    <definedName name="wrn.Dayanıklı._.tüketim._.dolar." hidden="1">{"Dayanıklı tüketimdolar",#N/A,FALSE,"9511kar($)"}</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8"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8" hidden="1">{"qchm_dcf",#N/A,FALSE,"QCHMDCF2";"qchm_terminal",#N/A,FALSE,"QCHMDCF2"}</definedName>
    <definedName name="wrn.DCF_Terminal_Value_qchm." hidden="1">{"qchm_dcf",#N/A,FALSE,"QCHMDCF2";"qchm_terminal",#N/A,FALSE,"QCHMDCF2"}</definedName>
    <definedName name="wrn.Depreciation." localSheetId="18" hidden="1">{"GAAP Deprec",#N/A,TRUE,"Financials";"Tax Deprec",#N/A,TRUE,"Financials"}</definedName>
    <definedName name="wrn.Depreciation." hidden="1">{"GAAP Deprec",#N/A,TRUE,"Financials";"Tax Deprec",#N/A,TRUE,"Financials"}</definedName>
    <definedName name="wrn.Development." localSheetId="18"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8" hidden="1">{"hiden",#N/A,FALSE,"14";"hidden",#N/A,FALSE,"16";"hidden",#N/A,FALSE,"18";"hidden",#N/A,FALSE,"20"}</definedName>
    <definedName name="wrn.dil_anal." hidden="1">{"hiden",#N/A,FALSE,"14";"hidden",#N/A,FALSE,"16";"hidden",#N/A,FALSE,"18";"hidden",#N/A,FALSE,"20"}</definedName>
    <definedName name="wrn.Dış._.ticaret." localSheetId="18" hidden="1">{"Dış ticaret",#N/A,FALSE,"9511kar(TL)"}</definedName>
    <definedName name="wrn.Dış._.ticaret." hidden="1">{"Dış ticaret",#N/A,FALSE,"9511kar(TL)"}</definedName>
    <definedName name="wrn.Dış._.ticaret._.dolar." localSheetId="18" hidden="1">{"Dış ticaret dolar",#N/A,FALSE,"9511kar($)"}</definedName>
    <definedName name="wrn.Dış._.ticaret._.dolar." hidden="1">{"Dış ticaret dolar",#N/A,FALSE,"9511kar($)"}</definedName>
    <definedName name="wrn.document." localSheetId="18" hidden="1">{"comp",#N/A,FALSE,"SPEC";"footnotes",#N/A,FALSE,"SPEC"}</definedName>
    <definedName name="wrn.document." hidden="1">{"comp",#N/A,FALSE,"SPEC";"footnotes",#N/A,FALSE,"SPEC"}</definedName>
    <definedName name="wrn.documentaero." localSheetId="18" hidden="1">{"comps2",#N/A,FALSE,"AERO";"footnotes",#N/A,FALSE,"AERO"}</definedName>
    <definedName name="wrn.documentaero." hidden="1">{"comps2",#N/A,FALSE,"AERO";"footnotes",#N/A,FALSE,"AERO"}</definedName>
    <definedName name="wrn.documenthand." localSheetId="18" hidden="1">{"comps",#N/A,FALSE,"HANDPACK";"footnotes",#N/A,FALSE,"HANDPACK"}</definedName>
    <definedName name="wrn.documenthand." hidden="1">{"comps",#N/A,FALSE,"HANDPACK";"footnotes",#N/A,FALSE,"HANDPACK"}</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8"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8" hidden="1">{"Employee Efficiency",#N/A,FALSE,"Benchmarking"}</definedName>
    <definedName name="wrn.Employee._.Efficiency." hidden="1">{"Employee Efficiency",#N/A,FALSE,"Benchmarking"}</definedName>
    <definedName name="wrn.Enerji._.maden." localSheetId="18" hidden="1">{"Enerji maden",#N/A,FALSE,"9511kar(TL)"}</definedName>
    <definedName name="wrn.Enerji._.maden." hidden="1">{"Enerji maden",#N/A,FALSE,"9511kar(TL)"}</definedName>
    <definedName name="wrn.Enerji._.maden._.dolar." localSheetId="18" hidden="1">{"Enerji maden dolar",#N/A,FALSE,"9511kar($)"}</definedName>
    <definedName name="wrn.Enerji._.maden._.dolar." hidden="1">{"Enerji maden dolar",#N/A,FALSE,"9511kar($)"}</definedName>
    <definedName name="wrn.Ensemble_client." localSheetId="18"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8"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8"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8" hidden="1">{"Eur Base Top",#N/A,FALSE,"Europe Base";"Eur Base Bottom",#N/A,FALSE,"Europe Base"}</definedName>
    <definedName name="wrn.Europe._.Base." hidden="1">{"Eur Base Top",#N/A,FALSE,"Europe Base";"Eur Base Bottom",#N/A,FALSE,"Europe Base"}</definedName>
    <definedName name="wrn.Europe._.Set." localSheetId="18" hidden="1">{"IS w Ratios",#N/A,FALSE,"Europe";"PF CF Europe",#N/A,FALSE,"Europe";"DCF Eur Matrix",#N/A,FALSE,"Europe"}</definedName>
    <definedName name="wrn.Europe._.Set." hidden="1">{"IS w Ratios",#N/A,FALSE,"Europe";"PF CF Europe",#N/A,FALSE,"Europe";"DCF Eur Matrix",#N/A,FALSE,"Europe"}</definedName>
    <definedName name="wrn.Everything."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8" hidden="1">{#N/A,#N/A,FALSE,"ExitStratigy"}</definedName>
    <definedName name="wrn.ExitAndSalesAssumptions." hidden="1">{#N/A,#N/A,FALSE,"ExitStratigy"}</definedName>
    <definedName name="wrn.Far._.East._.Set." localSheetId="18"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8"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8"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8"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8"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8"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8" hidden="1">{"Finansman",#N/A,FALSE,"9511kar(TL)"}</definedName>
    <definedName name="wrn.Finansman." hidden="1">{"Finansman",#N/A,FALSE,"9511kar(TL)"}</definedName>
    <definedName name="wrn.Finansman._.dolar." localSheetId="18" hidden="1">{"Finansman dolar",#N/A,FALSE,"9511kar($)"}</definedName>
    <definedName name="wrn.Finansman._.dolar." hidden="1">{"Finansman dolar",#N/A,FALSE,"9511kar($)"}</definedName>
    <definedName name="wrn.FINSTM." localSheetId="18" hidden="1">{#N/A,#N/A,FALSE,"P&amp;L";#N/A,#N/A,FALSE,"BS";#N/A,#N/A,FALSE,"HILITE";#N/A,#N/A,FALSE,"KEY"}</definedName>
    <definedName name="wrn.FINSTM." hidden="1">{#N/A,#N/A,FALSE,"P&amp;L";#N/A,#N/A,FALSE,"BS";#N/A,#N/A,FALSE,"HILITE";#N/A,#N/A,FALSE,"KEY"}</definedName>
    <definedName name="wrn.Flash." localSheetId="18"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1" hidden="1">{#N/A,#N/A,FALSE,"fnma22pi";#N/A,#N/A,FALSE,"1888144"}</definedName>
    <definedName name="wrn.FNMA22PI." localSheetId="13" hidden="1">{#N/A,#N/A,FALSE,"fnma22pi";#N/A,#N/A,FALSE,"1888144"}</definedName>
    <definedName name="wrn.FNMA22PI." localSheetId="15" hidden="1">{#N/A,#N/A,FALSE,"fnma22pi";#N/A,#N/A,FALSE,"1888144"}</definedName>
    <definedName name="wrn.FNMA22PI." localSheetId="16" hidden="1">{#N/A,#N/A,FALSE,"fnma22pi";#N/A,#N/A,FALSE,"1888144"}</definedName>
    <definedName name="wrn.FNMA22PI." localSheetId="38" hidden="1">{#N/A,#N/A,FALSE,"fnma22pi";#N/A,#N/A,FALSE,"1888144"}</definedName>
    <definedName name="wrn.FNMA22PI." localSheetId="39" hidden="1">{#N/A,#N/A,FALSE,"fnma22pi";#N/A,#N/A,FALSE,"1888144"}</definedName>
    <definedName name="wrn.FNMA22PI." localSheetId="20" hidden="1">{#N/A,#N/A,FALSE,"fnma22pi";#N/A,#N/A,FALSE,"1888144"}</definedName>
    <definedName name="wrn.FNMA22PI." localSheetId="48" hidden="1">{#N/A,#N/A,FALSE,"fnma22pi";#N/A,#N/A,FALSE,"1888144"}</definedName>
    <definedName name="wrn.FNMA22PI." localSheetId="18" hidden="1">{#N/A,#N/A,FALSE,"fnma22pi";#N/A,#N/A,FALSE,"1888144"}</definedName>
    <definedName name="wrn.FNMA22PI." hidden="1">{#N/A,#N/A,FALSE,"fnma22pi";#N/A,#N/A,FALSE,"1888144"}</definedName>
    <definedName name="wrn.fred." localSheetId="1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8"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8"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8"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8" hidden="1">{"Funding Summary",#N/A,FALSE,"P&amp;L Analysis"}</definedName>
    <definedName name="wrn.Funding._.Summary." hidden="1">{"Funding Summary",#N/A,FALSE,"P&amp;L Analysis"}</definedName>
    <definedName name="wrn.funds." localSheetId="18" hidden="1">{"gscp",#N/A,FALSE,"Funds";"asia",#N/A,FALSE,"Funds";"gscp",#N/A,FALSE,"Funds";"gscpII",#N/A,FALSE,"Funds"}</definedName>
    <definedName name="wrn.funds." hidden="1">{"gscp",#N/A,FALSE,"Funds";"asia",#N/A,FALSE,"Funds";"gscp",#N/A,FALSE,"Funds";"gscpII",#N/A,FALSE,"Funds"}</definedName>
    <definedName name="wrn.FY96sbp99" localSheetId="18" hidden="1">{#N/A,#N/A,FALSE,"FY97";#N/A,#N/A,FALSE,"FY98";#N/A,#N/A,FALSE,"FY99";#N/A,#N/A,FALSE,"FY00";#N/A,#N/A,FALSE,"FY01"}</definedName>
    <definedName name="wrn.FY96sbp99" hidden="1">{#N/A,#N/A,FALSE,"FY97";#N/A,#N/A,FALSE,"FY98";#N/A,#N/A,FALSE,"FY99";#N/A,#N/A,FALSE,"FY00";#N/A,#N/A,FALSE,"FY01"}</definedName>
    <definedName name="wrn.FY97SBP." localSheetId="18" hidden="1">{#N/A,#N/A,FALSE,"FY97";#N/A,#N/A,FALSE,"FY98";#N/A,#N/A,FALSE,"FY99";#N/A,#N/A,FALSE,"FY00";#N/A,#N/A,FALSE,"FY01"}</definedName>
    <definedName name="wrn.FY97SBP." hidden="1">{#N/A,#N/A,FALSE,"FY97";#N/A,#N/A,FALSE,"FY98";#N/A,#N/A,FALSE,"FY99";#N/A,#N/A,FALSE,"FY00";#N/A,#N/A,FALSE,"FY01"}</definedName>
    <definedName name="wrn.FY97SBP2" localSheetId="18" hidden="1">{#N/A,#N/A,FALSE,"FY97";#N/A,#N/A,FALSE,"FY98";#N/A,#N/A,FALSE,"FY99";#N/A,#N/A,FALSE,"FY00";#N/A,#N/A,FALSE,"FY01"}</definedName>
    <definedName name="wrn.FY97SBP2" hidden="1">{#N/A,#N/A,FALSE,"FY97";#N/A,#N/A,FALSE,"FY98";#N/A,#N/A,FALSE,"FY99";#N/A,#N/A,FALSE,"FY00";#N/A,#N/A,FALSE,"FY01"}</definedName>
    <definedName name="wrn.GCC." localSheetId="18" hidden="1">{#N/A,#N/A,FALSE,"IRR"}</definedName>
    <definedName name="wrn.GCC." hidden="1">{#N/A,#N/A,FALSE,"IRR"}</definedName>
    <definedName name="wrn.Group._.and._.Channel._.Result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8" hidden="1">{#N/A,#N/A,FALSE,"Output";#N/A,#N/A,FALSE,"Cover Sheet";#N/A,#N/A,FALSE,"Current Mkt. Projections"}</definedName>
    <definedName name="wrn.Handout." hidden="1">{#N/A,#N/A,FALSE,"Output";#N/A,#N/A,FALSE,"Cover Sheet";#N/A,#N/A,FALSE,"Current Mkt. Projections"}</definedName>
    <definedName name="wrn.HOLDCO." localSheetId="18"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8" hidden="1">{"vue1",#N/A,FALSE,"synthese";"vue2",#N/A,FALSE,"synthese"}</definedName>
    <definedName name="wrn.imp." hidden="1">{"vue1",#N/A,FALSE,"synthese";"vue2",#N/A,FALSE,"synthese"}</definedName>
    <definedName name="wrn.IMPRESION." localSheetId="18" hidden="1">{#N/A,#N/A,FALSE,"Hoja1";#N/A,#N/A,FALSE,"Hoja2"}</definedName>
    <definedName name="wrn.IMPRESION." hidden="1">{#N/A,#N/A,FALSE,"Hoja1";#N/A,#N/A,FALSE,"Hoja2"}</definedName>
    <definedName name="wrn.Income._.Statement." localSheetId="18" hidden="1">{#N/A,#N/A,FALSE}</definedName>
    <definedName name="wrn.Income._.Statement." hidden="1">{#N/A,#N/A,FALSE}</definedName>
    <definedName name="wrn.Input." localSheetId="18" hidden="1">{"données",#N/A,FALSE,"Input"}</definedName>
    <definedName name="wrn.Input." hidden="1">{"données",#N/A,FALSE,"Input"}</definedName>
    <definedName name="wrn.input._.and._.output." localSheetId="1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8" hidden="1">{"Input1",#N/A,FALSE,"PF";"Input2",#N/A,FALSE,"PF";"Input3",#N/A,FALSE,"PF"}</definedName>
    <definedName name="wrn.Inputs." hidden="1">{"Input1",#N/A,FALSE,"PF";"Input2",#N/A,FALSE,"PF";"Input3",#N/A,FALSE,"PF"}</definedName>
    <definedName name="wrn.Inputs.2" localSheetId="18" hidden="1">{"Input1",#N/A,FALSE,"PF";"Input2",#N/A,FALSE,"PF";"Input3",#N/A,FALSE,"PF"}</definedName>
    <definedName name="wrn.Inputs.2" hidden="1">{"Input1",#N/A,FALSE,"PF";"Input2",#N/A,FALSE,"PF";"Input3",#N/A,FALSE,"PF"}</definedName>
    <definedName name="wrn.İnşaat." localSheetId="18" hidden="1">{"İnşaat",#N/A,FALSE,"9511kar(TL)"}</definedName>
    <definedName name="wrn.İnşaat." hidden="1">{"İnşaat",#N/A,FALSE,"9511kar(TL)"}</definedName>
    <definedName name="wrn.İnşaat._.dolar." localSheetId="18" hidden="1">{"İnşaatdolar",#N/A,FALSE,"9511kar($)"}</definedName>
    <definedName name="wrn.İnşaat._.dolar." hidden="1">{"İnşaatdolar",#N/A,FALSE,"9511kar($)"}</definedName>
    <definedName name="wrn.international." localSheetId="1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8" hidden="1">{"assumptions",#N/A,FALSE,"Scenario 1";"valuation",#N/A,FALSE,"Scenario 1"}</definedName>
    <definedName name="wrn.IPO._.Valuation." hidden="1">{"assumptions",#N/A,FALSE,"Scenario 1";"valuation",#N/A,FALSE,"Scenario 1"}</definedName>
    <definedName name="wrn.IRR." localSheetId="18" hidden="1">{"IRR",#N/A,FALSE,"Model"}</definedName>
    <definedName name="wrn.IRR." hidden="1">{"IRR",#N/A,FALSE,"Model"}</definedName>
    <definedName name="wrn.JAP._.CONS._.OTB." localSheetId="18" hidden="1">{"CON US6",#N/A,FALSE,"CONS";"JAPAN US3",#N/A,FALSE,"JAP";"OTB WITH ALT US6",#N/A,FALSE,"OTB";"OTB US5",#N/A,FALSE,"OTB"}</definedName>
    <definedName name="wrn.JAP._.CONS._.OTB." hidden="1">{"CON US6",#N/A,FALSE,"CONS";"JAPAN US3",#N/A,FALSE,"JAP";"OTB WITH ALT US6",#N/A,FALSE,"OTB";"OTB US5",#N/A,FALSE,"OTB"}</definedName>
    <definedName name="wrn.JG._.FE._.Dollar." localSheetId="18" hidden="1">{"JG FE Top",#N/A,FALSE,"JG FE $";"JG FE Bottom",#N/A,FALSE,"JG FE $"}</definedName>
    <definedName name="wrn.JG._.FE._.Dollar." hidden="1">{"JG FE Top",#N/A,FALSE,"JG FE $";"JG FE Bottom",#N/A,FALSE,"JG FE $"}</definedName>
    <definedName name="wrn.JG._.FE._.Yen." localSheetId="18" hidden="1">{"JG FE Top",#N/A,FALSE,"JG FE ¥";"JG FE Bottom",#N/A,FALSE,"JG FE ¥"}</definedName>
    <definedName name="wrn.JG._.FE._.Yen." hidden="1">{"JG FE Top",#N/A,FALSE,"JG FE ¥";"JG FE Bottom",#N/A,FALSE,"JG FE ¥"}</definedName>
    <definedName name="wrn.June." localSheetId="18" hidden="1">{"det (May)",#N/A,FALSE,"June";"sum (MAY YTD)",#N/A,FALSE,"June YTD"}</definedName>
    <definedName name="wrn.June." hidden="1">{"det (May)",#N/A,FALSE,"June";"sum (MAY YTD)",#N/A,FALSE,"June YTD"}</definedName>
    <definedName name="wrn.Kenngb." localSheetId="18"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8" hidden="1">{"Koç Top",#N/A,FALSE,"9511kar(TL)"}</definedName>
    <definedName name="wrn.Koç._.Top." hidden="1">{"Koç Top",#N/A,FALSE,"9511kar(TL)"}</definedName>
    <definedName name="wrn.KOÇ._.TOP._.2." localSheetId="18" hidden="1">{"KOÇ TOP 2",#N/A,FALSE,"9511kar(TL)"}</definedName>
    <definedName name="wrn.KOÇ._.TOP._.2." hidden="1">{"KOÇ TOP 2",#N/A,FALSE,"9511kar(TL)"}</definedName>
    <definedName name="wrn.Koç._.Top._.dolar." localSheetId="18" hidden="1">{"Koç Top dolar",#N/A,FALSE,"9511kar($)"}</definedName>
    <definedName name="wrn.Koç._.Top._.dolar." hidden="1">{"Koç Top dolar",#N/A,FALSE,"9511kar($)"}</definedName>
    <definedName name="wrn.lbo." localSheetId="18"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8" hidden="1">{"LBO Summary",#N/A,FALSE,"Summary"}</definedName>
    <definedName name="wrn.LBO._.Summary." hidden="1">{"LBO Summary",#N/A,FALSE,"Summary"}</definedName>
    <definedName name="wrn.lbo2."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8"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8" hidden="1">{"long",#N/A,FALSE,"ESC"}</definedName>
    <definedName name="wrn.legal." hidden="1">{"long",#N/A,FALSE,"ESC"}</definedName>
    <definedName name="wrn.lh97." localSheetId="1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8" hidden="1">{"Line Efficiency",#N/A,FALSE,"Benchmarking"}</definedName>
    <definedName name="wrn.Line._.Efficiency." hidden="1">{"Line Efficiency",#N/A,FALSE,"Benchmarking"}</definedName>
    <definedName name="wrn.LoanInformation." localSheetId="18" hidden="1">{#N/A,#N/A,FALSE,"LoanAssumptions"}</definedName>
    <definedName name="wrn.LoanInformation." hidden="1">{#N/A,#N/A,FALSE,"LoanAssumptions"}</definedName>
    <definedName name="wrn.Lyndas._.variances." localSheetId="18" hidden="1">{"5303",#N/A,FALSE,"5303";"5304",#N/A,FALSE,"5304";"5306",#N/A,FALSE,"5306"}</definedName>
    <definedName name="wrn.Lyndas._.variances." hidden="1">{"5303",#N/A,FALSE,"5303";"5304",#N/A,FALSE,"5304";"5306",#N/A,FALSE,"5306"}</definedName>
    <definedName name="wrn.Main._.Report._.All._.Sections." localSheetId="1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8" hidden="1">{"Area1",#N/A,TRUE,"Obiettivo";"Area2",#N/A,TRUE,"Dati per Direzione"}</definedName>
    <definedName name="wrn.mario" hidden="1">{"Area1",#N/A,TRUE,"Obiettivo";"Area2",#N/A,TRUE,"Dati per Direzione"}</definedName>
    <definedName name="wrn.Mario." localSheetId="18" hidden="1">{"Area1",#N/A,TRUE,"Obiettivo";"Area2",#N/A,TRUE,"Dati per Direzione"}</definedName>
    <definedName name="wrn.Mario." hidden="1">{"Area1",#N/A,TRUE,"Obiettivo";"Area2",#N/A,TRUE,"Dati per Direzione"}</definedName>
    <definedName name="wrn.Marks._.variances." localSheetId="18" hidden="1">{"5303",#N/A,FALSE,"5303"}</definedName>
    <definedName name="wrn.Marks._.variances." hidden="1">{"5303",#N/A,FALSE,"5303"}</definedName>
    <definedName name="wrn.memo." localSheetId="18" hidden="1">{#N/A,#N/A,TRUE,"financial";#N/A,#N/A,TRUE,"plants"}</definedName>
    <definedName name="wrn.memo." hidden="1">{#N/A,#N/A,TRUE,"financial";#N/A,#N/A,TRUE,"plants"}</definedName>
    <definedName name="wrn.Memorial." localSheetId="18" hidden="1">{"Savings",#N/A,FALSE,"Memorial OP Surgery 090997";"OPS",#N/A,FALSE,"Memorial OP Surgery 090997"}</definedName>
    <definedName name="wrn.Memorial." hidden="1">{"Savings",#N/A,FALSE,"Memorial OP Surgery 090997";"OPS",#N/A,FALSE,"Memorial OP Surgery 090997"}</definedName>
    <definedName name="wrn.merger." localSheetId="1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8"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8" hidden="1">{"Deal",#N/A,FALSE,"Deal";"acquiror",#N/A,FALSE,"Acquiror";"Target",#N/A,FALSE,"Target"}</definedName>
    <definedName name="wrn.MergerModel." hidden="1">{"Deal",#N/A,FALSE,"Deal";"acquiror",#N/A,FALSE,"Acquiror";"Target",#N/A,FALSE,"Target"}</definedName>
    <definedName name="wrn.Monthly._.Report." localSheetId="18"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8"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8" hidden="1">{"MonthlyRentRoll",#N/A,FALSE,"RentRoll"}</definedName>
    <definedName name="wrn.MonthlyRentRoll." hidden="1">{"MonthlyRentRoll",#N/A,FALSE,"RentRoll"}</definedName>
    <definedName name="wrn.Munsell."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8" hidden="1">{"NA Top",#N/A,FALSE,"NA Model";"NA Bottom",#N/A,FALSE,"NA Model"}</definedName>
    <definedName name="wrn.NA._.Model._.T._.and._.B." hidden="1">{"NA Top",#N/A,FALSE,"NA Model";"NA Bottom",#N/A,FALSE,"NA Model"}</definedName>
    <definedName name="wrn.NA_ULV._.Tand._.B." localSheetId="18" hidden="1">{"NA Top",#N/A,FALSE,"NA-ULV";"NA Bottom",#N/A,FALSE,"NA-ULV"}</definedName>
    <definedName name="wrn.NA_ULV._.Tand._.B." hidden="1">{"NA Top",#N/A,FALSE,"NA-ULV";"NA Bottom",#N/A,FALSE,"NA-ULV"}</definedName>
    <definedName name="wrn.newDEV." localSheetId="1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3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9"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8"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8"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8" hidden="1">{"OP Case Rates",#N/A,FALSE,"OP Case Rates"}</definedName>
    <definedName name="wrn.OP._.Case._.Rates." hidden="1">{"OP Case Rates",#N/A,FALSE,"OP Case Rates"}</definedName>
    <definedName name="wrn.OperatingAssumtions." localSheetId="18" hidden="1">{#N/A,#N/A,FALSE,"OperatingAssumptions"}</definedName>
    <definedName name="wrn.OperatingAssumtions." hidden="1">{#N/A,#N/A,FALSE,"OperatingAssumptions"}</definedName>
    <definedName name="wrn.Otosan." localSheetId="18" hidden="1">{"Otosan",#N/A,FALSE,"9511kar(TL)"}</definedName>
    <definedName name="wrn.Otosan." hidden="1">{"Otosan",#N/A,FALSE,"9511kar(TL)"}</definedName>
    <definedName name="wrn.Otosandolar." localSheetId="18" hidden="1">{"Otosandolar",#N/A,FALSE,"9511kar($)"}</definedName>
    <definedName name="wrn.Otosandolar." hidden="1">{"Otosandolar",#N/A,FALSE,"9511kar($)"}</definedName>
    <definedName name="wrn.Outpu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8" hidden="1">{"Page1",#N/A,FALSE,"Model"}</definedName>
    <definedName name="wrn.Page._.1." hidden="1">{"Page1",#N/A,FALSE,"Model"}</definedName>
    <definedName name="wrn.Pendleton." localSheetId="18" hidden="1">{"Savings",#N/A,FALSE,"Pendleton OP Surgery 09097";"OPS",#N/A,FALSE,"Pendleton OP Surgery 09097"}</definedName>
    <definedName name="wrn.Pendleton." hidden="1">{"Savings",#N/A,FALSE,"Pendleton OP Surgery 09097";"OPS",#N/A,FALSE,"Pendleton OP Surgery 09097"}</definedName>
    <definedName name="wrn.PLAQUETTE._.GR._.FINANCE." localSheetId="18"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8" hidden="1">{"p_l",#N/A,FALSE,"Summary Accounts"}</definedName>
    <definedName name="wrn.plbscf." hidden="1">{"p_l",#N/A,FALSE,"Summary Accounts"}</definedName>
    <definedName name="wrn.pr3sty." localSheetId="18" hidden="1">{#N/A,#N/A,FALSE,"intag";#N/A,#N/A,FALSE,"budg";#N/A,#N/A,FALSE,"samtl"}</definedName>
    <definedName name="wrn.pr3sty." hidden="1">{#N/A,#N/A,FALSE,"intag";#N/A,#N/A,FALSE,"budg";#N/A,#N/A,FALSE,"samtl"}</definedName>
    <definedName name="wrn.PRES_OUT." localSheetId="18" hidden="1">{"page1",#N/A,FALSE,"PRESENTATION";"page2",#N/A,FALSE,"PRESENTATION";#N/A,#N/A,FALSE,"Valuation Summary"}</definedName>
    <definedName name="wrn.PRES_OUT." hidden="1">{"page1",#N/A,FALSE,"PRESENTATION";"page2",#N/A,FALSE,"PRESENTATION";#N/A,#N/A,FALSE,"Valuation Summary"}</definedName>
    <definedName name="wrn.PRES_OUT2" localSheetId="18" hidden="1">{"page1",#N/A,FALSE,"PRESENTATION";"page2",#N/A,FALSE,"PRESENTATION";#N/A,#N/A,FALSE,"Valuation Summary"}</definedName>
    <definedName name="wrn.PRES_OUT2" hidden="1">{"page1",#N/A,FALSE,"PRESENTATION";"page2",#N/A,FALSE,"PRESENTATION";#N/A,#N/A,FALSE,"Valuation Summary"}</definedName>
    <definedName name="wrn.Pres_OUT3" localSheetId="18" hidden="1">{"page1",#N/A,FALSE,"PRESENTATION";"page2",#N/A,FALSE,"PRESENTATION";#N/A,#N/A,FALSE,"Valuation Summary"}</definedName>
    <definedName name="wrn.Pres_OUT3" hidden="1">{"page1",#N/A,FALSE,"PRESENTATION";"page2",#N/A,FALSE,"PRESENTATION";#N/A,#N/A,FALSE,"Valuation Summary"}</definedName>
    <definedName name="wrn.PRES_OUT4" localSheetId="18" hidden="1">{"page1",#N/A,FALSE,"PRESENTATION";"page2",#N/A,FALSE,"PRESENTATION";#N/A,#N/A,FALSE,"Valuation Summary"}</definedName>
    <definedName name="wrn.PRES_OUT4" hidden="1">{"page1",#N/A,FALSE,"PRESENTATION";"page2",#N/A,FALSE,"PRESENTATION";#N/A,#N/A,FALSE,"Valuation Summary"}</definedName>
    <definedName name="wrn.PRES_OUT5" localSheetId="18" hidden="1">{"page1",#N/A,FALSE,"PRESENTATION";"page2",#N/A,FALSE,"PRESENTATION";#N/A,#N/A,FALSE,"Valuation Summary"}</definedName>
    <definedName name="wrn.PRES_OUT5" hidden="1">{"page1",#N/A,FALSE,"PRESENTATION";"page2",#N/A,FALSE,"PRESENTATION";#N/A,#N/A,FALSE,"Valuation Summary"}</definedName>
    <definedName name="wrn.PRES_OUT6" localSheetId="18" hidden="1">{"page1",#N/A,FALSE,"PRESENTATION";"page2",#N/A,FALSE,"PRESENTATION";#N/A,#N/A,FALSE,"Valuation Summary"}</definedName>
    <definedName name="wrn.PRES_OUT6" hidden="1">{"page1",#N/A,FALSE,"PRESENTATION";"page2",#N/A,FALSE,"PRESENTATION";#N/A,#N/A,FALSE,"Valuation Summary"}</definedName>
    <definedName name="wrn.PRES_OUT8" localSheetId="18" hidden="1">{"page1",#N/A,FALSE,"PRESENTATION";"page2",#N/A,FALSE,"PRESENTATION";#N/A,#N/A,FALSE,"Valuation Summary"}</definedName>
    <definedName name="wrn.PRES_OUT8" hidden="1">{"page1",#N/A,FALSE,"PRESENTATION";"page2",#N/A,FALSE,"PRESENTATION";#N/A,#N/A,FALSE,"Valuation Summary"}</definedName>
    <definedName name="wrn.Presentation." localSheetId="18"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8" hidden="1">{#N/A,#N/A,FALSE,"SUM";#N/A,#N/A,FALSE,"QLOSS"}</definedName>
    <definedName name="wrn.PRESS._.RELEASE." hidden="1">{#N/A,#N/A,FALSE,"SUM";#N/A,#N/A,FALSE,"QLOSS"}</definedName>
    <definedName name="wrn.Price._.Multiples." localSheetId="18" hidden="1">{"Comp1",#N/A,FALSE,"Comps"}</definedName>
    <definedName name="wrn.Price._.Multiples." hidden="1">{"Comp1",#N/A,FALSE,"Comps"}</definedName>
    <definedName name="wrn.PrimeCo." localSheetId="18" hidden="1">{"print 1",#N/A,FALSE,"PrimeCo PCS";"print 2",#N/A,FALSE,"PrimeCo PCS";"valuation",#N/A,FALSE,"PrimeCo PCS"}</definedName>
    <definedName name="wrn.PrimeCo." hidden="1">{"print 1",#N/A,FALSE,"PrimeCo PCS";"print 2",#N/A,FALSE,"PrimeCo PCS";"valuation",#N/A,FALSE,"PrimeCo PCS"}</definedName>
    <definedName name="wrn.print." localSheetId="18" hidden="1">{#N/A,#N/A,FALSE,"Japan 2003";#N/A,#N/A,FALSE,"Sheet2"}</definedName>
    <definedName name="wrn.print." hidden="1">{#N/A,#N/A,FALSE,"Japan 2003";#N/A,#N/A,FALSE,"Sheet2"}</definedName>
    <definedName name="wrn.print._.all." localSheetId="18"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8" hidden="1">{"Print Top",#N/A,FALSE,"Europe Model";"Print Bottom",#N/A,FALSE,"Europe Model"}</definedName>
    <definedName name="wrn.Print._.Europe._.TandB." hidden="1">{"Print Top",#N/A,FALSE,"Europe Model";"Print Bottom",#N/A,FALSE,"Europe Model"}</definedName>
    <definedName name="wrn.Print._.FE._.T._.and._.B." localSheetId="18" hidden="1">{"Far East Top",#N/A,FALSE,"FE Model";"Far East Bottom",#N/A,FALSE,"FE Model"}</definedName>
    <definedName name="wrn.Print._.FE._.T._.and._.B." hidden="1">{"Far East Top",#N/A,FALSE,"FE Model";"Far East Bottom",#N/A,FALSE,"FE Model"}</definedName>
    <definedName name="wrn.PRINT._.FULL." localSheetId="18"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8"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8"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8"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8" hidden="1">{"inputs raw data",#N/A,TRUE,"INPUT"}</definedName>
    <definedName name="wrn.print._.raw._.data._.entry." hidden="1">{"inputs raw data",#N/A,TRUE,"INPUT"}</definedName>
    <definedName name="wrn.Print._.Report." localSheetId="18"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8" hidden="1">{"standalone1",#N/A,FALSE,"DCFBase";"standalone2",#N/A,FALSE,"DCFBase"}</definedName>
    <definedName name="wrn.print._.standalone." hidden="1">{"standalone1",#N/A,FALSE,"DCFBase";"standalone2",#N/A,FALSE,"DCFBase"}</definedName>
    <definedName name="wrn.print._.summary._.sheets." localSheetId="18" hidden="1">{"summary1",#N/A,TRUE,"Comps";"summary2",#N/A,TRUE,"Comps";"summary3",#N/A,TRUE,"Comps"}</definedName>
    <definedName name="wrn.print._.summary._.sheets." hidden="1">{"summary1",#N/A,TRUE,"Comps";"summary2",#N/A,TRUE,"Comps";"summary3",#N/A,TRUE,"Comps"}</definedName>
    <definedName name="wrn.Print._.Titlepage._.Template." localSheetId="18" hidden="1">{#N/A,#N/A,FALSE,"Titlepage Template";#N/A,#N/A,FALSE,"Sheet2"}</definedName>
    <definedName name="wrn.Print._.Titlepage._.Template." hidden="1">{#N/A,#N/A,FALSE,"Titlepage Template";#N/A,#N/A,FALSE,"Sheet2"}</definedName>
    <definedName name="wrn.print.2" localSheetId="18" hidden="1">{"page1",#N/A,FALSE,"PF";"page2",#N/A,FALSE,"PF";"page3",#N/A,FALSE,"PF";"page4",#N/A,FALSE,"Bal_Sht"}</definedName>
    <definedName name="wrn.print.2" hidden="1">{"page1",#N/A,FALSE,"PF";"page2",#N/A,FALSE,"PF";"page3",#N/A,FALSE,"PF";"page4",#N/A,FALSE,"Bal_Sht"}</definedName>
    <definedName name="wrn.Print_model."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8" hidden="1">{"page1",#N/A,FALSE,"PF";"page2",#N/A,FALSE,"PF";"page3",#N/A,FALSE,"PF";"page4",#N/A,FALSE,"Bal_Sht"}</definedName>
    <definedName name="wrn.PRINT1." hidden="1">{"page1",#N/A,FALSE,"PF";"page2",#N/A,FALSE,"PF";"page3",#N/A,FALSE,"PF";"page4",#N/A,FALSE,"Bal_Sht"}</definedName>
    <definedName name="wrn.PRINT12" localSheetId="18" hidden="1">{"page1",#N/A,FALSE,"PF";"page2",#N/A,FALSE,"PF";"page3",#N/A,FALSE,"PF";"page4",#N/A,FALSE,"Bal_Sht"}</definedName>
    <definedName name="wrn.PRINT12" hidden="1">{"page1",#N/A,FALSE,"PF";"page2",#N/A,FALSE,"PF";"page3",#N/A,FALSE,"PF";"page4",#N/A,FALSE,"Bal_Sht"}</definedName>
    <definedName name="wrn.Profit._.and._.Loss." localSheetId="18" hidden="1">{"Profit and Loss",#N/A,FALSE,"Model"}</definedName>
    <definedName name="wrn.Profit._.and._.Loss." hidden="1">{"Profit and Loss",#N/A,FALSE,"Model"}</definedName>
    <definedName name="wrn.PropertyInformation." localSheetId="18" hidden="1">{#N/A,#N/A,FALSE,"PropertyInfo"}</definedName>
    <definedName name="wrn.PropertyInformation." hidden="1">{#N/A,#N/A,FALSE,"PropertyInfo"}</definedName>
    <definedName name="wrn.PROSPETTI._.PROFORMA." localSheetId="18" hidden="1">{#N/A,#N/A,FALSE,"A3";#N/A,#N/A,FALSE,"AT2";#N/A,#N/A,FALSE,"PA2";#N/A,#N/A,FALSE,"GI2";#N/A,#N/A,FALSE,"EC2"}</definedName>
    <definedName name="wrn.PROSPETTI._.PROFORMA." hidden="1">{#N/A,#N/A,FALSE,"A3";#N/A,#N/A,FALSE,"AT2";#N/A,#N/A,FALSE,"PA2";#N/A,#N/A,FALSE,"GI2";#N/A,#N/A,FALSE,"EC2"}</definedName>
    <definedName name="wrn.public." localSheetId="18"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8" hidden="1">{"Pulp Production",#N/A,FALSE,"Pulp";"Pulp Earnings",#N/A,FALSE,"Pulp"}</definedName>
    <definedName name="wrn.Pulp." hidden="1">{"Pulp Production",#N/A,FALSE,"Pulp";"Pulp Earnings",#N/A,FALSE,"Pulp"}</definedName>
    <definedName name="wrn.PVFP._.Output." localSheetId="18" hidden="1">{#N/A,#N/A,TRUE,"Summary";#N/A,#N/A,TRUE,"IFA";#N/A,#N/A,TRUE,"AAN";#N/A,#N/A,TRUE,"ASLD";#N/A,#N/A,TRUE,"Key";#N/A,#N/A,TRUE,"Other"}</definedName>
    <definedName name="wrn.PVFP._.Output." hidden="1">{#N/A,#N/A,TRUE,"Summary";#N/A,#N/A,TRUE,"IFA";#N/A,#N/A,TRUE,"AAN";#N/A,#N/A,TRUE,"ASLD";#N/A,#N/A,TRUE,"Key";#N/A,#N/A,TRUE,"Other"}</definedName>
    <definedName name="wrn.quick." localSheetId="1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8" hidden="1">{"ratios",#N/A,FALSE,"Summary Accounts"}</definedName>
    <definedName name="wrn.ratios." hidden="1">{"ratios",#N/A,FALSE,"Summary Accounts"}</definedName>
    <definedName name="wrn.Régression_client." localSheetId="18" hidden="1">{"reg_edition client",#N/A,FALSE,"Regressions"}</definedName>
    <definedName name="wrn.Régression_client." hidden="1">{"reg_edition client",#N/A,FALSE,"Regressions"}</definedName>
    <definedName name="wrn.Régression_travail." localSheetId="18" hidden="1">{"reg_travail",#N/A,FALSE,"Regressions"}</definedName>
    <definedName name="wrn.Régression_travail." hidden="1">{"reg_travail",#N/A,FALSE,"Regressions"}</definedName>
    <definedName name="wrn.régressions._.corrigées." localSheetId="18" hidden="1">{"regression corrigées",#N/A,FALSE,"Regressions"}</definedName>
    <definedName name="wrn.régressions._.corrigées." hidden="1">{"regression corrigées",#N/A,FALSE,"Regressions"}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8"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8" hidden="1">{#N/A,#N/A,FALSE,"Operations";#N/A,#N/A,FALSE,"Financials"}</definedName>
    <definedName name="wrn.Report1." hidden="1">{#N/A,#N/A,FALSE,"Operations";#N/A,#N/A,FALSE,"Financials"}</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8" hidden="1">{"résultats_édition client",#N/A,FALSE,"Résultats"}</definedName>
    <definedName name="wrn.Résultats_édition._.client." hidden="1">{"résultats_édition client",#N/A,FALSE,"Résultats"}</definedName>
    <definedName name="wrn.Résultats_travail." localSheetId="18" hidden="1">{"res_travail",#N/A,FALSE,"Résultats"}</definedName>
    <definedName name="wrn.Résultats_travail." hidden="1">{"res_travail",#N/A,FALSE,"Résultats"}</definedName>
    <definedName name="wrn.RESUMEN." localSheetId="18" hidden="1">{"RESUMEN",#N/A,FALSE,"RESUMEN";"RESUMEN_MARG",#N/A,FALSE,"RESUMEN"}</definedName>
    <definedName name="wrn.RESUMEN." hidden="1">{"RESUMEN",#N/A,FALSE,"RESUMEN";"RESUMEN_MARG",#N/A,FALSE,"RESUMEN"}</definedName>
    <definedName name="wrn.RGD_BG_FC." localSheetId="18" hidden="1">{#N/A,#N/A,FALSE,"RGD$";#N/A,#N/A,FALSE,"BG$";#N/A,#N/A,FALSE,"FC$"}</definedName>
    <definedName name="wrn.RGD_BG_FC." hidden="1">{#N/A,#N/A,FALSE,"RGD$";#N/A,#N/A,FALSE,"BG$";#N/A,#N/A,FALSE,"FC$"}</definedName>
    <definedName name="wrn.Roberts._.variances." localSheetId="18" hidden="1">{"5304",#N/A,FALSE,"5304"}</definedName>
    <definedName name="wrn.Roberts._.variances." hidden="1">{"5304",#N/A,FALSE,"5304"}</definedName>
    <definedName name="wr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8"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8" hidden="1">{#N/A,#N/A,FALSE,"H1H2";"Sales by division",#N/A,FALSE,"H1H2";"LFL assumptions",#N/A,FALSE,"H1H2"}</definedName>
    <definedName name="wrn.Sales._.and._.LFL._.assumptions." hidden="1">{#N/A,#N/A,FALSE,"H1H2";"Sales by division",#N/A,FALSE,"H1H2";"LFL assumptions",#N/A,FALSE,"H1H2"}</definedName>
    <definedName name="wrn.SAMANDR." localSheetId="18" hidden="1">{#N/A,#N/A,FALSE,"94-95";"SAMANDR",#N/A,FALSE,"94-95"}</definedName>
    <definedName name="wrn.SAMANDR." hidden="1">{#N/A,#N/A,FALSE,"94-95";"SAMANDR",#N/A,FALSE,"94-95"}</definedName>
    <definedName name="wrn.sens." localSheetId="18" hidden="1">{"sens1\",#N/A,FALSE,"PF";"sens2",#N/A,FALSE,"PF";"sens3",#N/A,FALSE,"PF";"sens4",#N/A,FALSE,"PF"}</definedName>
    <definedName name="wrn.sens." hidden="1">{"sens1\",#N/A,FALSE,"PF";"sens2",#N/A,FALSE,"PF";"sens3",#N/A,FALSE,"PF";"sens4",#N/A,FALSE,"PF"}</definedName>
    <definedName name="wrn.sensitivity." localSheetId="18" hidden="1">{"sensitivity",#N/A,FALSE,"Sensitivity"}</definedName>
    <definedName name="wrn.sensitivity." hidden="1">{"sensitivity",#N/A,FALSE,"Sensitivity"}</definedName>
    <definedName name="wrn.sensitivity._.analyses." localSheetId="18" hidden="1">{"general",#N/A,FALSE,"Assumptions"}</definedName>
    <definedName name="wrn.sensitivity._.analyses." hidden="1">{"general",#N/A,FALSE,"Assumptions"}</definedName>
    <definedName name="wrn.Short._.Print." localSheetId="18"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8"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8" hidden="1">{"Savings",#N/A,FALSE,"Slidell OP Surgery 090997";"OPS",#N/A,FALSE,"Slidell OP Surgery 090997"}</definedName>
    <definedName name="wrn.Slidell." hidden="1">{"Savings",#N/A,FALSE,"Slidell OP Surgery 090997";"OPS",#N/A,FALSE,"Slidell OP Surgery 090997"}</definedName>
    <definedName name="wrn.small." localSheetId="18"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8" hidden="1">{#N/A,#N/A,FALSE,"CBE";#N/A,#N/A,FALSE,"SWK"}</definedName>
    <definedName name="wrn.stand_alone." hidden="1">{#N/A,#N/A,FALSE,"CBE";#N/A,#N/A,FALSE,"SWK"}</definedName>
    <definedName name="wrn.summary" localSheetId="18"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8" hidden="1">{#N/A,#N/A,FALSE,"Summary"}</definedName>
    <definedName name="wrn.Summary." hidden="1">{#N/A,#N/A,FALSE,"Summary"}</definedName>
    <definedName name="wrn.SummaryPgs." localSheetId="18"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38" hidden="1">{#N/A,#N/A,FALSE,"DELQ";#N/A,#N/A,FALSE,"REO";#N/A,#N/A,FALSE,"WATCHDSC";#N/A,#N/A,FALSE,"2LOSSMOD";#N/A,#N/A,FALSE,"2LOSS";#N/A,#N/A,FALSE,"DSC";#N/A,#N/A,FALSE,"OPERAT";#N/A,#N/A,FALSE,"ADJUST";#N/A,#N/A,FALSE,"PAIDOFF";#N/A,#N/A,FALSE,"TENANT";#N/A,#N/A,FALSE,"LEASE EXPIRE"}</definedName>
    <definedName name="wrn.surveillance." localSheetId="39"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8"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8" hidden="1">{#N/A,#N/A,FALSE,"P.L.Full";#N/A,#N/A,FALSE,"P.L.Desc."}</definedName>
    <definedName name="wrn.Tabla._.PL." hidden="1">{#N/A,#N/A,FALSE,"P.L.Full";#N/A,#N/A,FALSE,"P.L.Desc."}</definedName>
    <definedName name="wrn.TARGET._.DCF." localSheetId="1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8"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8"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8"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8" hidden="1">{"Def Tax Long",#N/A,TRUE,"Financials";"Def Tax Short",#N/A,TRUE,"Financials";"Cons Tax Sched",#N/A,TRUE,"Financials"}</definedName>
    <definedName name="wrn.Taxes." hidden="1">{"Def Tax Long",#N/A,TRUE,"Financials";"Def Tax Short",#N/A,TRUE,"Financials";"Cons Tax Sched",#N/A,TRUE,"Financials"}</definedName>
    <definedName name="wrn.Tekstil." localSheetId="18" hidden="1">{"Tekstil",#N/A,FALSE,"9511kar(TL)"}</definedName>
    <definedName name="wrn.Tekstil." hidden="1">{"Tekstil",#N/A,FALSE,"9511kar(TL)"}</definedName>
    <definedName name="wrn.Tekstil._.dolar." localSheetId="18" hidden="1">{"Tekstil dolar",#N/A,FALSE,"9511kar($)"}</definedName>
    <definedName name="wrn.Tekstil._.dolar." hidden="1">{"Tekstil dolar",#N/A,FALSE,"9511kar($)"}</definedName>
    <definedName name="wrn.test." localSheetId="18" hidden="1">{"test2",#N/A,TRUE,"Prices"}</definedName>
    <definedName name="wrn.test." hidden="1">{"test2",#N/A,TRUE,"Prices"}</definedName>
    <definedName name="wrn.Thomas_Case." localSheetId="1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8" hidden="1">{"Ticaret ve turizm",#N/A,FALSE,"9511kar(TL)"}</definedName>
    <definedName name="wrn.Ticaret._.ve._.turizm." hidden="1">{"Ticaret ve turizm",#N/A,FALSE,"9511kar(TL)"}</definedName>
    <definedName name="wrn.Ticaret._.ve._.turizm._.dolar." localSheetId="18" hidden="1">{"Ticaret ve turizm dolar",#N/A,FALSE,"9511kar($)"}</definedName>
    <definedName name="wrn.Ticaret._.ve._.turizm._.dolar." hidden="1">{"Ticaret ve turizm dolar",#N/A,FALSE,"9511kar($)"}</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8" hidden="1">{"Tofaş",#N/A,FALSE,"9511kar(TL)"}</definedName>
    <definedName name="wrn.Tofaş." hidden="1">{"Tofaş",#N/A,FALSE,"9511kar(TL)"}</definedName>
    <definedName name="wrn.Tofaşdolar." localSheetId="18" hidden="1">{"Tofaşdolar",#N/A,FALSE,"9511kar($)"}</definedName>
    <definedName name="wrn.Tofaşdolar." hidden="1">{"Tofaşdolar",#N/A,FALSE,"9511kar($)"}</definedName>
    <definedName name="wrn.Total._.Pack." localSheetId="1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8" hidden="1">{"comp1",#N/A,FALSE,"COMPS";"footnotes",#N/A,FALSE,"COMPS"}</definedName>
    <definedName name="wrn.totalcomp." hidden="1">{"comp1",#N/A,FALSE,"COMPS";"footnotes",#N/A,FALSE,"COMPS"}</definedName>
    <definedName name="wrn.Touro." localSheetId="18" hidden="1">{"Savings",#N/A,FALSE,"Touro OP Surgery 090997";"OPS",#N/A,FALSE,"Touro OP Surgery 090997"}</definedName>
    <definedName name="wrn.Touro." hidden="1">{"Savings",#N/A,FALSE,"Touro OP Surgery 090997";"OPS",#N/A,FALSE,"Touro OP Surgery 090997"}</definedName>
    <definedName name="wrn.trans._.sum." localSheetId="18" hidden="1">{"trans assumptions",#N/A,FALSE,"Merger";"trans accretion",#N/A,FALSE,"Merger"}</definedName>
    <definedName name="wrn.trans._.sum." hidden="1">{"trans assumptions",#N/A,FALSE,"Merger";"trans accretion",#N/A,FALSE,"Merger"}</definedName>
    <definedName name="wrn.Tüketim." localSheetId="18" hidden="1">{"Tüketim",#N/A,FALSE,"9511kar(TL)"}</definedName>
    <definedName name="wrn.Tüketim." hidden="1">{"Tüketim",#N/A,FALSE,"9511kar(TL)"}</definedName>
    <definedName name="wrn.Tüketim._.dolar." localSheetId="18" hidden="1">{"Tüketim dolar",#N/A,FALSE,"9511kar($)"}</definedName>
    <definedName name="wrn.Tüketim._.dolar." hidden="1">{"Tüketim dolar",#N/A,FALSE,"9511kar($)"}</definedName>
    <definedName name="wrn.Tweety." localSheetId="18"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8"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8"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8"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8" hidden="1">{"up stand alones",#N/A,FALSE,"Acquiror"}</definedName>
    <definedName name="wrn.up." hidden="1">{"up stand alones",#N/A,FALSE,"Acquiror"}</definedName>
    <definedName name="wrn.Upper._.Case."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8" hidden="1">{"histincome",#N/A,FALSE,"hyfins";"closing balance",#N/A,FALSE,"hyfins"}</definedName>
    <definedName name="wrn.upstairs." hidden="1">{"histincome",#N/A,FALSE,"hyfins";"closing balance",#N/A,FALSE,"hyfins"}</definedName>
    <definedName name="wrn.UTL._.Position." localSheetId="18" hidden="1">{"UTL effect",#N/A,FALSE,"Sensitivity"}</definedName>
    <definedName name="wrn.UTL._.Position." hidden="1">{"UTL effect",#N/A,FALSE,"Sensitivity"}</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Yan._.sanayi." localSheetId="18" hidden="1">{"Yan sanayi",#N/A,FALSE,"9511kar(TL)"}</definedName>
    <definedName name="wrn.Yan._.sanayi." hidden="1">{"Yan sanayi",#N/A,FALSE,"9511kar(TL)"}</definedName>
    <definedName name="wrn.Yansanayidolar." localSheetId="18" hidden="1">{"Yansanayidolar",#N/A,FALSE,"9511kar($)"}</definedName>
    <definedName name="wrn.Yansanayidolar." hidden="1">{"Yansanayidolar",#N/A,FALSE,"9511kar($)"}</definedName>
    <definedName name="wrn.Детальный._.отчет." localSheetId="18" hidden="1">{#N/A,#N/A,FALSE,"Sheet1"}</definedName>
    <definedName name="wrn.Детальный._.отчет." hidden="1">{#N/A,#N/A,FALSE,"Sheet1"}</definedName>
    <definedName name="wrn1.aug" localSheetId="18" hidden="1">{"det (May)",#N/A,FALSE,"June";"sum (MAY YTD)",#N/A,FALSE,"June YTD"}</definedName>
    <definedName name="wrn1.aug"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8" hidden="1">{"det (May)",#N/A,FALSE,"June";"sum (MAY YTD)",#N/A,FALSE,"June YTD"}</definedName>
    <definedName name="wrn1.june" hidden="1">{"det (May)",#N/A,FALSE,"June";"sum (MAY YTD)",#N/A,FALSE,"June YTD"}</definedName>
    <definedName name="wrn1.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8" hidden="1">{"consolidated",#N/A,FALSE,"Sheet1";"cms",#N/A,FALSE,"Sheet1";"fse",#N/A,FALSE,"Sheet1"}</definedName>
    <definedName name="WRN2.Document" hidden="1">{"consolidated",#N/A,FALSE,"Sheet1";"cms",#N/A,FALSE,"Sheet1";"fse",#N/A,FALSE,"Sheet1"}</definedName>
    <definedName name="wrn2.Handout" localSheetId="18" hidden="1">{#N/A,#N/A,FALSE,"Output";#N/A,#N/A,FALSE,"Cover Sheet";#N/A,#N/A,FALSE,"Current Mkt. Projections"}</definedName>
    <definedName name="wrn2.Handout" hidden="1">{#N/A,#N/A,FALSE,"Output";#N/A,#N/A,FALSE,"Cover Sheet";#N/A,#N/A,FALSE,"Current Mkt. Projections"}</definedName>
    <definedName name="wrn2.june" localSheetId="18" hidden="1">{"det (May)",#N/A,FALSE,"June";"sum (MAY YTD)",#N/A,FALSE,"June YTD"}</definedName>
    <definedName name="wrn2.june" hidden="1">{"det (May)",#N/A,FALSE,"June";"sum (MAY YTD)",#N/A,FALSE,"June YTD"}</definedName>
    <definedName name="wrnfy97" localSheetId="18" hidden="1">{#N/A,#N/A,FALSE,"FY97";#N/A,#N/A,FALSE,"FY98";#N/A,#N/A,FALSE,"FY99";#N/A,#N/A,FALSE,"FY00";#N/A,#N/A,FALSE,"FY01"}</definedName>
    <definedName name="wrnfy97" hidden="1">{#N/A,#N/A,FALSE,"FY97";#N/A,#N/A,FALSE,"FY98";#N/A,#N/A,FALSE,"FY99";#N/A,#N/A,FALSE,"FY00";#N/A,#N/A,FALSE,"FY01"}</definedName>
    <definedName name="wrn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8" hidden="1">{#N/A,#N/A,FALSE,"FY97";#N/A,#N/A,FALSE,"FY98";#N/A,#N/A,FALSE,"FY99";#N/A,#N/A,FALSE,"FY00";#N/A,#N/A,FALSE,"FY01"}</definedName>
    <definedName name="wt" hidden="1">{#N/A,#N/A,FALSE,"FY97";#N/A,#N/A,FALSE,"FY98";#N/A,#N/A,FALSE,"FY99";#N/A,#N/A,FALSE,"FY00";#N/A,#N/A,FALSE,"FY01"}</definedName>
    <definedName name="wvu.inputs._.raw._.data." localSheetId="1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8" hidden="1">{"subs",#N/A,FALSE,"database ";"proportional",#N/A,FALSE,"database "}</definedName>
    <definedName name="ww" hidden="1">{"subs",#N/A,FALSE,"database ";"proportional",#N/A,FALSE,"database "}</definedName>
    <definedName name="www" localSheetId="18" hidden="1">{#N/A,#N/A,FALSE,"ORIX CSC"}</definedName>
    <definedName name="www" hidden="1">{#N/A,#N/A,FALSE,"ORIX CSC"}</definedName>
    <definedName name="wwwww"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38">'AMORT. PROFILE 0% CPR'!x</definedName>
    <definedName name="x" localSheetId="39">'AMORT. PROFILE 8% CPR (SG)'!x</definedName>
    <definedName name="x" localSheetId="18"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18" hidden="1">{"vue1",#N/A,FALSE,"synthese";"vue2",#N/A,FALSE,"synthese"}</definedName>
    <definedName name="xrm" hidden="1">{"vue1",#N/A,FALSE,"synthese";"vue2",#N/A,FALSE,"synthese"}</definedName>
    <definedName name="x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38">'AMORT. PROFILE 0% CPR'!xxx</definedName>
    <definedName name="xxx" localSheetId="39">'AMORT. PROFILE 8% CPR (SG)'!xxx</definedName>
    <definedName name="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8" hidden="1">{"det (May)",#N/A,FALSE,"June";"sum (MAY YTD)",#N/A,FALSE,"June YTD"}</definedName>
    <definedName name="xxxx" hidden="1">{"det (May)",#N/A,FALSE,"June";"sum (MAY YTD)",#N/A,FALSE,"June YTD"}</definedName>
    <definedName name="xxxxx" localSheetId="38">'AMORT. PROFILE 0% CPR'!xxxxx</definedName>
    <definedName name="xxxxx" localSheetId="39">'AMORT. PROFILE 8% CPR (SG)'!xxxxx</definedName>
    <definedName name="xxxxx" localSheetId="18" hidden="1">{"10yp capex",#N/A,FALSE,"Celtel alternative 6"}</definedName>
    <definedName name="xxxxx" hidden="1">{"10yp capex",#N/A,FALSE,"Celtel alternative 6"}</definedName>
    <definedName name="xxxxxx" localSheetId="18" hidden="1">{"10yp graphs",#N/A,FALSE,"Market Data"}</definedName>
    <definedName name="xxxxxx" hidden="1">{"10yp graphs",#N/A,FALSE,"Market Data"}</definedName>
    <definedName name="xxxxxxx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8"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8" hidden="1">{#N/A,#N/A,FALSE,"Aging Summary";#N/A,#N/A,FALSE,"Ratio Analysis";#N/A,#N/A,FALSE,"Test 120 Day Accts";#N/A,#N/A,FALSE,"Tickmarks"}</definedName>
    <definedName name="yeni2" hidden="1">{#N/A,#N/A,FALSE,"Aging Summary";#N/A,#N/A,FALSE,"Ratio Analysis";#N/A,#N/A,FALSE,"Test 120 Day Accts";#N/A,#N/A,FALSE,"Tickmarks"}</definedName>
    <definedName name="yrey" localSheetId="18" hidden="1">{"up stand alones",#N/A,FALSE,"Acquiror"}</definedName>
    <definedName name="yrey" hidden="1">{"up stand alones",#N/A,FALSE,"Acquiror"}</definedName>
    <definedName name="yrtrt" localSheetId="18"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8"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1" hidden="1">#REF!</definedName>
    <definedName name="yukyu" localSheetId="13" hidden="1">#REF!</definedName>
    <definedName name="yukyu" localSheetId="15" hidden="1">#REF!</definedName>
    <definedName name="yukyu" localSheetId="16" hidden="1">#REF!</definedName>
    <definedName name="yukyu" localSheetId="38" hidden="1">#REF!</definedName>
    <definedName name="yukyu" localSheetId="39" hidden="1">#REF!</definedName>
    <definedName name="yukyu" localSheetId="20" hidden="1">#REF!</definedName>
    <definedName name="yukyu" localSheetId="48" hidden="1">#REF!</definedName>
    <definedName name="yukyu" localSheetId="18" hidden="1">#REF!</definedName>
    <definedName name="yukyu" hidden="1">#REF!</definedName>
    <definedName name="yur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8" hidden="1">{"ratios",#N/A,FALSE,"Summary Accounts"}</definedName>
    <definedName name="yuuuuuuu" hidden="1">{"ratios",#N/A,FALSE,"Summary Accounts"}</definedName>
    <definedName name="yy" localSheetId="18" hidden="1">{"Eur Base Top",#N/A,FALSE,"Europe Base";"Eur Base Bottom",#N/A,FALSE,"Europe Base"}</definedName>
    <definedName name="yy" hidden="1">{"Eur Base Top",#N/A,FALSE,"Europe Base";"Eur Base Bottom",#N/A,FALSE,"Europe Base"}</definedName>
    <definedName name="YYY" localSheetId="18"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8" hidden="1">{"p_l",#N/A,FALSE,"Summary Accounts"}</definedName>
    <definedName name="yyyyyy" hidden="1">{"p_l",#N/A,FALSE,"Summary Accounts"}</definedName>
    <definedName name="zeljka" localSheetId="18" hidden="1">{"det (May)",#N/A,FALSE,"June";"sum (MAY YTD)",#N/A,FALSE,"June YTD"}</definedName>
    <definedName name="zeljka"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8"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1" hidden="1">#REF!</definedName>
    <definedName name="zez" localSheetId="13" hidden="1">#REF!</definedName>
    <definedName name="zez" localSheetId="15" hidden="1">#REF!</definedName>
    <definedName name="zez" localSheetId="16" hidden="1">#REF!</definedName>
    <definedName name="zez" localSheetId="20" hidden="1">#REF!</definedName>
    <definedName name="zez" localSheetId="48" hidden="1">#REF!</definedName>
    <definedName name="zez" localSheetId="18" hidden="1">#REF!</definedName>
    <definedName name="zez" hidden="1">#REF!</definedName>
    <definedName name="zldjfldjkasjfkljal" localSheetId="18" hidden="1">{#N/A,#N/A,FALSE,"DAOCM 2차 검토"}</definedName>
    <definedName name="zldjfldjkasjfkljal" hidden="1">{#N/A,#N/A,FALSE,"DAOCM 2차 검토"}</definedName>
    <definedName name="zvxcxv" localSheetId="18"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8" hidden="1">{"det (May)",#N/A,FALSE,"June";"sum (MAY YTD)",#N/A,FALSE,"June YTD"}</definedName>
    <definedName name="zxcxzc" hidden="1">{"det (May)",#N/A,FALSE,"June";"sum (MAY YTD)",#N/A,FALSE,"June YTD"}</definedName>
    <definedName name="zxczxc" localSheetId="18" hidden="1">{"det (May)",#N/A,FALSE,"June";"sum (MAY YTD)",#N/A,FALSE,"June YTD"}</definedName>
    <definedName name="zxczxc" hidden="1">{"det (May)",#N/A,FALSE,"June";"sum (MAY YTD)",#N/A,FALSE,"June YTD"}</definedName>
    <definedName name="zxczxczczx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8" hidden="1">{"AR",#N/A,FALSE,"ASMGTSUM";"INV",#N/A,FALSE,"ASMGTSUM";"HCCOMP",#N/A,FALSE,"ASMGTSUM";"cap.depr",#N/A,FALSE,"ASMGTSUM"}</definedName>
    <definedName name="ZZZ" hidden="1">{"AR",#N/A,FALSE,"ASMGTSUM";"INV",#N/A,FALSE,"ASMGTSUM";"HCCOMP",#N/A,FALSE,"ASMGTSUM";"cap.depr",#N/A,FALSE,"ASMGTSUM"}</definedName>
    <definedName name="관리" localSheetId="18" hidden="1">{#N/A,#N/A,FALSE,"DAOCM 2차 검토"}</definedName>
    <definedName name="관리" hidden="1">{#N/A,#N/A,FALSE,"DAOCM 2차 검토"}</definedName>
    <definedName name="권혁성" localSheetId="18" hidden="1">{#N/A,#N/A,FALSE,"DAOCM 2차 검토"}</definedName>
    <definedName name="권혁성" hidden="1">{#N/A,#N/A,FALSE,"DAOCM 2차 검토"}</definedName>
    <definedName name="나라" localSheetId="18" hidden="1">{#N/A,#N/A,FALSE,"DAOCM 2차 검토"}</definedName>
    <definedName name="나라" hidden="1">{#N/A,#N/A,FALSE,"DAOCM 2차 검토"}</definedName>
    <definedName name="대여" localSheetId="18" hidden="1">{#N/A,#N/A,FALSE,"DAOCM 2차 검토"}</definedName>
    <definedName name="대여" hidden="1">{#N/A,#N/A,FALSE,"DAOCM 2차 검토"}</definedName>
    <definedName name="매출" localSheetId="18" hidden="1">{#N/A,#N/A,FALSE,"DAOCM 2차 검토"}</definedName>
    <definedName name="매출" hidden="1">{#N/A,#N/A,FALSE,"DAOCM 2차 검토"}</definedName>
    <definedName name="본사" localSheetId="18" hidden="1">{#N/A,#N/A,FALSE,"DAOCM 2차 검토"}</definedName>
    <definedName name="본사" hidden="1">{#N/A,#N/A,FALSE,"DAOCM 2차 검토"}</definedName>
    <definedName name="수수료" localSheetId="18" hidden="1">{#N/A,#N/A,FALSE,"DAOCM 2차 검토"}</definedName>
    <definedName name="수수료" hidden="1">{#N/A,#N/A,FALSE,"DAOCM 2차 검토"}</definedName>
    <definedName name="수입" localSheetId="18" hidden="1">{#N/A,#N/A,FALSE,"DAOCM 2차 검토"}</definedName>
    <definedName name="수입" hidden="1">{#N/A,#N/A,FALSE,"DAOCM 2차 검토"}</definedName>
    <definedName name="수출3" localSheetId="18" hidden="1">{#N/A,#N/A,FALSE,"DAOCM 2차 검토"}</definedName>
    <definedName name="수출3" hidden="1">{#N/A,#N/A,FALSE,"DAOCM 2차 검토"}</definedName>
    <definedName name="ㅇㅇ" localSheetId="18" hidden="1">{#N/A,#N/A,FALSE,"DAOCM 2차 검토"}</definedName>
    <definedName name="ㅇㅇ" hidden="1">{#N/A,#N/A,FALSE,"DAOCM 2차 검토"}</definedName>
    <definedName name="원가" localSheetId="18" hidden="1">{#N/A,#N/A,FALSE,"DAOCM 2차 검토"}</definedName>
    <definedName name="원가" hidden="1">{#N/A,#N/A,FALSE,"DAOCM 2차 검토"}</definedName>
    <definedName name="이통" localSheetId="18" hidden="1">{#N/A,#N/A,FALSE,"DAOCM 2차 검토"}</definedName>
    <definedName name="이통" hidden="1">{#N/A,#N/A,FALSE,"DAOCM 2차 검토"}</definedName>
    <definedName name="전송영업1" localSheetId="18" hidden="1">{#N/A,#N/A,FALSE,"DAOCM 2차 검토"}</definedName>
    <definedName name="전송영업1" hidden="1">{#N/A,#N/A,FALSE,"DAOCM 2차 검토"}</definedName>
    <definedName name="전송영업2" localSheetId="18" hidden="1">{#N/A,#N/A,FALSE,"DAOCM 2차 검토"}</definedName>
    <definedName name="전송영업2" hidden="1">{#N/A,#N/A,FALSE,"DAOCM 2차 검토"}</definedName>
    <definedName name="정주" localSheetId="18"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3" i="14" l="1"/>
  <c r="M52" i="14"/>
  <c r="O3" i="63"/>
  <c r="O4" i="63"/>
  <c r="O5" i="63"/>
  <c r="O6" i="63"/>
  <c r="O7" i="63"/>
  <c r="O8" i="63"/>
  <c r="O9" i="63"/>
  <c r="O10" i="63"/>
  <c r="O11" i="63"/>
  <c r="O12" i="63"/>
  <c r="O13" i="63"/>
  <c r="O14" i="63"/>
  <c r="O15" i="63"/>
  <c r="O16" i="63"/>
  <c r="O17" i="63"/>
  <c r="O18" i="63"/>
  <c r="O19" i="63"/>
  <c r="O20" i="63"/>
  <c r="O21" i="63"/>
  <c r="O2" i="63"/>
  <c r="G3" i="63"/>
  <c r="G4" i="63"/>
  <c r="G5" i="63"/>
  <c r="G6" i="63"/>
  <c r="G7" i="63"/>
  <c r="G8" i="63"/>
  <c r="G9" i="63"/>
  <c r="H9" i="63" s="1"/>
  <c r="G10" i="63"/>
  <c r="G11" i="63"/>
  <c r="G12" i="63"/>
  <c r="H12" i="63" s="1"/>
  <c r="G13" i="63"/>
  <c r="H13" i="63" s="1"/>
  <c r="G14" i="63"/>
  <c r="H14" i="63" s="1"/>
  <c r="G15" i="63"/>
  <c r="G16" i="63"/>
  <c r="G17" i="63"/>
  <c r="G18" i="63"/>
  <c r="G19" i="63"/>
  <c r="H19" i="63" s="1"/>
  <c r="G20" i="63"/>
  <c r="G21" i="63"/>
  <c r="G2" i="63"/>
  <c r="J3" i="63"/>
  <c r="J4" i="63"/>
  <c r="J5" i="63"/>
  <c r="J6" i="63"/>
  <c r="J7" i="63"/>
  <c r="A7" i="63" s="1"/>
  <c r="J8" i="63"/>
  <c r="J9" i="63"/>
  <c r="J10" i="63"/>
  <c r="J11" i="63"/>
  <c r="J12" i="63"/>
  <c r="J13" i="63"/>
  <c r="A13" i="63" s="1"/>
  <c r="J14" i="63"/>
  <c r="A14" i="63" s="1"/>
  <c r="J15" i="63"/>
  <c r="J16" i="63"/>
  <c r="J17" i="63"/>
  <c r="J18" i="63"/>
  <c r="J19" i="63"/>
  <c r="A19" i="63" s="1"/>
  <c r="J20" i="63"/>
  <c r="J21" i="63"/>
  <c r="A21" i="63" s="1"/>
  <c r="J2" i="63"/>
  <c r="X21" i="63"/>
  <c r="W21" i="63"/>
  <c r="U21" i="63"/>
  <c r="V21" i="63" s="1"/>
  <c r="I21" i="63"/>
  <c r="H21" i="63"/>
  <c r="E21" i="63"/>
  <c r="B21" i="63"/>
  <c r="X20" i="63"/>
  <c r="W20" i="63"/>
  <c r="U20" i="63"/>
  <c r="V20" i="63" s="1"/>
  <c r="I20" i="63"/>
  <c r="H20" i="63"/>
  <c r="E20" i="63"/>
  <c r="B20" i="63"/>
  <c r="A20" i="63"/>
  <c r="X19" i="63"/>
  <c r="W19" i="63"/>
  <c r="U19" i="63"/>
  <c r="V19" i="63" s="1"/>
  <c r="I19" i="63"/>
  <c r="E19" i="63"/>
  <c r="B19" i="63"/>
  <c r="X18" i="63"/>
  <c r="W18" i="63"/>
  <c r="U18" i="63"/>
  <c r="V18" i="63" s="1"/>
  <c r="I18" i="63"/>
  <c r="H18" i="63"/>
  <c r="E18" i="63"/>
  <c r="B18" i="63"/>
  <c r="A18" i="63"/>
  <c r="X17" i="63"/>
  <c r="W17" i="63"/>
  <c r="U17" i="63"/>
  <c r="V17" i="63" s="1"/>
  <c r="I17" i="63"/>
  <c r="H17" i="63"/>
  <c r="E17" i="63"/>
  <c r="B17" i="63"/>
  <c r="A17" i="63"/>
  <c r="X16" i="63"/>
  <c r="W16" i="63"/>
  <c r="U16" i="63"/>
  <c r="V16" i="63" s="1"/>
  <c r="I16" i="63"/>
  <c r="H16" i="63"/>
  <c r="E16" i="63"/>
  <c r="B16" i="63"/>
  <c r="A16" i="63"/>
  <c r="X15" i="63"/>
  <c r="W15" i="63"/>
  <c r="U15" i="63"/>
  <c r="V15" i="63" s="1"/>
  <c r="I15" i="63"/>
  <c r="H15" i="63"/>
  <c r="E15" i="63"/>
  <c r="B15" i="63"/>
  <c r="A15" i="63"/>
  <c r="X14" i="63"/>
  <c r="W14" i="63"/>
  <c r="U14" i="63"/>
  <c r="V14" i="63" s="1"/>
  <c r="I14" i="63"/>
  <c r="E14" i="63"/>
  <c r="B14" i="63"/>
  <c r="X13" i="63"/>
  <c r="W13" i="63"/>
  <c r="U13" i="63"/>
  <c r="V13" i="63" s="1"/>
  <c r="I13" i="63"/>
  <c r="E13" i="63"/>
  <c r="B13" i="63"/>
  <c r="X12" i="63"/>
  <c r="W12" i="63"/>
  <c r="U12" i="63"/>
  <c r="V12" i="63" s="1"/>
  <c r="I12" i="63"/>
  <c r="E12" i="63"/>
  <c r="B12" i="63"/>
  <c r="A12" i="63"/>
  <c r="X11" i="63"/>
  <c r="W11" i="63"/>
  <c r="U11" i="63"/>
  <c r="V11" i="63" s="1"/>
  <c r="I11" i="63"/>
  <c r="H11" i="63"/>
  <c r="E11" i="63"/>
  <c r="B11" i="63"/>
  <c r="A11" i="63"/>
  <c r="X10" i="63"/>
  <c r="W10" i="63"/>
  <c r="U10" i="63"/>
  <c r="V10" i="63" s="1"/>
  <c r="I10" i="63"/>
  <c r="H10" i="63"/>
  <c r="E10" i="63"/>
  <c r="B10" i="63"/>
  <c r="A10" i="63"/>
  <c r="X9" i="63"/>
  <c r="W9" i="63"/>
  <c r="U9" i="63"/>
  <c r="V9" i="63" s="1"/>
  <c r="I9" i="63"/>
  <c r="E9" i="63"/>
  <c r="B9" i="63"/>
  <c r="A9" i="63"/>
  <c r="X8" i="63"/>
  <c r="W8" i="63"/>
  <c r="U8" i="63"/>
  <c r="V8" i="63" s="1"/>
  <c r="I8" i="63"/>
  <c r="H8" i="63"/>
  <c r="E8" i="63"/>
  <c r="B8" i="63"/>
  <c r="A8" i="63"/>
  <c r="X7" i="63"/>
  <c r="W7" i="63"/>
  <c r="U7" i="63"/>
  <c r="V7" i="63" s="1"/>
  <c r="I7" i="63"/>
  <c r="H7" i="63"/>
  <c r="E7" i="63"/>
  <c r="B7" i="63"/>
  <c r="X6" i="63"/>
  <c r="W6" i="63"/>
  <c r="U6" i="63"/>
  <c r="V6" i="63" s="1"/>
  <c r="I6" i="63"/>
  <c r="H6" i="63"/>
  <c r="E6" i="63"/>
  <c r="B6" i="63"/>
  <c r="A6" i="63"/>
  <c r="X5" i="63"/>
  <c r="W5" i="63"/>
  <c r="U5" i="63"/>
  <c r="V5" i="63" s="1"/>
  <c r="I5" i="63"/>
  <c r="H5" i="63"/>
  <c r="E5" i="63"/>
  <c r="B5" i="63"/>
  <c r="A5" i="63"/>
  <c r="X4" i="63"/>
  <c r="W4" i="63"/>
  <c r="U4" i="63"/>
  <c r="V4" i="63" s="1"/>
  <c r="I4" i="63"/>
  <c r="H4" i="63"/>
  <c r="E4" i="63"/>
  <c r="B4" i="63"/>
  <c r="A4" i="63"/>
  <c r="X3" i="63"/>
  <c r="W3" i="63"/>
  <c r="U3" i="63"/>
  <c r="V3" i="63" s="1"/>
  <c r="I3" i="63"/>
  <c r="H3" i="63"/>
  <c r="E3" i="63"/>
  <c r="B3" i="63"/>
  <c r="A3" i="63"/>
  <c r="W2" i="63"/>
  <c r="U2" i="63" l="1"/>
  <c r="V2" i="63" s="1"/>
  <c r="X2" i="63"/>
  <c r="B2" i="63"/>
  <c r="E53" i="14"/>
  <c r="L13" i="34"/>
  <c r="L12" i="34"/>
  <c r="L11" i="34"/>
  <c r="L10" i="34"/>
  <c r="M11" i="4" l="1"/>
  <c r="AN13" i="42"/>
  <c r="I2" i="63" l="1"/>
  <c r="A2" i="63" s="1"/>
  <c r="H2" i="63"/>
  <c r="F15" i="34" l="1"/>
  <c r="E34" i="19"/>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D30" i="11"/>
  <c r="E30" i="11"/>
  <c r="F30" i="11"/>
  <c r="G30" i="11"/>
  <c r="H30" i="11"/>
  <c r="I30" i="11"/>
  <c r="J30" i="11"/>
  <c r="F16" i="2" l="1"/>
  <c r="B17" i="4" s="1"/>
  <c r="B20" i="4"/>
  <c r="CG20" i="4" s="1"/>
  <c r="B21" i="4"/>
  <c r="B22" i="4"/>
  <c r="B17" i="6"/>
  <c r="F17" i="6"/>
  <c r="C17" i="6" s="1"/>
  <c r="B23" i="4"/>
  <c r="B18" i="6" s="1"/>
  <c r="B24" i="4"/>
  <c r="B19" i="6" s="1"/>
  <c r="B25" i="4"/>
  <c r="B20" i="6"/>
  <c r="F20" i="6"/>
  <c r="D20" i="6" s="1"/>
  <c r="B26" i="4"/>
  <c r="B21" i="6" s="1"/>
  <c r="B27" i="4"/>
  <c r="B22" i="6" s="1"/>
  <c r="B28" i="4"/>
  <c r="B23" i="6"/>
  <c r="F23" i="6"/>
  <c r="C23" i="6" s="1"/>
  <c r="B29" i="4"/>
  <c r="B24" i="6" s="1"/>
  <c r="B30" i="4"/>
  <c r="B25" i="6" s="1"/>
  <c r="B31" i="4"/>
  <c r="B26" i="6"/>
  <c r="F26" i="6"/>
  <c r="D26" i="6" s="1"/>
  <c r="B32" i="4"/>
  <c r="B27" i="6" s="1"/>
  <c r="B33" i="4"/>
  <c r="B28" i="6" s="1"/>
  <c r="B34" i="4"/>
  <c r="B29" i="6"/>
  <c r="F29" i="6"/>
  <c r="D29" i="6" s="1"/>
  <c r="B35" i="4"/>
  <c r="B30" i="6" s="1"/>
  <c r="B36" i="4"/>
  <c r="B31" i="6" s="1"/>
  <c r="B37" i="4"/>
  <c r="B32" i="6"/>
  <c r="F32" i="6"/>
  <c r="C32" i="6" s="1"/>
  <c r="B38" i="4"/>
  <c r="B33" i="6" s="1"/>
  <c r="B39" i="4"/>
  <c r="B34" i="6" s="1"/>
  <c r="B40" i="4"/>
  <c r="B35" i="6"/>
  <c r="F35" i="6"/>
  <c r="C35" i="6" s="1"/>
  <c r="B41" i="4"/>
  <c r="B36" i="6" s="1"/>
  <c r="B42" i="4"/>
  <c r="B37" i="6" s="1"/>
  <c r="B43" i="4"/>
  <c r="B38" i="6"/>
  <c r="F38" i="6"/>
  <c r="D38" i="6" s="1"/>
  <c r="B44" i="4"/>
  <c r="B39" i="6" s="1"/>
  <c r="B45" i="4"/>
  <c r="B40" i="6" s="1"/>
  <c r="B46" i="4"/>
  <c r="B41" i="6"/>
  <c r="F41" i="6"/>
  <c r="C41" i="6" s="1"/>
  <c r="B47" i="4"/>
  <c r="B42" i="6" s="1"/>
  <c r="B48" i="4"/>
  <c r="B43" i="6" s="1"/>
  <c r="B49" i="4"/>
  <c r="B44" i="6"/>
  <c r="F44" i="6"/>
  <c r="C44" i="6" s="1"/>
  <c r="B50" i="4"/>
  <c r="B45" i="6" s="1"/>
  <c r="B51" i="4"/>
  <c r="B46" i="6" s="1"/>
  <c r="B52" i="4"/>
  <c r="B47" i="6"/>
  <c r="F47" i="6"/>
  <c r="D47" i="6" s="1"/>
  <c r="B53" i="4"/>
  <c r="B48" i="6" s="1"/>
  <c r="B54" i="4"/>
  <c r="B49" i="6" s="1"/>
  <c r="B55" i="4"/>
  <c r="B50" i="6"/>
  <c r="F50" i="6"/>
  <c r="D50" i="6" s="1"/>
  <c r="B56" i="4"/>
  <c r="B51" i="6" s="1"/>
  <c r="B57" i="4"/>
  <c r="B52" i="6" s="1"/>
  <c r="B58" i="4"/>
  <c r="B53" i="6"/>
  <c r="F53" i="6"/>
  <c r="C53" i="6" s="1"/>
  <c r="B59" i="4"/>
  <c r="B54" i="6" s="1"/>
  <c r="B60" i="4"/>
  <c r="B55" i="6"/>
  <c r="F55" i="6" s="1"/>
  <c r="D55" i="6" s="1"/>
  <c r="B61" i="4"/>
  <c r="B56" i="6"/>
  <c r="F56" i="6"/>
  <c r="D56" i="6" s="1"/>
  <c r="B62" i="4"/>
  <c r="B57" i="6" s="1"/>
  <c r="B63" i="4"/>
  <c r="B58" i="6"/>
  <c r="F58" i="6" s="1"/>
  <c r="D58" i="6" s="1"/>
  <c r="B64" i="4"/>
  <c r="B59" i="6"/>
  <c r="F59" i="6"/>
  <c r="C59" i="6" s="1"/>
  <c r="B65" i="4"/>
  <c r="B60" i="6" s="1"/>
  <c r="B66" i="4"/>
  <c r="B61" i="6"/>
  <c r="F61" i="6" s="1"/>
  <c r="D61" i="6" s="1"/>
  <c r="B67" i="4"/>
  <c r="B62" i="6"/>
  <c r="F62" i="6"/>
  <c r="C62" i="6" s="1"/>
  <c r="B68" i="4"/>
  <c r="B63" i="6" s="1"/>
  <c r="B69" i="4"/>
  <c r="B64" i="6"/>
  <c r="F64" i="6" s="1"/>
  <c r="D64" i="6" s="1"/>
  <c r="B70" i="4"/>
  <c r="B65" i="6"/>
  <c r="F65" i="6"/>
  <c r="D65" i="6" s="1"/>
  <c r="B71" i="4"/>
  <c r="B66" i="6" s="1"/>
  <c r="B72" i="4"/>
  <c r="B67" i="6"/>
  <c r="F67" i="6" s="1"/>
  <c r="D67" i="6" s="1"/>
  <c r="B73" i="4"/>
  <c r="B68" i="6"/>
  <c r="F68" i="6"/>
  <c r="C68" i="6" s="1"/>
  <c r="B74" i="4"/>
  <c r="B69" i="6" s="1"/>
  <c r="B75" i="4"/>
  <c r="B70" i="6"/>
  <c r="F70" i="6" s="1"/>
  <c r="D70" i="6" s="1"/>
  <c r="B76" i="4"/>
  <c r="B71" i="6"/>
  <c r="F71" i="6"/>
  <c r="C71" i="6" s="1"/>
  <c r="E17" i="6"/>
  <c r="E20" i="6"/>
  <c r="E29" i="6"/>
  <c r="E32" i="6"/>
  <c r="E41" i="6"/>
  <c r="E44" i="6"/>
  <c r="E53" i="6"/>
  <c r="E56" i="6"/>
  <c r="E58" i="6"/>
  <c r="E61" i="6"/>
  <c r="E64" i="6"/>
  <c r="E65" i="6"/>
  <c r="E68" i="6"/>
  <c r="E70" i="6"/>
  <c r="F20" i="4"/>
  <c r="E67" i="6"/>
  <c r="E55" i="6"/>
  <c r="E62" i="6"/>
  <c r="E50" i="6"/>
  <c r="E38" i="6"/>
  <c r="E26" i="6"/>
  <c r="D23" i="6"/>
  <c r="E71" i="6"/>
  <c r="E59" i="6"/>
  <c r="E47" i="6"/>
  <c r="E35" i="6"/>
  <c r="E23" i="6"/>
  <c r="Y4" i="60"/>
  <c r="Y5" i="60"/>
  <c r="Y3" i="60"/>
  <c r="W4" i="60"/>
  <c r="W5" i="60"/>
  <c r="W3" i="60"/>
  <c r="A3" i="61" a="1"/>
  <c r="A3" i="61"/>
  <c r="S25" i="11"/>
  <c r="V25" i="11" s="1"/>
  <c r="D25" i="11"/>
  <c r="C12" i="49" s="1"/>
  <c r="H40" i="13"/>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H11" i="28" s="1"/>
  <c r="E23" i="19"/>
  <c r="J29" i="14"/>
  <c r="J19" i="15"/>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AM121" i="5"/>
  <c r="AM120" i="5"/>
  <c r="AM119" i="5"/>
  <c r="AM118" i="5"/>
  <c r="AM117" i="5"/>
  <c r="AM116" i="5"/>
  <c r="AM115" i="5"/>
  <c r="AM114" i="5"/>
  <c r="AM113" i="5"/>
  <c r="AM112" i="5"/>
  <c r="AM111" i="5"/>
  <c r="AM110" i="5"/>
  <c r="AM109" i="5"/>
  <c r="AM108" i="5"/>
  <c r="AM107" i="5"/>
  <c r="AM106" i="5"/>
  <c r="AM105" i="5"/>
  <c r="AM104" i="5"/>
  <c r="AM103" i="5"/>
  <c r="AM102" i="5"/>
  <c r="AM101" i="5"/>
  <c r="AM100" i="5"/>
  <c r="AM99" i="5"/>
  <c r="AM98" i="5"/>
  <c r="AM97" i="5"/>
  <c r="AM96" i="5"/>
  <c r="AM95" i="5"/>
  <c r="AM94" i="5"/>
  <c r="AM93" i="5"/>
  <c r="AM92" i="5"/>
  <c r="AM91" i="5"/>
  <c r="AM90" i="5"/>
  <c r="AM89" i="5"/>
  <c r="AM88" i="5"/>
  <c r="AM87" i="5"/>
  <c r="AM86" i="5"/>
  <c r="AM85" i="5"/>
  <c r="AM84" i="5"/>
  <c r="K82" i="53"/>
  <c r="L91" i="53"/>
  <c r="K57" i="53"/>
  <c r="I71" i="53"/>
  <c r="J71" i="53"/>
  <c r="K71" i="53"/>
  <c r="J72" i="53"/>
  <c r="K72" i="53"/>
  <c r="I72" i="53"/>
  <c r="K41" i="53"/>
  <c r="J57" i="53"/>
  <c r="I57" i="53"/>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D25" i="22"/>
  <c r="C25" i="22"/>
  <c r="G374" i="32"/>
  <c r="E374" i="32"/>
  <c r="G373" i="32"/>
  <c r="E373" i="32"/>
  <c r="G372" i="32"/>
  <c r="E372" i="32"/>
  <c r="G365" i="32"/>
  <c r="E365" i="32"/>
  <c r="E383" i="32"/>
  <c r="G383" i="32"/>
  <c r="E384" i="32"/>
  <c r="E387" i="32" s="1"/>
  <c r="G384" i="32"/>
  <c r="E385" i="32"/>
  <c r="G385" i="32"/>
  <c r="E386" i="32"/>
  <c r="G386" i="32"/>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E312" i="32" s="1"/>
  <c r="G301" i="32"/>
  <c r="E302" i="32"/>
  <c r="G302" i="32"/>
  <c r="E303" i="32"/>
  <c r="G303" i="32"/>
  <c r="E304" i="32"/>
  <c r="G304" i="32"/>
  <c r="E305" i="32"/>
  <c r="G305" i="32"/>
  <c r="E306" i="32"/>
  <c r="G306" i="32"/>
  <c r="E307" i="32"/>
  <c r="F307" i="32" s="1"/>
  <c r="G307" i="32"/>
  <c r="E308" i="32"/>
  <c r="G308" i="32"/>
  <c r="E309" i="32"/>
  <c r="G309" i="32"/>
  <c r="E310" i="32"/>
  <c r="G310" i="32"/>
  <c r="E265" i="32"/>
  <c r="E266" i="32"/>
  <c r="E267" i="32"/>
  <c r="E268" i="32"/>
  <c r="E269" i="32"/>
  <c r="E275" i="32" s="1"/>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F28" i="2" s="1"/>
  <c r="G57" i="14"/>
  <c r="J57" i="14"/>
  <c r="T4" i="12"/>
  <c r="I4" i="53"/>
  <c r="E21" i="30"/>
  <c r="J23" i="27"/>
  <c r="G375" i="32"/>
  <c r="E366" i="32"/>
  <c r="G366" i="32"/>
  <c r="E331" i="32"/>
  <c r="F330" i="32" s="1"/>
  <c r="G331" i="32"/>
  <c r="H329" i="32" s="1"/>
  <c r="L25" i="11"/>
  <c r="E17" i="12"/>
  <c r="J36" i="14"/>
  <c r="G41" i="14"/>
  <c r="J41" i="14"/>
  <c r="G42" i="14"/>
  <c r="J42" i="14"/>
  <c r="G43" i="14"/>
  <c r="J43" i="14"/>
  <c r="G35" i="14"/>
  <c r="J35" i="14"/>
  <c r="G26" i="14"/>
  <c r="J26" i="14"/>
  <c r="G25" i="14"/>
  <c r="J25" i="14"/>
  <c r="G24" i="14"/>
  <c r="J24" i="14"/>
  <c r="G44" i="14"/>
  <c r="J44" i="14"/>
  <c r="I46" i="13"/>
  <c r="I35" i="13"/>
  <c r="J12" i="49" s="1"/>
  <c r="CC3" i="50" s="1"/>
  <c r="F29" i="23"/>
  <c r="E29" i="23"/>
  <c r="D16" i="19"/>
  <c r="D15" i="19"/>
  <c r="D14" i="19"/>
  <c r="B17" i="49"/>
  <c r="E17" i="49"/>
  <c r="B18" i="49"/>
  <c r="E18" i="49"/>
  <c r="B19" i="49"/>
  <c r="D19" i="49"/>
  <c r="B20" i="49"/>
  <c r="C20" i="49"/>
  <c r="B21" i="49"/>
  <c r="H21" i="49"/>
  <c r="B22" i="49"/>
  <c r="J22" i="49"/>
  <c r="B23" i="49"/>
  <c r="B24" i="49"/>
  <c r="I24" i="49"/>
  <c r="B25" i="49"/>
  <c r="C25" i="49"/>
  <c r="B26" i="49"/>
  <c r="J26" i="49"/>
  <c r="B27" i="49"/>
  <c r="B28" i="49"/>
  <c r="C28" i="49"/>
  <c r="B29" i="49"/>
  <c r="C29" i="49"/>
  <c r="B30" i="49"/>
  <c r="E30" i="49"/>
  <c r="B31" i="49"/>
  <c r="C31" i="49"/>
  <c r="B32" i="49"/>
  <c r="J32" i="49"/>
  <c r="B33" i="49"/>
  <c r="J33" i="49"/>
  <c r="B34" i="49"/>
  <c r="B35" i="49"/>
  <c r="B36" i="49"/>
  <c r="I36" i="49"/>
  <c r="B37" i="49"/>
  <c r="C37" i="49"/>
  <c r="B38" i="49"/>
  <c r="B39" i="49"/>
  <c r="K39" i="49"/>
  <c r="B40" i="49"/>
  <c r="C40" i="49"/>
  <c r="B41" i="49"/>
  <c r="H41" i="49"/>
  <c r="B42" i="49"/>
  <c r="B43" i="49"/>
  <c r="F43" i="49"/>
  <c r="B44" i="49"/>
  <c r="K44" i="49"/>
  <c r="B45" i="49"/>
  <c r="H45" i="49"/>
  <c r="B46" i="49"/>
  <c r="E46" i="49"/>
  <c r="B47" i="49"/>
  <c r="B48" i="49"/>
  <c r="J48" i="49"/>
  <c r="B49" i="49"/>
  <c r="C49" i="49"/>
  <c r="B50" i="49"/>
  <c r="B51" i="49"/>
  <c r="E51" i="49"/>
  <c r="B52" i="49"/>
  <c r="K52" i="49"/>
  <c r="B53" i="49"/>
  <c r="J53" i="49"/>
  <c r="B54" i="49"/>
  <c r="C54" i="49"/>
  <c r="B55" i="49"/>
  <c r="J55" i="49"/>
  <c r="B56" i="49"/>
  <c r="K56" i="49"/>
  <c r="B57" i="49"/>
  <c r="E57" i="49"/>
  <c r="B58" i="49"/>
  <c r="B59" i="49"/>
  <c r="D59" i="49"/>
  <c r="B60" i="49"/>
  <c r="D60" i="49"/>
  <c r="B61" i="49"/>
  <c r="C61" i="49"/>
  <c r="B62" i="49"/>
  <c r="B63" i="49"/>
  <c r="B64" i="49"/>
  <c r="C64" i="49"/>
  <c r="B65" i="49"/>
  <c r="C65" i="49"/>
  <c r="B66" i="49"/>
  <c r="E66" i="49"/>
  <c r="B67" i="49"/>
  <c r="I67" i="49"/>
  <c r="B68" i="49"/>
  <c r="F68" i="49"/>
  <c r="B69" i="49"/>
  <c r="C69" i="49"/>
  <c r="B70" i="49"/>
  <c r="I70" i="49"/>
  <c r="B71" i="49"/>
  <c r="B72" i="49"/>
  <c r="G72" i="49"/>
  <c r="B73" i="49"/>
  <c r="C73" i="49"/>
  <c r="B74" i="49"/>
  <c r="D74" i="49"/>
  <c r="B75" i="49"/>
  <c r="B76" i="49"/>
  <c r="G76" i="49"/>
  <c r="B77" i="49"/>
  <c r="C77" i="49"/>
  <c r="B78" i="49"/>
  <c r="G78" i="49"/>
  <c r="B79" i="49"/>
  <c r="H79" i="49"/>
  <c r="B80" i="49"/>
  <c r="C80" i="49"/>
  <c r="B81" i="49"/>
  <c r="I81" i="49"/>
  <c r="B82" i="49"/>
  <c r="E82" i="49"/>
  <c r="B83" i="49"/>
  <c r="B84" i="49"/>
  <c r="J84" i="49"/>
  <c r="B85" i="49"/>
  <c r="C85" i="49"/>
  <c r="B86" i="49"/>
  <c r="B87" i="49"/>
  <c r="B88" i="49"/>
  <c r="E88" i="49"/>
  <c r="B89" i="49"/>
  <c r="D89" i="49"/>
  <c r="B90" i="49"/>
  <c r="I90" i="49"/>
  <c r="B91" i="49"/>
  <c r="G91" i="49"/>
  <c r="B92" i="49"/>
  <c r="H92" i="49"/>
  <c r="B93" i="49"/>
  <c r="C93" i="49"/>
  <c r="B94" i="49"/>
  <c r="B95" i="49"/>
  <c r="B96" i="49"/>
  <c r="E96" i="49"/>
  <c r="B97" i="49"/>
  <c r="C97" i="49"/>
  <c r="B98" i="49"/>
  <c r="B99" i="49"/>
  <c r="B100" i="49"/>
  <c r="D100" i="49"/>
  <c r="B101" i="49"/>
  <c r="G101" i="49"/>
  <c r="B102" i="49"/>
  <c r="B103" i="49"/>
  <c r="G103" i="49"/>
  <c r="B104" i="49"/>
  <c r="D104" i="49"/>
  <c r="B105" i="49"/>
  <c r="C105" i="49"/>
  <c r="B106" i="49"/>
  <c r="B107" i="49"/>
  <c r="B108" i="49"/>
  <c r="K108" i="49"/>
  <c r="B109" i="49"/>
  <c r="C109" i="49"/>
  <c r="B110" i="49"/>
  <c r="B111" i="49"/>
  <c r="B112" i="49"/>
  <c r="D112" i="49"/>
  <c r="B113" i="49"/>
  <c r="J113" i="49"/>
  <c r="B114" i="49"/>
  <c r="C114" i="49"/>
  <c r="B115" i="49"/>
  <c r="G115" i="49"/>
  <c r="B116" i="49"/>
  <c r="C116" i="49"/>
  <c r="B117" i="49"/>
  <c r="C117" i="49"/>
  <c r="B118" i="49"/>
  <c r="G118" i="49"/>
  <c r="B119" i="49"/>
  <c r="B120" i="49"/>
  <c r="E120" i="49"/>
  <c r="B121" i="49"/>
  <c r="C121" i="49"/>
  <c r="B122" i="49"/>
  <c r="B123" i="49"/>
  <c r="B124" i="49"/>
  <c r="C124" i="49"/>
  <c r="B125" i="49"/>
  <c r="K125" i="49"/>
  <c r="B126" i="49"/>
  <c r="E126" i="49"/>
  <c r="B127" i="49"/>
  <c r="E127" i="49"/>
  <c r="B128" i="49"/>
  <c r="G128" i="49"/>
  <c r="B129" i="49"/>
  <c r="C129" i="49"/>
  <c r="B130" i="49"/>
  <c r="D130" i="49"/>
  <c r="B131" i="49"/>
  <c r="B132" i="49"/>
  <c r="K132" i="49"/>
  <c r="B133" i="49"/>
  <c r="C133" i="49"/>
  <c r="B134" i="49"/>
  <c r="B135" i="49"/>
  <c r="K135" i="49"/>
  <c r="B136" i="49"/>
  <c r="K136" i="49"/>
  <c r="B137" i="49"/>
  <c r="J137" i="49"/>
  <c r="B138" i="49"/>
  <c r="F138" i="49"/>
  <c r="B139" i="49"/>
  <c r="C139" i="49"/>
  <c r="B140" i="49"/>
  <c r="D140" i="49"/>
  <c r="B141" i="49"/>
  <c r="E141" i="49"/>
  <c r="B142" i="49"/>
  <c r="K142" i="49"/>
  <c r="B143" i="49"/>
  <c r="B144" i="49"/>
  <c r="D144" i="49"/>
  <c r="B145" i="49"/>
  <c r="C145" i="49"/>
  <c r="B146" i="49"/>
  <c r="B147" i="49"/>
  <c r="E147" i="49"/>
  <c r="B148" i="49"/>
  <c r="H148" i="49"/>
  <c r="B149" i="49"/>
  <c r="I149" i="49"/>
  <c r="B150" i="49"/>
  <c r="G150" i="49"/>
  <c r="B151" i="49"/>
  <c r="K151" i="49"/>
  <c r="B152" i="49"/>
  <c r="H152" i="49"/>
  <c r="B153" i="49"/>
  <c r="D153" i="49"/>
  <c r="B154" i="49"/>
  <c r="G154" i="49"/>
  <c r="B155" i="49"/>
  <c r="B156" i="49"/>
  <c r="I156" i="49"/>
  <c r="B157" i="49"/>
  <c r="C157" i="49"/>
  <c r="B158" i="49"/>
  <c r="G158" i="49"/>
  <c r="B159" i="49"/>
  <c r="J159" i="49"/>
  <c r="B160" i="49"/>
  <c r="E160" i="49"/>
  <c r="B161" i="49"/>
  <c r="H161" i="49"/>
  <c r="B162" i="49"/>
  <c r="H162" i="49"/>
  <c r="B163" i="49"/>
  <c r="G163" i="49"/>
  <c r="B164" i="49"/>
  <c r="C164" i="49"/>
  <c r="B165" i="49"/>
  <c r="C165" i="49"/>
  <c r="B166" i="49"/>
  <c r="D166" i="49"/>
  <c r="B167" i="49"/>
  <c r="G167" i="49"/>
  <c r="B168" i="49"/>
  <c r="C168" i="49"/>
  <c r="B169" i="49"/>
  <c r="C169" i="49"/>
  <c r="B170" i="49"/>
  <c r="B171" i="49"/>
  <c r="B172" i="49"/>
  <c r="C172" i="49"/>
  <c r="B173" i="49"/>
  <c r="J173" i="49"/>
  <c r="B174" i="49"/>
  <c r="H174" i="49"/>
  <c r="B175" i="49"/>
  <c r="F175" i="49"/>
  <c r="B176" i="49"/>
  <c r="G176" i="49"/>
  <c r="B177" i="49"/>
  <c r="D177" i="49"/>
  <c r="B178" i="49"/>
  <c r="B179" i="49"/>
  <c r="C179" i="49"/>
  <c r="B180" i="49"/>
  <c r="E180" i="49"/>
  <c r="B181" i="49"/>
  <c r="C181" i="49"/>
  <c r="B182" i="49"/>
  <c r="B183" i="49"/>
  <c r="B184" i="49"/>
  <c r="C184" i="49"/>
  <c r="B185" i="49"/>
  <c r="K185" i="49"/>
  <c r="B186" i="49"/>
  <c r="H186" i="49"/>
  <c r="B187" i="49"/>
  <c r="D187" i="49"/>
  <c r="B188" i="49"/>
  <c r="C188" i="49"/>
  <c r="B189" i="49"/>
  <c r="F189" i="49"/>
  <c r="B190" i="49"/>
  <c r="H190" i="49"/>
  <c r="B191" i="49"/>
  <c r="K191" i="49"/>
  <c r="B192" i="49"/>
  <c r="K192" i="49"/>
  <c r="B193" i="49"/>
  <c r="C193" i="49"/>
  <c r="B194" i="49"/>
  <c r="D194" i="49"/>
  <c r="B195" i="49"/>
  <c r="G195" i="49"/>
  <c r="B196" i="49"/>
  <c r="I196" i="49"/>
  <c r="B197" i="49"/>
  <c r="G197" i="49"/>
  <c r="B198" i="49"/>
  <c r="G198" i="49"/>
  <c r="B199" i="49"/>
  <c r="J199" i="49"/>
  <c r="B200" i="49"/>
  <c r="D200" i="49"/>
  <c r="B201" i="49"/>
  <c r="E201" i="49"/>
  <c r="B202" i="49"/>
  <c r="D202" i="49"/>
  <c r="B203" i="49"/>
  <c r="G203" i="49"/>
  <c r="B204" i="49"/>
  <c r="C204" i="49"/>
  <c r="B205" i="49"/>
  <c r="C205" i="49"/>
  <c r="B206" i="49"/>
  <c r="B207" i="49"/>
  <c r="B208" i="49"/>
  <c r="C208" i="49"/>
  <c r="B209" i="49"/>
  <c r="E209" i="49"/>
  <c r="B210" i="49"/>
  <c r="E210" i="49"/>
  <c r="B211" i="49"/>
  <c r="G211" i="49"/>
  <c r="B212" i="49"/>
  <c r="I212" i="49"/>
  <c r="B213" i="49"/>
  <c r="I213" i="49"/>
  <c r="B214" i="49"/>
  <c r="B215" i="49"/>
  <c r="C215" i="49"/>
  <c r="B216" i="49"/>
  <c r="E216" i="49"/>
  <c r="B217" i="49"/>
  <c r="C217" i="49"/>
  <c r="B218" i="49"/>
  <c r="B219" i="49"/>
  <c r="C219" i="49"/>
  <c r="B220" i="49"/>
  <c r="C220" i="49"/>
  <c r="B221" i="49"/>
  <c r="C221" i="49"/>
  <c r="BW3" i="50"/>
  <c r="BX3" i="50"/>
  <c r="BS3" i="50"/>
  <c r="BK3" i="50"/>
  <c r="B22" i="45"/>
  <c r="J22" i="45"/>
  <c r="B23" i="45"/>
  <c r="D23" i="45"/>
  <c r="B24" i="45"/>
  <c r="I24" i="45"/>
  <c r="B25" i="45"/>
  <c r="R25" i="45"/>
  <c r="B26" i="45"/>
  <c r="R26" i="45"/>
  <c r="B27" i="45"/>
  <c r="B28" i="45"/>
  <c r="T28" i="45"/>
  <c r="B29" i="45"/>
  <c r="B30" i="45"/>
  <c r="P30" i="45"/>
  <c r="B31" i="45"/>
  <c r="R31" i="45"/>
  <c r="B32" i="45"/>
  <c r="V32" i="45"/>
  <c r="B33" i="45"/>
  <c r="E33" i="45"/>
  <c r="B34" i="45"/>
  <c r="O34" i="45"/>
  <c r="B35" i="45"/>
  <c r="N35" i="45"/>
  <c r="B36" i="45"/>
  <c r="J36" i="45"/>
  <c r="B37" i="45"/>
  <c r="E37" i="45"/>
  <c r="B38" i="45"/>
  <c r="H38" i="45"/>
  <c r="B39" i="45"/>
  <c r="T39" i="45"/>
  <c r="B40" i="45"/>
  <c r="B41" i="45"/>
  <c r="B42" i="45"/>
  <c r="F42" i="45"/>
  <c r="B43" i="45"/>
  <c r="S43" i="45"/>
  <c r="B44" i="45"/>
  <c r="B45" i="45"/>
  <c r="R45" i="45"/>
  <c r="B46" i="45"/>
  <c r="L46" i="45"/>
  <c r="B47" i="45"/>
  <c r="E47" i="45"/>
  <c r="B48" i="45"/>
  <c r="H48" i="45"/>
  <c r="B49" i="45"/>
  <c r="J49" i="45"/>
  <c r="B50" i="45"/>
  <c r="L50" i="45"/>
  <c r="B51" i="45"/>
  <c r="B52" i="45"/>
  <c r="AH52" i="45"/>
  <c r="B53" i="45"/>
  <c r="N53" i="45"/>
  <c r="B54" i="45"/>
  <c r="K54" i="45"/>
  <c r="B55" i="45"/>
  <c r="AA55" i="45"/>
  <c r="B56" i="45"/>
  <c r="B57" i="45"/>
  <c r="P57" i="45"/>
  <c r="B58" i="45"/>
  <c r="F58" i="45"/>
  <c r="B59" i="45"/>
  <c r="D59" i="45"/>
  <c r="B60" i="45"/>
  <c r="F60" i="45"/>
  <c r="B61" i="45"/>
  <c r="F61" i="45"/>
  <c r="B62" i="45"/>
  <c r="AM62" i="45"/>
  <c r="B63" i="45"/>
  <c r="I63" i="45"/>
  <c r="B64" i="45"/>
  <c r="D64" i="45"/>
  <c r="B65" i="45"/>
  <c r="AB65" i="45"/>
  <c r="B66" i="45"/>
  <c r="O66" i="45"/>
  <c r="B67" i="45"/>
  <c r="P67" i="45"/>
  <c r="B68" i="45"/>
  <c r="R68" i="45"/>
  <c r="B69" i="45"/>
  <c r="N69" i="45"/>
  <c r="B70" i="45"/>
  <c r="K70" i="45"/>
  <c r="B71" i="45"/>
  <c r="J71" i="45"/>
  <c r="B72" i="45"/>
  <c r="I72" i="45"/>
  <c r="B73" i="45"/>
  <c r="I73" i="45"/>
  <c r="B74" i="45"/>
  <c r="E74" i="45"/>
  <c r="B75" i="45"/>
  <c r="AF75" i="45"/>
  <c r="B76" i="45"/>
  <c r="AJ76" i="45"/>
  <c r="B77" i="45"/>
  <c r="AB77" i="45"/>
  <c r="B78" i="45"/>
  <c r="D78" i="45"/>
  <c r="B79" i="45"/>
  <c r="B80" i="45"/>
  <c r="P80" i="45"/>
  <c r="B81" i="45"/>
  <c r="L81" i="45"/>
  <c r="B82" i="45"/>
  <c r="D82" i="45"/>
  <c r="B83" i="45"/>
  <c r="L83" i="45"/>
  <c r="B84" i="45"/>
  <c r="D84" i="45"/>
  <c r="B85" i="45"/>
  <c r="E85" i="45"/>
  <c r="B86" i="45"/>
  <c r="P86" i="45"/>
  <c r="B87" i="45"/>
  <c r="Y87" i="45"/>
  <c r="B88" i="45"/>
  <c r="D88" i="45"/>
  <c r="B89" i="45"/>
  <c r="AB89" i="45"/>
  <c r="B90" i="45"/>
  <c r="H90" i="45"/>
  <c r="B91" i="45"/>
  <c r="J91" i="45"/>
  <c r="B92" i="45"/>
  <c r="V92" i="45"/>
  <c r="B93" i="45"/>
  <c r="I93" i="45"/>
  <c r="B94" i="45"/>
  <c r="J94" i="45"/>
  <c r="B95" i="45"/>
  <c r="N95" i="45"/>
  <c r="B96" i="45"/>
  <c r="K96" i="45"/>
  <c r="B97" i="45"/>
  <c r="O97" i="45"/>
  <c r="B98" i="45"/>
  <c r="K98" i="45"/>
  <c r="B99" i="45"/>
  <c r="O99" i="45"/>
  <c r="B100" i="45"/>
  <c r="AH100" i="45"/>
  <c r="B101" i="45"/>
  <c r="AB101" i="45"/>
  <c r="B102" i="45"/>
  <c r="K102" i="45"/>
  <c r="B103" i="45"/>
  <c r="P103" i="45"/>
  <c r="B104" i="45"/>
  <c r="AB104" i="45"/>
  <c r="B105" i="45"/>
  <c r="H105" i="45"/>
  <c r="B106" i="45"/>
  <c r="E106" i="45"/>
  <c r="B107" i="45"/>
  <c r="P107" i="45"/>
  <c r="B108" i="45"/>
  <c r="F108" i="45"/>
  <c r="B109" i="45"/>
  <c r="J109" i="45"/>
  <c r="B110" i="45"/>
  <c r="H110" i="45"/>
  <c r="B111" i="45"/>
  <c r="B112" i="45"/>
  <c r="D112" i="45"/>
  <c r="B113" i="45"/>
  <c r="AB113" i="45"/>
  <c r="B114" i="45"/>
  <c r="O114" i="45"/>
  <c r="B115" i="45"/>
  <c r="B116" i="45"/>
  <c r="P116" i="45"/>
  <c r="B117" i="45"/>
  <c r="I117" i="45"/>
  <c r="B118" i="45"/>
  <c r="N118" i="45"/>
  <c r="B119" i="45"/>
  <c r="O119" i="45"/>
  <c r="B120" i="45"/>
  <c r="N120" i="45"/>
  <c r="B121" i="45"/>
  <c r="P121" i="45"/>
  <c r="B122" i="45"/>
  <c r="AF122" i="45"/>
  <c r="B123" i="45"/>
  <c r="AG123" i="45"/>
  <c r="B124" i="45"/>
  <c r="B125" i="45"/>
  <c r="AB125" i="45"/>
  <c r="B126" i="45"/>
  <c r="D126" i="45"/>
  <c r="B127" i="45"/>
  <c r="B128" i="45"/>
  <c r="D128" i="45"/>
  <c r="B129" i="45"/>
  <c r="D129" i="45"/>
  <c r="B130" i="45"/>
  <c r="O130" i="45"/>
  <c r="B131" i="45"/>
  <c r="O131" i="45"/>
  <c r="B132" i="45"/>
  <c r="I132" i="45"/>
  <c r="B133" i="45"/>
  <c r="F133" i="45"/>
  <c r="B134" i="45"/>
  <c r="K134" i="45"/>
  <c r="B135" i="45"/>
  <c r="J135" i="45"/>
  <c r="B136" i="45"/>
  <c r="E136" i="45"/>
  <c r="B137" i="45"/>
  <c r="AB137" i="45"/>
  <c r="B138" i="45"/>
  <c r="H138" i="45"/>
  <c r="B139" i="45"/>
  <c r="B140" i="45"/>
  <c r="W140" i="45"/>
  <c r="B141" i="45"/>
  <c r="L141" i="45"/>
  <c r="B142" i="45"/>
  <c r="N142" i="45"/>
  <c r="B143" i="45"/>
  <c r="N143" i="45"/>
  <c r="B144" i="45"/>
  <c r="N144" i="45"/>
  <c r="B145" i="45"/>
  <c r="I145" i="45"/>
  <c r="B146" i="45"/>
  <c r="S146" i="45"/>
  <c r="B147" i="45"/>
  <c r="P147" i="45"/>
  <c r="B148" i="45"/>
  <c r="AH148" i="45"/>
  <c r="B149" i="45"/>
  <c r="N149" i="45"/>
  <c r="B150" i="45"/>
  <c r="J150" i="45"/>
  <c r="B151" i="45"/>
  <c r="AM151" i="45"/>
  <c r="B152" i="45"/>
  <c r="D152" i="45"/>
  <c r="B153" i="45"/>
  <c r="H153" i="45"/>
  <c r="B154" i="45"/>
  <c r="N154" i="45"/>
  <c r="B155" i="45"/>
  <c r="F155" i="45"/>
  <c r="B156" i="45"/>
  <c r="R156" i="45"/>
  <c r="B157" i="45"/>
  <c r="L157" i="45"/>
  <c r="B158" i="45"/>
  <c r="V158" i="45"/>
  <c r="B159" i="45"/>
  <c r="O159" i="45"/>
  <c r="B160" i="45"/>
  <c r="AJ160" i="45"/>
  <c r="B161" i="45"/>
  <c r="N161" i="45"/>
  <c r="B162" i="45"/>
  <c r="L162" i="45"/>
  <c r="B163" i="45"/>
  <c r="T163" i="45"/>
  <c r="B164" i="45"/>
  <c r="AH164" i="45"/>
  <c r="B165" i="45"/>
  <c r="L165" i="45"/>
  <c r="B166" i="45"/>
  <c r="K166" i="45"/>
  <c r="B167" i="45"/>
  <c r="E167" i="45"/>
  <c r="B168" i="45"/>
  <c r="D168" i="45"/>
  <c r="B169" i="45"/>
  <c r="H169" i="45"/>
  <c r="B170" i="45"/>
  <c r="O170" i="45"/>
  <c r="B171" i="45"/>
  <c r="N171" i="45"/>
  <c r="B172" i="45"/>
  <c r="E172" i="45"/>
  <c r="B173" i="45"/>
  <c r="N173" i="45"/>
  <c r="B174" i="45"/>
  <c r="P174" i="45"/>
  <c r="B175" i="45"/>
  <c r="N175" i="45"/>
  <c r="B176" i="45"/>
  <c r="I176" i="45"/>
  <c r="B177" i="45"/>
  <c r="D177" i="45"/>
  <c r="B178" i="45"/>
  <c r="I178" i="45"/>
  <c r="B179" i="45"/>
  <c r="F179" i="45"/>
  <c r="B180" i="45"/>
  <c r="N180" i="45"/>
  <c r="B181" i="45"/>
  <c r="F181" i="45"/>
  <c r="B182" i="45"/>
  <c r="F182" i="45"/>
  <c r="B183" i="45"/>
  <c r="W183" i="45"/>
  <c r="B184" i="45"/>
  <c r="W184" i="45"/>
  <c r="B185" i="45"/>
  <c r="L185" i="45"/>
  <c r="B186" i="45"/>
  <c r="H186" i="45"/>
  <c r="B187" i="45"/>
  <c r="O187" i="45"/>
  <c r="B188" i="45"/>
  <c r="W188" i="45"/>
  <c r="B189" i="45"/>
  <c r="J189" i="45"/>
  <c r="B190" i="45"/>
  <c r="N190" i="45"/>
  <c r="B191" i="45"/>
  <c r="D191" i="45"/>
  <c r="B192" i="45"/>
  <c r="J192" i="45"/>
  <c r="B193" i="45"/>
  <c r="O193" i="45"/>
  <c r="B194" i="45"/>
  <c r="T194" i="45"/>
  <c r="B195" i="45"/>
  <c r="I195" i="45"/>
  <c r="B196" i="45"/>
  <c r="K196" i="45"/>
  <c r="B197" i="45"/>
  <c r="AC197" i="45"/>
  <c r="B198" i="45"/>
  <c r="D198" i="45"/>
  <c r="B199" i="45"/>
  <c r="S199" i="45"/>
  <c r="B200" i="45"/>
  <c r="J200" i="45"/>
  <c r="B201" i="45"/>
  <c r="D201" i="45"/>
  <c r="B202" i="45"/>
  <c r="K202" i="45"/>
  <c r="B203" i="45"/>
  <c r="E203" i="45"/>
  <c r="B204" i="45"/>
  <c r="O204" i="45"/>
  <c r="B205" i="45"/>
  <c r="N205" i="45"/>
  <c r="B206" i="45"/>
  <c r="AJ206" i="45"/>
  <c r="B207" i="45"/>
  <c r="F207" i="45"/>
  <c r="B208" i="45"/>
  <c r="I208" i="45"/>
  <c r="B209" i="45"/>
  <c r="L209" i="45"/>
  <c r="B210" i="45"/>
  <c r="I210" i="45"/>
  <c r="B211" i="45"/>
  <c r="I211" i="45"/>
  <c r="B212" i="45"/>
  <c r="AG212" i="45"/>
  <c r="B213" i="45"/>
  <c r="L213" i="45"/>
  <c r="B214" i="45"/>
  <c r="D214" i="45"/>
  <c r="B215" i="45"/>
  <c r="F215" i="45"/>
  <c r="B216" i="45"/>
  <c r="I216" i="45"/>
  <c r="B217" i="45"/>
  <c r="J217" i="45"/>
  <c r="B218" i="45"/>
  <c r="AB218" i="45"/>
  <c r="B219" i="45"/>
  <c r="J219" i="45"/>
  <c r="B220" i="45"/>
  <c r="N220" i="45"/>
  <c r="B221" i="45"/>
  <c r="S221" i="45"/>
  <c r="J20" i="27"/>
  <c r="K20" i="27"/>
  <c r="G23" i="27"/>
  <c r="K23" i="27"/>
  <c r="E18" i="30"/>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AK25" i="45"/>
  <c r="Y19" i="24"/>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P25"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W25" i="45"/>
  <c r="E25" i="45"/>
  <c r="AH61" i="45"/>
  <c r="S61" i="45"/>
  <c r="D61" i="45"/>
  <c r="AL49" i="45"/>
  <c r="W49" i="45"/>
  <c r="H49" i="45"/>
  <c r="Y37" i="45"/>
  <c r="H37" i="45"/>
  <c r="AM25" i="45"/>
  <c r="V25" i="45"/>
  <c r="AG61" i="45"/>
  <c r="R61" i="45"/>
  <c r="AK49" i="45"/>
  <c r="V49" i="45"/>
  <c r="F49" i="45"/>
  <c r="AM37" i="45"/>
  <c r="X37" i="45"/>
  <c r="D37" i="45"/>
  <c r="AL25" i="45"/>
  <c r="T25" i="45"/>
  <c r="AD61" i="45"/>
  <c r="O61" i="45"/>
  <c r="AH49" i="45"/>
  <c r="S49" i="45"/>
  <c r="D49" i="45"/>
  <c r="AK37" i="45"/>
  <c r="Y31" i="24"/>
  <c r="S37" i="45"/>
  <c r="AJ25" i="45"/>
  <c r="O25" i="45"/>
  <c r="J216" i="49"/>
  <c r="G93" i="49"/>
  <c r="AC61" i="45"/>
  <c r="N61" i="45"/>
  <c r="AG49" i="45"/>
  <c r="R49" i="45"/>
  <c r="AJ37" i="45"/>
  <c r="R37" i="45"/>
  <c r="AF25" i="45"/>
  <c r="N25" i="45"/>
  <c r="C216" i="49"/>
  <c r="F93" i="49"/>
  <c r="AB61" i="45"/>
  <c r="L61" i="45"/>
  <c r="AF49" i="45"/>
  <c r="P49" i="45"/>
  <c r="AH37" i="45"/>
  <c r="P37" i="45"/>
  <c r="AD25" i="45"/>
  <c r="L25" i="45"/>
  <c r="AA61" i="45"/>
  <c r="K61" i="45"/>
  <c r="AD49" i="45"/>
  <c r="O49" i="45"/>
  <c r="AG37" i="45"/>
  <c r="O37" i="45"/>
  <c r="AC25" i="45"/>
  <c r="K25" i="45"/>
  <c r="Y61" i="45"/>
  <c r="J61" i="45"/>
  <c r="AC49" i="45"/>
  <c r="N49" i="45"/>
  <c r="AF37" i="45"/>
  <c r="N37" i="45"/>
  <c r="AB25" i="45"/>
  <c r="J25" i="45"/>
  <c r="I192" i="49"/>
  <c r="J168" i="49"/>
  <c r="C156" i="49"/>
  <c r="AM61" i="45"/>
  <c r="X61" i="45"/>
  <c r="I61" i="45"/>
  <c r="AB49" i="45"/>
  <c r="L49" i="45"/>
  <c r="AD37" i="45"/>
  <c r="L37" i="45"/>
  <c r="AA25" i="45"/>
  <c r="I25" i="45"/>
  <c r="AL61" i="45"/>
  <c r="W61" i="45"/>
  <c r="H61" i="45"/>
  <c r="AA49" i="45"/>
  <c r="K49" i="45"/>
  <c r="AC37" i="45"/>
  <c r="K37" i="45"/>
  <c r="Y25" i="45"/>
  <c r="H25" i="45"/>
  <c r="AK61" i="45"/>
  <c r="V61" i="45"/>
  <c r="Y49" i="45"/>
  <c r="AB37" i="45"/>
  <c r="J37" i="45"/>
  <c r="X25" i="45"/>
  <c r="F25"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N130" i="45"/>
  <c r="S57" i="45"/>
  <c r="L45" i="45"/>
  <c r="S33" i="45"/>
  <c r="AB154" i="45"/>
  <c r="AG214" i="45"/>
  <c r="L154" i="45"/>
  <c r="AB118" i="45"/>
  <c r="K117" i="45"/>
  <c r="AB105" i="45"/>
  <c r="L105" i="45"/>
  <c r="AC93" i="45"/>
  <c r="N93" i="45"/>
  <c r="AG81" i="45"/>
  <c r="R81" i="45"/>
  <c r="AF69" i="45"/>
  <c r="K69" i="45"/>
  <c r="N57" i="45"/>
  <c r="AL45" i="45"/>
  <c r="H45" i="45"/>
  <c r="O33"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E72" i="49"/>
  <c r="C60" i="49"/>
  <c r="H178" i="45"/>
  <c r="AB142" i="45"/>
  <c r="Y202" i="45"/>
  <c r="L142" i="45"/>
  <c r="AL105" i="45"/>
  <c r="W105" i="45"/>
  <c r="AM93" i="45"/>
  <c r="X93" i="45"/>
  <c r="AB81" i="45"/>
  <c r="Y69" i="45"/>
  <c r="F69" i="45"/>
  <c r="AD57" i="45"/>
  <c r="E57" i="45"/>
  <c r="AB45" i="45"/>
  <c r="AH33" i="45"/>
  <c r="D33"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AH25" i="45"/>
  <c r="S25" i="45"/>
  <c r="D25" i="45"/>
  <c r="T37" i="45"/>
  <c r="AG25"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AK24" i="45"/>
  <c r="Y18" i="24"/>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A22"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F24" i="45"/>
  <c r="Y54" i="45"/>
  <c r="E215" i="45"/>
  <c r="AJ179" i="45"/>
  <c r="AB143" i="45"/>
  <c r="AK23" i="45"/>
  <c r="Y17" i="24"/>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K19" i="49"/>
  <c r="N131" i="45"/>
  <c r="AC119" i="45"/>
  <c r="AD107" i="45"/>
  <c r="L95" i="45"/>
  <c r="D199" i="49"/>
  <c r="J187" i="49"/>
  <c r="E151" i="49"/>
  <c r="H139" i="49"/>
  <c r="K127" i="49"/>
  <c r="C67" i="49"/>
  <c r="D55" i="49"/>
  <c r="H31" i="49"/>
  <c r="J19" i="49"/>
  <c r="AH167" i="45"/>
  <c r="N119" i="45"/>
  <c r="O107" i="45"/>
  <c r="AA83" i="45"/>
  <c r="AM71" i="45"/>
  <c r="C199" i="49"/>
  <c r="I187" i="49"/>
  <c r="K175" i="49"/>
  <c r="D151" i="49"/>
  <c r="G139" i="49"/>
  <c r="J127" i="49"/>
  <c r="C55" i="49"/>
  <c r="K43" i="49"/>
  <c r="G31" i="49"/>
  <c r="I19" i="49"/>
  <c r="S167" i="45"/>
  <c r="K83" i="45"/>
  <c r="X71" i="45"/>
  <c r="K47" i="45"/>
  <c r="K211" i="49"/>
  <c r="H187" i="49"/>
  <c r="J175" i="49"/>
  <c r="K163" i="49"/>
  <c r="C151" i="49"/>
  <c r="F139" i="49"/>
  <c r="I127" i="49"/>
  <c r="K115" i="49"/>
  <c r="K103" i="49"/>
  <c r="K91" i="49"/>
  <c r="J43" i="49"/>
  <c r="F31" i="49"/>
  <c r="H19" i="49"/>
  <c r="D167" i="45"/>
  <c r="I71" i="45"/>
  <c r="J211" i="49"/>
  <c r="G187" i="49"/>
  <c r="I175" i="49"/>
  <c r="J163" i="49"/>
  <c r="E139" i="49"/>
  <c r="H127" i="49"/>
  <c r="J115" i="49"/>
  <c r="J103" i="49"/>
  <c r="J91" i="49"/>
  <c r="K79" i="49"/>
  <c r="I43" i="49"/>
  <c r="E31" i="49"/>
  <c r="G19" i="49"/>
  <c r="C19" i="49"/>
  <c r="AH203" i="45"/>
  <c r="I211" i="49"/>
  <c r="F187" i="49"/>
  <c r="H175" i="49"/>
  <c r="I163" i="49"/>
  <c r="D139" i="49"/>
  <c r="G127" i="49"/>
  <c r="I115" i="49"/>
  <c r="I103" i="49"/>
  <c r="I91" i="49"/>
  <c r="J79" i="49"/>
  <c r="K67" i="49"/>
  <c r="H43" i="49"/>
  <c r="D31" i="49"/>
  <c r="F19" i="49"/>
  <c r="S203" i="45"/>
  <c r="AJ155" i="45"/>
  <c r="H211" i="49"/>
  <c r="K199" i="49"/>
  <c r="E187" i="49"/>
  <c r="G175" i="49"/>
  <c r="H163" i="49"/>
  <c r="F127" i="49"/>
  <c r="H115" i="49"/>
  <c r="H103" i="49"/>
  <c r="H91" i="49"/>
  <c r="I79" i="49"/>
  <c r="J67" i="49"/>
  <c r="K55" i="49"/>
  <c r="G43" i="49"/>
  <c r="E19"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R24"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O24"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J24" i="45"/>
  <c r="F168" i="45"/>
  <c r="AJ156" i="45"/>
  <c r="E156" i="45"/>
  <c r="AC96" i="45"/>
  <c r="Y48" i="45"/>
  <c r="AK36" i="45"/>
  <c r="Y30" i="24"/>
  <c r="W24" i="45"/>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L24" i="45"/>
  <c r="H24"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J24" i="45"/>
  <c r="E24"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G24"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D24"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Y24"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V24"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T24"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B22" i="45"/>
  <c r="AL106" i="45"/>
  <c r="W106" i="45"/>
  <c r="H106" i="45"/>
  <c r="AB94" i="45"/>
  <c r="L94" i="45"/>
  <c r="AK82" i="45"/>
  <c r="V82" i="45"/>
  <c r="F82" i="45"/>
  <c r="AC70" i="45"/>
  <c r="N70" i="45"/>
  <c r="AM58" i="45"/>
  <c r="X58" i="45"/>
  <c r="I58" i="45"/>
  <c r="O46" i="45"/>
  <c r="R22"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AH207" i="45"/>
  <c r="AK195" i="45"/>
  <c r="S207" i="45"/>
  <c r="V195" i="45"/>
  <c r="D207" i="45"/>
  <c r="F195" i="45"/>
  <c r="I125" i="49"/>
  <c r="AL219" i="45"/>
  <c r="W219" i="45"/>
  <c r="G149" i="49"/>
  <c r="H219" i="45"/>
  <c r="H113" i="49"/>
  <c r="AG147" i="45"/>
  <c r="E101" i="49"/>
  <c r="AJ159" i="45"/>
  <c r="AJ36" i="45"/>
  <c r="T36" i="45"/>
  <c r="E36" i="45"/>
  <c r="AH24" i="45"/>
  <c r="S24" i="45"/>
  <c r="D24" i="45"/>
  <c r="AF24" i="45"/>
  <c r="P24" i="45"/>
  <c r="AD36" i="45"/>
  <c r="O36" i="45"/>
  <c r="AC24" i="45"/>
  <c r="N24" i="45"/>
  <c r="AC36" i="45"/>
  <c r="N36" i="45"/>
  <c r="AB24" i="45"/>
  <c r="L24" i="45"/>
  <c r="AB36" i="45"/>
  <c r="L36" i="45"/>
  <c r="AA24" i="45"/>
  <c r="K24" i="45"/>
  <c r="AM24" i="45"/>
  <c r="X24"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D17" i="49"/>
  <c r="L218" i="45"/>
  <c r="E218" i="45"/>
  <c r="S206" i="45"/>
  <c r="AA182" i="45"/>
  <c r="F209" i="49"/>
  <c r="H197" i="49"/>
  <c r="K173" i="49"/>
  <c r="I161" i="49"/>
  <c r="J149" i="49"/>
  <c r="K137" i="49"/>
  <c r="K113" i="49"/>
  <c r="H101" i="49"/>
  <c r="E89" i="49"/>
  <c r="C17"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Y14" i="24"/>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I207" i="49"/>
  <c r="C183" i="49"/>
  <c r="G171" i="49"/>
  <c r="E123" i="49"/>
  <c r="I111" i="49"/>
  <c r="C62" i="49"/>
  <c r="X211" i="45"/>
  <c r="X176" i="45"/>
  <c r="D164" i="45"/>
  <c r="AG152" i="45"/>
  <c r="AK140" i="45"/>
  <c r="S128" i="45"/>
  <c r="P44" i="45"/>
  <c r="G206" i="49"/>
  <c r="K182" i="49"/>
  <c r="F171" i="49"/>
  <c r="D123" i="49"/>
  <c r="H111" i="49"/>
  <c r="K99" i="49"/>
  <c r="C87" i="49"/>
  <c r="AC104" i="45"/>
  <c r="O44" i="45"/>
  <c r="AL32" i="45"/>
  <c r="F206" i="49"/>
  <c r="D170" i="49"/>
  <c r="F110" i="49"/>
  <c r="I98" i="49"/>
  <c r="K86" i="49"/>
  <c r="H75" i="49"/>
  <c r="AK32" i="45"/>
  <c r="Y26" i="24"/>
  <c r="C170" i="49"/>
  <c r="E110" i="49"/>
  <c r="H98" i="49"/>
  <c r="G7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D23"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A23"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T23"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R23"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P23"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K23"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E23"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AL23"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A26" i="45"/>
  <c r="AB26" i="45"/>
  <c r="AH26" i="45"/>
  <c r="AL26" i="45"/>
  <c r="D26" i="45"/>
  <c r="AM26" i="45"/>
  <c r="H26" i="45"/>
  <c r="K26" i="45"/>
  <c r="L26" i="45"/>
  <c r="N26" i="45"/>
  <c r="S26" i="45"/>
  <c r="Y26" i="45"/>
  <c r="AC206" i="45"/>
  <c r="J194" i="45"/>
  <c r="AK182" i="45"/>
  <c r="J170" i="45"/>
  <c r="X62" i="45"/>
  <c r="T218" i="45"/>
  <c r="Y206" i="45"/>
  <c r="F194" i="45"/>
  <c r="AD182" i="45"/>
  <c r="AK158" i="45"/>
  <c r="AA134" i="45"/>
  <c r="I62" i="45"/>
  <c r="AC50" i="45"/>
  <c r="AC23" i="45"/>
  <c r="H23" i="45"/>
  <c r="K220" i="49"/>
  <c r="H196" i="49"/>
  <c r="D160" i="49"/>
  <c r="G148" i="49"/>
  <c r="J136" i="49"/>
  <c r="C112" i="49"/>
  <c r="C100" i="49"/>
  <c r="D88" i="49"/>
  <c r="F76" i="49"/>
  <c r="J52" i="49"/>
  <c r="K28" i="49"/>
  <c r="AC59" i="45"/>
  <c r="N59" i="45"/>
  <c r="AA57" i="45"/>
  <c r="K57" i="45"/>
  <c r="AF47" i="45"/>
  <c r="P47" i="45"/>
  <c r="AL46" i="45"/>
  <c r="W46" i="45"/>
  <c r="H46" i="45"/>
  <c r="AC45" i="45"/>
  <c r="N45" i="45"/>
  <c r="Y35" i="45"/>
  <c r="J35" i="45"/>
  <c r="S34" i="45"/>
  <c r="AF33" i="45"/>
  <c r="P33" i="45"/>
  <c r="AB23" i="45"/>
  <c r="F23" i="45"/>
  <c r="Y15" i="24"/>
  <c r="J220" i="49"/>
  <c r="G196" i="49"/>
  <c r="C160" i="49"/>
  <c r="F148" i="49"/>
  <c r="I136" i="49"/>
  <c r="C88" i="49"/>
  <c r="E76" i="49"/>
  <c r="I52" i="49"/>
  <c r="K40" i="49"/>
  <c r="J28" i="49"/>
  <c r="AJ69" i="45"/>
  <c r="T69" i="45"/>
  <c r="E69" i="45"/>
  <c r="AA59" i="45"/>
  <c r="K59" i="45"/>
  <c r="AM57" i="45"/>
  <c r="X57" i="45"/>
  <c r="I57" i="45"/>
  <c r="AC47" i="45"/>
  <c r="N47" i="45"/>
  <c r="AJ46" i="45"/>
  <c r="T46" i="45"/>
  <c r="E46" i="45"/>
  <c r="AA45" i="45"/>
  <c r="K45" i="45"/>
  <c r="AL35" i="45"/>
  <c r="W35" i="45"/>
  <c r="H35" i="45"/>
  <c r="K34" i="45"/>
  <c r="AC33" i="45"/>
  <c r="N33" i="45"/>
  <c r="W23" i="45"/>
  <c r="AK22" i="45"/>
  <c r="Y16" i="24"/>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c r="V35" i="45"/>
  <c r="F35" i="45"/>
  <c r="J34" i="45"/>
  <c r="AB33" i="45"/>
  <c r="L33" i="45"/>
  <c r="V23" i="45"/>
  <c r="AJ22"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D220" i="49"/>
  <c r="G208" i="49"/>
  <c r="F184" i="49"/>
  <c r="G172" i="49"/>
  <c r="I160" i="49"/>
  <c r="C136" i="49"/>
  <c r="F124" i="49"/>
  <c r="H112" i="49"/>
  <c r="H100" i="49"/>
  <c r="I88" i="49"/>
  <c r="K76" i="49"/>
  <c r="G64" i="49"/>
  <c r="C52" i="49"/>
  <c r="E40" i="49"/>
  <c r="D28" i="49"/>
  <c r="AC69" i="45"/>
  <c r="AJ59" i="45"/>
  <c r="T59" i="45"/>
  <c r="E59" i="45"/>
  <c r="AG57" i="45"/>
  <c r="R57" i="45"/>
  <c r="AL47" i="45"/>
  <c r="W47" i="45"/>
  <c r="H47" i="45"/>
  <c r="AC46" i="45"/>
  <c r="N46" i="45"/>
  <c r="AJ45" i="45"/>
  <c r="T45" i="45"/>
  <c r="E45" i="45"/>
  <c r="AF35" i="45"/>
  <c r="P35" i="45"/>
  <c r="AH34" i="45"/>
  <c r="AL33" i="45"/>
  <c r="W33" i="45"/>
  <c r="H33" i="45"/>
  <c r="AJ23" i="45"/>
  <c r="O23" i="45"/>
  <c r="N22" i="45"/>
  <c r="F208" i="49"/>
  <c r="E184" i="49"/>
  <c r="F172" i="49"/>
  <c r="H160" i="49"/>
  <c r="K148" i="49"/>
  <c r="E124" i="49"/>
  <c r="G112" i="49"/>
  <c r="G100" i="49"/>
  <c r="H88" i="49"/>
  <c r="J76" i="49"/>
  <c r="F64" i="49"/>
  <c r="D40" i="49"/>
  <c r="AH59" i="45"/>
  <c r="S59" i="45"/>
  <c r="AF57" i="45"/>
  <c r="AK47" i="45"/>
  <c r="V47" i="45"/>
  <c r="F47" i="45"/>
  <c r="AB46" i="45"/>
  <c r="AH45" i="45"/>
  <c r="S45" i="45"/>
  <c r="D45" i="45"/>
  <c r="AD35" i="45"/>
  <c r="O35" i="45"/>
  <c r="AC34" i="45"/>
  <c r="AK33" i="45"/>
  <c r="Y27" i="24"/>
  <c r="V33" i="45"/>
  <c r="F33" i="45"/>
  <c r="AG23" i="45"/>
  <c r="N23" i="45"/>
  <c r="H22" i="45"/>
  <c r="E208" i="49"/>
  <c r="K196" i="49"/>
  <c r="D184" i="49"/>
  <c r="E172" i="49"/>
  <c r="G160" i="49"/>
  <c r="J148" i="49"/>
  <c r="D124" i="49"/>
  <c r="F112" i="49"/>
  <c r="F100" i="49"/>
  <c r="G88" i="49"/>
  <c r="I76" i="49"/>
  <c r="E64" i="49"/>
  <c r="AJ47" i="45"/>
  <c r="T47" i="45"/>
  <c r="AG45" i="45"/>
  <c r="AC35" i="45"/>
  <c r="AA34" i="45"/>
  <c r="AJ33" i="45"/>
  <c r="T33" i="45"/>
  <c r="AF23" i="45"/>
  <c r="L23" i="45"/>
  <c r="F22" i="45"/>
  <c r="D208" i="49"/>
  <c r="J196" i="49"/>
  <c r="D172" i="49"/>
  <c r="F160" i="49"/>
  <c r="I148" i="49"/>
  <c r="E112" i="49"/>
  <c r="E100" i="49"/>
  <c r="F88" i="49"/>
  <c r="H76" i="49"/>
  <c r="D64" i="49"/>
  <c r="J17" i="49"/>
  <c r="I29" i="49"/>
  <c r="F167" i="49"/>
  <c r="D179" i="49"/>
  <c r="G18" i="49"/>
  <c r="D20" i="49"/>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I53" i="49"/>
  <c r="I48" i="49"/>
  <c r="G41" i="49"/>
  <c r="K29" i="49"/>
  <c r="G24" i="49"/>
  <c r="D18" i="49"/>
  <c r="J65" i="49"/>
  <c r="H53" i="49"/>
  <c r="H48" i="49"/>
  <c r="F41" i="49"/>
  <c r="J29" i="49"/>
  <c r="F24" i="49"/>
  <c r="C18" i="49"/>
  <c r="K17" i="49"/>
  <c r="G65" i="49"/>
  <c r="E53" i="49"/>
  <c r="E48" i="49"/>
  <c r="C41" i="49"/>
  <c r="G29" i="49"/>
  <c r="I17" i="49"/>
  <c r="F65" i="49"/>
  <c r="D53" i="49"/>
  <c r="D48" i="49"/>
  <c r="F29" i="49"/>
  <c r="K18" i="49"/>
  <c r="H17" i="49"/>
  <c r="E65" i="49"/>
  <c r="C53" i="49"/>
  <c r="C48" i="49"/>
  <c r="E29" i="49"/>
  <c r="J18" i="49"/>
  <c r="G17" i="49"/>
  <c r="D65" i="49"/>
  <c r="D29" i="49"/>
  <c r="I18" i="49"/>
  <c r="F17" i="49"/>
  <c r="K41" i="49"/>
  <c r="H18" i="49"/>
  <c r="F18"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H27" i="45"/>
  <c r="AB27" i="45"/>
  <c r="J27" i="45"/>
  <c r="AF27" i="45"/>
  <c r="K27" i="45"/>
  <c r="AG27" i="45"/>
  <c r="L27" i="45"/>
  <c r="AH27" i="45"/>
  <c r="P27" i="45"/>
  <c r="AJ27" i="45"/>
  <c r="R27" i="45"/>
  <c r="AK27" i="45"/>
  <c r="Y21" i="24"/>
  <c r="S27" i="45"/>
  <c r="AL27" i="45"/>
  <c r="T27" i="45"/>
  <c r="V27" i="45"/>
  <c r="F27" i="45"/>
  <c r="AA27" i="45"/>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AG207" i="45"/>
  <c r="R207" i="45"/>
  <c r="AJ195" i="45"/>
  <c r="T195" i="45"/>
  <c r="E195" i="45"/>
  <c r="V183" i="45"/>
  <c r="V171" i="45"/>
  <c r="AG159" i="45"/>
  <c r="AF147" i="45"/>
  <c r="AH123" i="45"/>
  <c r="AK219" i="45"/>
  <c r="AH195" i="45"/>
  <c r="S195" i="45"/>
  <c r="D195" i="45"/>
  <c r="T183" i="45"/>
  <c r="AM171" i="45"/>
  <c r="S171" i="45"/>
  <c r="AF159" i="45"/>
  <c r="R147" i="45"/>
  <c r="AA135" i="45"/>
  <c r="AF99" i="45"/>
  <c r="AK39" i="45"/>
  <c r="Y33" i="24"/>
  <c r="Y27" i="45"/>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AH219" i="45"/>
  <c r="AD207" i="45"/>
  <c r="AG195" i="45"/>
  <c r="R195" i="45"/>
  <c r="AL183" i="45"/>
  <c r="R183" i="45"/>
  <c r="AL171" i="45"/>
  <c r="R171" i="45"/>
  <c r="AD159" i="45"/>
  <c r="Y135" i="45"/>
  <c r="S123" i="45"/>
  <c r="AA111" i="45"/>
  <c r="AD99" i="45"/>
  <c r="AM87" i="45"/>
  <c r="AJ39" i="45"/>
  <c r="W27"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E27"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T219" i="45"/>
  <c r="R219" i="45"/>
  <c r="N207" i="45"/>
  <c r="AF195" i="45"/>
  <c r="P195" i="45"/>
  <c r="P183" i="45"/>
  <c r="AF219" i="45"/>
  <c r="P219" i="45"/>
  <c r="AB207" i="45"/>
  <c r="L207" i="45"/>
  <c r="AD195" i="45"/>
  <c r="O195" i="45"/>
  <c r="AJ183" i="45"/>
  <c r="O183" i="45"/>
  <c r="AH171" i="45"/>
  <c r="V159" i="45"/>
  <c r="D123" i="45"/>
  <c r="K111" i="45"/>
  <c r="X87" i="45"/>
  <c r="Y63" i="45"/>
  <c r="AF51" i="45"/>
  <c r="D27" i="45"/>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L22" i="45"/>
  <c r="S22" i="45"/>
  <c r="AM34" i="45"/>
  <c r="X34" i="45"/>
  <c r="I34" i="45"/>
  <c r="AH22" i="45"/>
  <c r="L22" i="45"/>
  <c r="AL34" i="45"/>
  <c r="W34" i="45"/>
  <c r="H34" i="45"/>
  <c r="AG22" i="45"/>
  <c r="K22" i="45"/>
  <c r="AK34" i="45"/>
  <c r="Y28" i="24"/>
  <c r="V34" i="45"/>
  <c r="F34" i="45"/>
  <c r="AC22" i="45"/>
  <c r="I22" i="45"/>
  <c r="AG34" i="45"/>
  <c r="R34" i="45"/>
  <c r="X22" i="45"/>
  <c r="E22" i="45"/>
  <c r="AF34" i="45"/>
  <c r="P34" i="45"/>
  <c r="W22" i="45"/>
  <c r="D22" i="45"/>
  <c r="AD34" i="45"/>
  <c r="V22" i="45"/>
  <c r="AM22" i="45"/>
  <c r="T22" i="45"/>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O26" i="45"/>
  <c r="AD26" i="45"/>
  <c r="P26" i="45"/>
  <c r="AF26" i="45"/>
  <c r="E26" i="45"/>
  <c r="T26" i="45"/>
  <c r="AJ26" i="45"/>
  <c r="F26" i="45"/>
  <c r="V26" i="45"/>
  <c r="AK26" i="45"/>
  <c r="Y20" i="24"/>
  <c r="AK38" i="45"/>
  <c r="Y32" i="24"/>
  <c r="V38" i="45"/>
  <c r="E38" i="45"/>
  <c r="AG26" i="45"/>
  <c r="J26" i="45"/>
  <c r="AJ38" i="45"/>
  <c r="T38" i="45"/>
  <c r="D38" i="45"/>
  <c r="AF31" i="45"/>
  <c r="AC26" i="45"/>
  <c r="I26" i="45"/>
  <c r="I31" i="45"/>
  <c r="X31" i="45"/>
  <c r="AM31" i="45"/>
  <c r="N31" i="45"/>
  <c r="AC31" i="45"/>
  <c r="O31" i="45"/>
  <c r="AD31" i="45"/>
  <c r="R20" i="24"/>
  <c r="Z20" i="24"/>
  <c r="V20" i="24"/>
  <c r="E20" i="24"/>
  <c r="I20" i="24"/>
  <c r="M20" i="24"/>
  <c r="R32" i="24"/>
  <c r="Z32" i="24"/>
  <c r="V32" i="24"/>
  <c r="E32" i="24"/>
  <c r="I32" i="24"/>
  <c r="M32" i="24"/>
  <c r="E21" i="24"/>
  <c r="M21" i="24"/>
  <c r="I21" i="24"/>
  <c r="R21" i="24"/>
  <c r="V21" i="24"/>
  <c r="Z21" i="24"/>
  <c r="E33" i="24"/>
  <c r="M33" i="24"/>
  <c r="I33" i="24"/>
  <c r="R33" i="24"/>
  <c r="V33" i="24"/>
  <c r="Z33" i="24"/>
  <c r="X26" i="45"/>
  <c r="D28" i="45"/>
  <c r="AH28" i="45"/>
  <c r="AJ28" i="45"/>
  <c r="R23" i="24"/>
  <c r="Z23" i="24"/>
  <c r="V23" i="24"/>
  <c r="E23" i="24"/>
  <c r="I23" i="24"/>
  <c r="M23" i="24"/>
  <c r="V50" i="45"/>
  <c r="AC38" i="45"/>
  <c r="N38" i="45"/>
  <c r="V31" i="45"/>
  <c r="AD30" i="45"/>
  <c r="W26" i="45"/>
  <c r="I27" i="45"/>
  <c r="X27" i="45"/>
  <c r="AM27" i="45"/>
  <c r="N27" i="45"/>
  <c r="AC27" i="45"/>
  <c r="O27" i="45"/>
  <c r="AD27" i="45"/>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Y23" i="45"/>
  <c r="J23" i="45"/>
  <c r="AF22" i="45"/>
  <c r="P22" i="45"/>
  <c r="R14" i="24"/>
  <c r="Z14" i="24"/>
  <c r="V14" i="24"/>
  <c r="E14" i="24"/>
  <c r="I14" i="24"/>
  <c r="M14" i="24"/>
  <c r="R26" i="24"/>
  <c r="Z26" i="24"/>
  <c r="V26" i="24"/>
  <c r="E26" i="24"/>
  <c r="I26" i="24"/>
  <c r="M26" i="24"/>
  <c r="AM23" i="45"/>
  <c r="X23" i="45"/>
  <c r="I23" i="45"/>
  <c r="AD22" i="45"/>
  <c r="O22" i="45"/>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AH23" i="45"/>
  <c r="S23" i="45"/>
  <c r="Y22" i="45"/>
  <c r="R19" i="24"/>
  <c r="Z19" i="24"/>
  <c r="V19" i="24"/>
  <c r="E19" i="24"/>
  <c r="M19" i="24"/>
  <c r="I19" i="24"/>
  <c r="R31" i="24"/>
  <c r="Z31" i="24"/>
  <c r="V31" i="24"/>
  <c r="E31" i="24"/>
  <c r="M31" i="24"/>
  <c r="I31" i="24"/>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c r="V40" i="45"/>
  <c r="F40" i="45"/>
  <c r="AK28" i="45"/>
  <c r="Y22" i="24"/>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G20" i="27"/>
  <c r="AK3" i="50"/>
  <c r="AF3" i="50"/>
  <c r="C13" i="24"/>
  <c r="P13" i="24"/>
  <c r="B30" i="11"/>
  <c r="C16" i="24"/>
  <c r="P16" i="24"/>
  <c r="B31" i="11"/>
  <c r="C17" i="24"/>
  <c r="P17" i="24"/>
  <c r="B32" i="11"/>
  <c r="O32" i="11"/>
  <c r="T18" i="24"/>
  <c r="B33" i="11"/>
  <c r="B34" i="11"/>
  <c r="O34" i="11"/>
  <c r="T20" i="24"/>
  <c r="B35" i="11"/>
  <c r="B36" i="11"/>
  <c r="B37" i="11"/>
  <c r="B38" i="11"/>
  <c r="B39" i="11"/>
  <c r="S39" i="11"/>
  <c r="B40" i="11"/>
  <c r="X40" i="11"/>
  <c r="B41" i="11"/>
  <c r="W41" i="11"/>
  <c r="B42" i="11"/>
  <c r="S42" i="11"/>
  <c r="B43" i="11"/>
  <c r="C29" i="24"/>
  <c r="P29" i="24"/>
  <c r="B44" i="11"/>
  <c r="B45" i="11"/>
  <c r="B46" i="11"/>
  <c r="D46" i="11"/>
  <c r="B47" i="11"/>
  <c r="B48" i="11"/>
  <c r="B49" i="11"/>
  <c r="B50" i="11"/>
  <c r="U50" i="11"/>
  <c r="B51" i="11"/>
  <c r="X51" i="11"/>
  <c r="B52" i="11"/>
  <c r="S52" i="11"/>
  <c r="B53" i="11"/>
  <c r="V53" i="11"/>
  <c r="B54" i="11"/>
  <c r="W54" i="11"/>
  <c r="B55" i="11"/>
  <c r="I55" i="11"/>
  <c r="B56" i="11"/>
  <c r="S56" i="11"/>
  <c r="B57" i="11"/>
  <c r="V57" i="11"/>
  <c r="B58" i="11"/>
  <c r="U58" i="11"/>
  <c r="B59" i="11"/>
  <c r="V59" i="11"/>
  <c r="B60" i="11"/>
  <c r="L60" i="11"/>
  <c r="B61" i="11"/>
  <c r="N61" i="11"/>
  <c r="B62" i="11"/>
  <c r="U62" i="11"/>
  <c r="B63" i="11"/>
  <c r="S63" i="11"/>
  <c r="B64" i="11"/>
  <c r="W64" i="11"/>
  <c r="B65" i="11"/>
  <c r="S65" i="11"/>
  <c r="B66" i="11"/>
  <c r="X66" i="11"/>
  <c r="B67" i="11"/>
  <c r="T67" i="11"/>
  <c r="B68" i="11"/>
  <c r="L68" i="11"/>
  <c r="B69" i="11"/>
  <c r="I69" i="11"/>
  <c r="B70" i="11"/>
  <c r="X70" i="11"/>
  <c r="B71" i="11"/>
  <c r="G71" i="11"/>
  <c r="B72" i="11"/>
  <c r="L72" i="11"/>
  <c r="B73" i="11"/>
  <c r="N73" i="11"/>
  <c r="B74" i="11"/>
  <c r="U74" i="11"/>
  <c r="B75" i="11"/>
  <c r="T75" i="11"/>
  <c r="B76" i="11"/>
  <c r="V76" i="11"/>
  <c r="B77" i="11"/>
  <c r="W77" i="11"/>
  <c r="B78" i="11"/>
  <c r="U78" i="11"/>
  <c r="B79" i="11"/>
  <c r="H79" i="11"/>
  <c r="B80" i="11"/>
  <c r="X80" i="11"/>
  <c r="B81" i="11"/>
  <c r="P81" i="11"/>
  <c r="B82" i="11"/>
  <c r="S82" i="11"/>
  <c r="B83" i="11"/>
  <c r="P83" i="11"/>
  <c r="B84" i="11"/>
  <c r="L84" i="11"/>
  <c r="B85" i="11"/>
  <c r="N85" i="11"/>
  <c r="B86" i="11"/>
  <c r="U86" i="11"/>
  <c r="B87" i="11"/>
  <c r="X87" i="11"/>
  <c r="B88" i="11"/>
  <c r="S88" i="11"/>
  <c r="B89" i="11"/>
  <c r="S89" i="11"/>
  <c r="B90" i="11"/>
  <c r="V90" i="11"/>
  <c r="B91" i="11"/>
  <c r="W91" i="11"/>
  <c r="B92" i="11"/>
  <c r="H92" i="11"/>
  <c r="B93" i="11"/>
  <c r="S93" i="11"/>
  <c r="B94" i="11"/>
  <c r="S94" i="11"/>
  <c r="B95" i="11"/>
  <c r="S95" i="11"/>
  <c r="B96" i="11"/>
  <c r="W96" i="11"/>
  <c r="B97" i="11"/>
  <c r="N97" i="11"/>
  <c r="B98" i="11"/>
  <c r="U98" i="11"/>
  <c r="B99" i="11"/>
  <c r="V99" i="11"/>
  <c r="B100" i="11"/>
  <c r="W100" i="11"/>
  <c r="B101" i="11"/>
  <c r="S101" i="11"/>
  <c r="B102" i="11"/>
  <c r="T102" i="11"/>
  <c r="B103" i="11"/>
  <c r="T103" i="11"/>
  <c r="B104" i="11"/>
  <c r="M104" i="11"/>
  <c r="B105" i="11"/>
  <c r="U105" i="11"/>
  <c r="B106" i="11"/>
  <c r="W106" i="11"/>
  <c r="B107" i="11"/>
  <c r="U107" i="11"/>
  <c r="B108" i="11"/>
  <c r="U108" i="11"/>
  <c r="B109" i="11"/>
  <c r="N109" i="11"/>
  <c r="B110" i="11"/>
  <c r="U110" i="11"/>
  <c r="B111" i="11"/>
  <c r="S111" i="11"/>
  <c r="B112" i="11"/>
  <c r="H112" i="11"/>
  <c r="B113" i="11"/>
  <c r="V113" i="11"/>
  <c r="B114" i="11"/>
  <c r="U114" i="11"/>
  <c r="B115" i="11"/>
  <c r="D115" i="11"/>
  <c r="B116" i="11"/>
  <c r="P116" i="11"/>
  <c r="B117" i="11"/>
  <c r="X117" i="11"/>
  <c r="B118" i="11"/>
  <c r="T118" i="11"/>
  <c r="B119" i="11"/>
  <c r="X119" i="11"/>
  <c r="B120" i="11"/>
  <c r="S120" i="11"/>
  <c r="B121" i="11"/>
  <c r="N121" i="11"/>
  <c r="B122" i="11"/>
  <c r="U122" i="11"/>
  <c r="B123" i="11"/>
  <c r="V123" i="11"/>
  <c r="B124" i="11"/>
  <c r="U124" i="11"/>
  <c r="B125" i="11"/>
  <c r="S125" i="11"/>
  <c r="B126" i="11"/>
  <c r="S126" i="11"/>
  <c r="B127" i="11"/>
  <c r="W127" i="11"/>
  <c r="B128" i="11"/>
  <c r="S128" i="11"/>
  <c r="B129" i="11"/>
  <c r="P129" i="11"/>
  <c r="B130" i="11"/>
  <c r="T130" i="11"/>
  <c r="B131" i="11"/>
  <c r="P131" i="11"/>
  <c r="B132" i="11"/>
  <c r="L132" i="11"/>
  <c r="B133" i="11"/>
  <c r="N133" i="11"/>
  <c r="B134" i="11"/>
  <c r="U134" i="11"/>
  <c r="B135" i="11"/>
  <c r="S135" i="11"/>
  <c r="B136" i="11"/>
  <c r="X136" i="11"/>
  <c r="B137" i="11"/>
  <c r="S137" i="11"/>
  <c r="B138" i="11"/>
  <c r="V138" i="11"/>
  <c r="B139" i="11"/>
  <c r="X139" i="11"/>
  <c r="B140" i="11"/>
  <c r="M140" i="11"/>
  <c r="B141" i="11"/>
  <c r="T141" i="11"/>
  <c r="B142" i="11"/>
  <c r="X142" i="11"/>
  <c r="B143" i="11"/>
  <c r="T143" i="11"/>
  <c r="B144" i="11"/>
  <c r="L144" i="11"/>
  <c r="B145" i="11"/>
  <c r="N145" i="11"/>
  <c r="B146" i="11"/>
  <c r="U146" i="11"/>
  <c r="B147" i="11"/>
  <c r="S147" i="11"/>
  <c r="B148" i="11"/>
  <c r="X148" i="11"/>
  <c r="B149" i="11"/>
  <c r="X149" i="11"/>
  <c r="B150" i="11"/>
  <c r="T150" i="11"/>
  <c r="B151" i="11"/>
  <c r="F151" i="11"/>
  <c r="B152" i="11"/>
  <c r="D152" i="11"/>
  <c r="B153" i="11"/>
  <c r="W153" i="11"/>
  <c r="B154" i="11"/>
  <c r="V154" i="11"/>
  <c r="B155" i="11"/>
  <c r="W155" i="11"/>
  <c r="B156" i="11"/>
  <c r="L156" i="11"/>
  <c r="B157" i="11"/>
  <c r="N157" i="11"/>
  <c r="B158" i="11"/>
  <c r="U158" i="11"/>
  <c r="B159" i="11"/>
  <c r="U159" i="11"/>
  <c r="B160" i="11"/>
  <c r="X160" i="11"/>
  <c r="B161" i="11"/>
  <c r="T161" i="11"/>
  <c r="B162" i="11"/>
  <c r="S162" i="11"/>
  <c r="B163" i="11"/>
  <c r="X163" i="11"/>
  <c r="B164" i="11"/>
  <c r="T164" i="11"/>
  <c r="B165" i="11"/>
  <c r="L165" i="11"/>
  <c r="B166" i="11"/>
  <c r="U166" i="11"/>
  <c r="B167" i="11"/>
  <c r="L167" i="11"/>
  <c r="B168" i="11"/>
  <c r="W168" i="11"/>
  <c r="B169" i="11"/>
  <c r="N169" i="11"/>
  <c r="B170" i="11"/>
  <c r="U170" i="11"/>
  <c r="B171" i="11"/>
  <c r="S171" i="11"/>
  <c r="B172" i="11"/>
  <c r="V172" i="11"/>
  <c r="B173" i="11"/>
  <c r="S173" i="11"/>
  <c r="B174" i="11"/>
  <c r="S174" i="11"/>
  <c r="B175" i="11"/>
  <c r="F175" i="11"/>
  <c r="B176" i="11"/>
  <c r="O176" i="11"/>
  <c r="B177" i="11"/>
  <c r="P177" i="11"/>
  <c r="B178" i="11"/>
  <c r="L178" i="11"/>
  <c r="B179" i="11"/>
  <c r="P179" i="11"/>
  <c r="B180" i="11"/>
  <c r="U180" i="11"/>
  <c r="B181" i="11"/>
  <c r="N181" i="11"/>
  <c r="B182" i="11"/>
  <c r="U182" i="11"/>
  <c r="B183" i="11"/>
  <c r="T183" i="11"/>
  <c r="B184" i="11"/>
  <c r="U184" i="11"/>
  <c r="B185" i="11"/>
  <c r="W185" i="11"/>
  <c r="B186" i="11"/>
  <c r="S186" i="11"/>
  <c r="B187" i="11"/>
  <c r="S187" i="11"/>
  <c r="B188" i="11"/>
  <c r="S188" i="11"/>
  <c r="B189" i="11"/>
  <c r="S189" i="11"/>
  <c r="B190" i="11"/>
  <c r="X190" i="11"/>
  <c r="B191" i="11"/>
  <c r="I191" i="11"/>
  <c r="B192" i="11"/>
  <c r="S192" i="11"/>
  <c r="B193" i="11"/>
  <c r="N193" i="11"/>
  <c r="B194" i="11"/>
  <c r="U194" i="11"/>
  <c r="B195" i="11"/>
  <c r="T195" i="11"/>
  <c r="B196" i="11"/>
  <c r="U196" i="11"/>
  <c r="B197" i="11"/>
  <c r="T197" i="11"/>
  <c r="B198" i="11"/>
  <c r="U198" i="11"/>
  <c r="B199" i="11"/>
  <c r="S199" i="11"/>
  <c r="B200" i="11"/>
  <c r="L200" i="11"/>
  <c r="B201" i="11"/>
  <c r="V201" i="11"/>
  <c r="B202" i="11"/>
  <c r="W202" i="11"/>
  <c r="B203" i="11"/>
  <c r="V203" i="11"/>
  <c r="B204" i="11"/>
  <c r="H204" i="11"/>
  <c r="B205" i="11"/>
  <c r="N205" i="11"/>
  <c r="B206" i="11"/>
  <c r="U206" i="11"/>
  <c r="B207" i="11"/>
  <c r="S207" i="11"/>
  <c r="B208" i="11"/>
  <c r="W208" i="11"/>
  <c r="B209" i="11"/>
  <c r="T209" i="11"/>
  <c r="B210" i="11"/>
  <c r="W210" i="11"/>
  <c r="B211" i="11"/>
  <c r="V211" i="11"/>
  <c r="B212" i="11"/>
  <c r="S212" i="11"/>
  <c r="B213" i="11"/>
  <c r="I213" i="11"/>
  <c r="B214" i="11"/>
  <c r="W214" i="11"/>
  <c r="B215" i="11"/>
  <c r="G215" i="11"/>
  <c r="B216" i="11"/>
  <c r="H216" i="11"/>
  <c r="B217" i="11"/>
  <c r="N217" i="11"/>
  <c r="B218" i="11"/>
  <c r="U218" i="11"/>
  <c r="B219" i="11"/>
  <c r="T219" i="11"/>
  <c r="B220" i="11"/>
  <c r="S220" i="11"/>
  <c r="B221" i="11"/>
  <c r="T221" i="11"/>
  <c r="C12" i="24"/>
  <c r="P12" i="24" s="1"/>
  <c r="X3" i="50"/>
  <c r="Y3" i="50"/>
  <c r="AA3" i="50"/>
  <c r="R3" i="50"/>
  <c r="K3" i="50"/>
  <c r="I22" i="20"/>
  <c r="B17" i="10"/>
  <c r="C17" i="10"/>
  <c r="B18" i="10"/>
  <c r="D18" i="10"/>
  <c r="B19" i="10"/>
  <c r="C19" i="10"/>
  <c r="B20" i="10"/>
  <c r="D20" i="10"/>
  <c r="B21" i="10"/>
  <c r="C21" i="10"/>
  <c r="B22" i="10"/>
  <c r="D22" i="10"/>
  <c r="B23" i="10"/>
  <c r="C23" i="10"/>
  <c r="B24" i="10"/>
  <c r="D24" i="10"/>
  <c r="B25" i="10"/>
  <c r="C25" i="10"/>
  <c r="B26" i="10"/>
  <c r="C26" i="10"/>
  <c r="B27" i="10"/>
  <c r="C27" i="10"/>
  <c r="B28" i="10"/>
  <c r="D28" i="10"/>
  <c r="B29" i="10"/>
  <c r="C29" i="10"/>
  <c r="B30" i="10"/>
  <c r="D30" i="10"/>
  <c r="B31" i="10"/>
  <c r="C31" i="10"/>
  <c r="B32" i="10"/>
  <c r="D32" i="10"/>
  <c r="B33" i="10"/>
  <c r="C33" i="10"/>
  <c r="B34" i="10"/>
  <c r="D34" i="10"/>
  <c r="B35" i="10"/>
  <c r="C35" i="10"/>
  <c r="B36" i="10"/>
  <c r="D36" i="10"/>
  <c r="B37" i="10"/>
  <c r="C37" i="10"/>
  <c r="B38" i="10"/>
  <c r="C38" i="10"/>
  <c r="B39" i="10"/>
  <c r="C39" i="10"/>
  <c r="B40" i="10"/>
  <c r="D40" i="10"/>
  <c r="B41" i="10"/>
  <c r="C41" i="10"/>
  <c r="B42" i="10"/>
  <c r="D42" i="10"/>
  <c r="B43" i="10"/>
  <c r="C43" i="10"/>
  <c r="B44" i="10"/>
  <c r="D44" i="10"/>
  <c r="B45" i="10"/>
  <c r="C45" i="10"/>
  <c r="B46" i="10"/>
  <c r="D46" i="10"/>
  <c r="B47" i="10"/>
  <c r="C47" i="10"/>
  <c r="B48" i="10"/>
  <c r="D48" i="10"/>
  <c r="B49" i="10"/>
  <c r="C49" i="10"/>
  <c r="B50" i="10"/>
  <c r="C50" i="10"/>
  <c r="B51" i="10"/>
  <c r="C51" i="10"/>
  <c r="B52" i="10"/>
  <c r="D52" i="10"/>
  <c r="B53" i="10"/>
  <c r="C53" i="10"/>
  <c r="B54" i="10"/>
  <c r="D54" i="10"/>
  <c r="B55" i="10"/>
  <c r="C55" i="10"/>
  <c r="B56" i="10"/>
  <c r="D56" i="10"/>
  <c r="B57" i="10"/>
  <c r="C57" i="10"/>
  <c r="B58" i="10"/>
  <c r="D58" i="10"/>
  <c r="B59" i="10"/>
  <c r="C59" i="10"/>
  <c r="B60" i="10"/>
  <c r="D60" i="10"/>
  <c r="B61" i="10"/>
  <c r="C61" i="10"/>
  <c r="B62" i="10"/>
  <c r="C62" i="10"/>
  <c r="B63" i="10"/>
  <c r="C63" i="10"/>
  <c r="B64" i="10"/>
  <c r="D64" i="10"/>
  <c r="B65" i="10"/>
  <c r="C65" i="10"/>
  <c r="B66" i="10"/>
  <c r="D66" i="10"/>
  <c r="B67" i="10"/>
  <c r="C67" i="10"/>
  <c r="B68" i="10"/>
  <c r="D68" i="10"/>
  <c r="B69" i="10"/>
  <c r="C69" i="10"/>
  <c r="B70" i="10"/>
  <c r="D70" i="10"/>
  <c r="B71" i="10"/>
  <c r="C71" i="10"/>
  <c r="B72" i="10"/>
  <c r="D72" i="10"/>
  <c r="B73" i="10"/>
  <c r="C73" i="10"/>
  <c r="B74" i="10"/>
  <c r="C74" i="10"/>
  <c r="B75" i="10"/>
  <c r="C75" i="10"/>
  <c r="B76" i="10"/>
  <c r="D76" i="10"/>
  <c r="B77" i="10"/>
  <c r="C77" i="10"/>
  <c r="B78" i="10"/>
  <c r="D78" i="10"/>
  <c r="B79" i="10"/>
  <c r="C79" i="10"/>
  <c r="B80" i="10"/>
  <c r="D80" i="10"/>
  <c r="B81" i="10"/>
  <c r="C81" i="10"/>
  <c r="B82" i="10"/>
  <c r="D82" i="10"/>
  <c r="B83" i="10"/>
  <c r="C83" i="10"/>
  <c r="B84" i="10"/>
  <c r="D84" i="10"/>
  <c r="I4" i="54"/>
  <c r="B19" i="4"/>
  <c r="D19" i="4" s="1"/>
  <c r="B77" i="4"/>
  <c r="B78" i="4"/>
  <c r="B79" i="4"/>
  <c r="B80" i="4"/>
  <c r="B81" i="4"/>
  <c r="B82" i="4"/>
  <c r="B83" i="4"/>
  <c r="B84" i="4"/>
  <c r="B85" i="4"/>
  <c r="B86" i="4"/>
  <c r="B87" i="4"/>
  <c r="B18" i="4"/>
  <c r="D18" i="4" s="1"/>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J13" i="15"/>
  <c r="H19" i="26"/>
  <c r="H21" i="13"/>
  <c r="I66" i="29"/>
  <c r="AH3" i="50"/>
  <c r="M15" i="11"/>
  <c r="E15" i="11"/>
  <c r="D34" i="22"/>
  <c r="C34" i="22"/>
  <c r="E11" i="24"/>
  <c r="BZ3" i="50"/>
  <c r="BY3" i="50"/>
  <c r="C10" i="17"/>
  <c r="C11" i="17"/>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K83" i="42" s="1"/>
  <c r="B82" i="42"/>
  <c r="AK82" i="42" s="1"/>
  <c r="B81" i="42"/>
  <c r="D81" i="42" s="1"/>
  <c r="B80" i="42"/>
  <c r="AA80" i="42" s="1"/>
  <c r="B79" i="42"/>
  <c r="B78" i="42"/>
  <c r="G78" i="42" s="1"/>
  <c r="B77" i="42"/>
  <c r="B76" i="42"/>
  <c r="D76" i="42" s="1"/>
  <c r="B75" i="42"/>
  <c r="S75" i="42"/>
  <c r="B74" i="42"/>
  <c r="AG74" i="42" s="1"/>
  <c r="B73" i="42"/>
  <c r="AM73" i="42" s="1"/>
  <c r="B72" i="42"/>
  <c r="AC72" i="42" s="1"/>
  <c r="B71" i="42"/>
  <c r="S71" i="42" s="1"/>
  <c r="B70" i="42"/>
  <c r="H70" i="42" s="1"/>
  <c r="B69" i="42"/>
  <c r="L69" i="42" s="1"/>
  <c r="B68" i="42"/>
  <c r="AG68" i="42"/>
  <c r="B67" i="42"/>
  <c r="J67" i="42" s="1"/>
  <c r="B66" i="42"/>
  <c r="U66" i="42" s="1"/>
  <c r="B65" i="42"/>
  <c r="B64" i="42"/>
  <c r="AG64" i="42"/>
  <c r="B63" i="42"/>
  <c r="AF63" i="42" s="1"/>
  <c r="B62" i="42"/>
  <c r="H62" i="42" s="1"/>
  <c r="B61" i="42"/>
  <c r="AC61" i="42" s="1"/>
  <c r="B60" i="42"/>
  <c r="H60" i="42" s="1"/>
  <c r="B59" i="42"/>
  <c r="G59" i="42"/>
  <c r="B58" i="42"/>
  <c r="AH58" i="42"/>
  <c r="B57" i="42"/>
  <c r="AA57" i="42" s="1"/>
  <c r="B56" i="42"/>
  <c r="AM56" i="42" s="1"/>
  <c r="B55" i="42"/>
  <c r="AF55" i="42" s="1"/>
  <c r="B54" i="42"/>
  <c r="T54" i="42"/>
  <c r="B53" i="42"/>
  <c r="AF53" i="42"/>
  <c r="B52" i="42"/>
  <c r="Z52" i="42" s="1"/>
  <c r="B51" i="42"/>
  <c r="E51" i="42" s="1"/>
  <c r="B50" i="42"/>
  <c r="N50" i="42" s="1"/>
  <c r="B49" i="42"/>
  <c r="P49" i="42" s="1"/>
  <c r="B48" i="42"/>
  <c r="S48" i="42"/>
  <c r="B47" i="42"/>
  <c r="AE47" i="42" s="1"/>
  <c r="B46" i="42"/>
  <c r="AG46" i="42" s="1"/>
  <c r="B45" i="42"/>
  <c r="AB45" i="42" s="1"/>
  <c r="B44" i="42"/>
  <c r="AC44" i="42" s="1"/>
  <c r="B43" i="42"/>
  <c r="B42" i="42"/>
  <c r="M42" i="42" s="1"/>
  <c r="B41" i="42"/>
  <c r="B40" i="42"/>
  <c r="O40" i="42" s="1"/>
  <c r="B39" i="42"/>
  <c r="W39" i="42"/>
  <c r="B38" i="42"/>
  <c r="AM38" i="42" s="1"/>
  <c r="B37" i="42"/>
  <c r="E37" i="42" s="1"/>
  <c r="B36" i="42"/>
  <c r="AK36" i="42" s="1"/>
  <c r="B35" i="42"/>
  <c r="AC35" i="42" s="1"/>
  <c r="B34" i="42"/>
  <c r="AH34" i="42"/>
  <c r="B33" i="42"/>
  <c r="C33" i="42"/>
  <c r="B32" i="42"/>
  <c r="X32" i="42" s="1"/>
  <c r="B31" i="42"/>
  <c r="B30" i="42"/>
  <c r="B29" i="42"/>
  <c r="B28" i="42"/>
  <c r="B27" i="42"/>
  <c r="AJ27" i="42"/>
  <c r="B26" i="42"/>
  <c r="R26" i="42"/>
  <c r="B25" i="42"/>
  <c r="D25" i="42" s="1"/>
  <c r="B24" i="42"/>
  <c r="S24" i="42" s="1"/>
  <c r="B23" i="42"/>
  <c r="V23" i="42" s="1"/>
  <c r="B22" i="42"/>
  <c r="AH22" i="42" s="1"/>
  <c r="B21" i="42"/>
  <c r="U21" i="42" s="1"/>
  <c r="B20" i="42"/>
  <c r="L20" i="42"/>
  <c r="B19" i="42"/>
  <c r="V19" i="42" s="1"/>
  <c r="B18" i="42"/>
  <c r="AM18" i="42" s="1"/>
  <c r="B17" i="42"/>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8" i="14"/>
  <c r="J16" i="27"/>
  <c r="K16" i="27"/>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AR114" i="5"/>
  <c r="U113" i="5"/>
  <c r="O112" i="5"/>
  <c r="H111" i="5"/>
  <c r="N110" i="5"/>
  <c r="R109" i="5"/>
  <c r="AR108" i="5"/>
  <c r="M107" i="5"/>
  <c r="Q106" i="5"/>
  <c r="G105" i="5"/>
  <c r="AR104" i="5"/>
  <c r="AR102" i="5"/>
  <c r="U101" i="5"/>
  <c r="J100" i="5"/>
  <c r="V99" i="5"/>
  <c r="M98" i="5"/>
  <c r="L96" i="5"/>
  <c r="P95" i="5"/>
  <c r="P94" i="5"/>
  <c r="AR93" i="5"/>
  <c r="L92" i="5"/>
  <c r="G91" i="5"/>
  <c r="AR90" i="5"/>
  <c r="S89" i="5"/>
  <c r="U88" i="5"/>
  <c r="AR87"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C3" i="41"/>
  <c r="K6" i="29"/>
  <c r="I6" i="28"/>
  <c r="I6" i="26"/>
  <c r="K6" i="27"/>
  <c r="AB6" i="24"/>
  <c r="H6" i="23"/>
  <c r="J6" i="20"/>
  <c r="J3" i="41"/>
  <c r="H13" i="13"/>
  <c r="I58" i="29"/>
  <c r="H19" i="13"/>
  <c r="I64" i="29"/>
  <c r="I86" i="29"/>
  <c r="BE77" i="4"/>
  <c r="CP77" i="4"/>
  <c r="CR77" i="4"/>
  <c r="CQ77" i="4"/>
  <c r="BK65" i="4"/>
  <c r="CP65" i="4"/>
  <c r="CR65" i="4"/>
  <c r="CQ65" i="4"/>
  <c r="BC53" i="4"/>
  <c r="CR53" i="4"/>
  <c r="CQ53" i="4"/>
  <c r="CP53" i="4"/>
  <c r="T41" i="4"/>
  <c r="CP41" i="4"/>
  <c r="CR41" i="4"/>
  <c r="CQ41" i="4"/>
  <c r="W29" i="4"/>
  <c r="CR29" i="4"/>
  <c r="CQ29" i="4"/>
  <c r="CP29" i="4"/>
  <c r="AM40" i="4"/>
  <c r="CR40" i="4"/>
  <c r="CQ40" i="4"/>
  <c r="CP40" i="4"/>
  <c r="BM87" i="4"/>
  <c r="CR87" i="4"/>
  <c r="CQ87" i="4"/>
  <c r="CP87" i="4"/>
  <c r="BD75" i="4"/>
  <c r="CR75" i="4"/>
  <c r="CQ75" i="4"/>
  <c r="CP75" i="4"/>
  <c r="BK63" i="4"/>
  <c r="CR63" i="4"/>
  <c r="CQ63" i="4"/>
  <c r="CP63" i="4"/>
  <c r="BM51" i="4"/>
  <c r="CR51" i="4"/>
  <c r="CQ51" i="4"/>
  <c r="CP51" i="4"/>
  <c r="BH39" i="4"/>
  <c r="CR39" i="4"/>
  <c r="CQ39" i="4"/>
  <c r="CP39" i="4"/>
  <c r="BG27" i="4"/>
  <c r="CR27" i="4"/>
  <c r="CQ27" i="4"/>
  <c r="CP27" i="4"/>
  <c r="BF64" i="4"/>
  <c r="CQ64" i="4"/>
  <c r="CR64" i="4"/>
  <c r="CP64" i="4"/>
  <c r="AH28" i="4"/>
  <c r="CQ28" i="4"/>
  <c r="CR28" i="4"/>
  <c r="CP28" i="4"/>
  <c r="BA86" i="4"/>
  <c r="CR86" i="4"/>
  <c r="CQ86" i="4"/>
  <c r="CP86" i="4"/>
  <c r="BB74" i="4"/>
  <c r="CR74" i="4"/>
  <c r="CQ74" i="4"/>
  <c r="CP74" i="4"/>
  <c r="BG62" i="4"/>
  <c r="CR62" i="4"/>
  <c r="CQ62" i="4"/>
  <c r="CP62" i="4"/>
  <c r="BA50" i="4"/>
  <c r="CR50" i="4"/>
  <c r="CQ50" i="4"/>
  <c r="CP50" i="4"/>
  <c r="BE38" i="4"/>
  <c r="CR38" i="4"/>
  <c r="CQ38" i="4"/>
  <c r="CP38" i="4"/>
  <c r="BB26" i="4"/>
  <c r="CR26" i="4"/>
  <c r="CQ26" i="4"/>
  <c r="CP26" i="4"/>
  <c r="BE85" i="4"/>
  <c r="CR85" i="4"/>
  <c r="CQ85" i="4"/>
  <c r="CP85" i="4"/>
  <c r="BD73" i="4"/>
  <c r="CP73" i="4"/>
  <c r="CR73" i="4"/>
  <c r="CQ73" i="4"/>
  <c r="AY61" i="4"/>
  <c r="CR61" i="4"/>
  <c r="CQ61" i="4"/>
  <c r="CP61" i="4"/>
  <c r="W49" i="4"/>
  <c r="CP49" i="4"/>
  <c r="CR49" i="4"/>
  <c r="CQ49" i="4"/>
  <c r="BK37" i="4"/>
  <c r="CP37" i="4"/>
  <c r="CR37" i="4"/>
  <c r="CQ37" i="4"/>
  <c r="B20" i="9"/>
  <c r="E20" i="9"/>
  <c r="CP25" i="4"/>
  <c r="CR25" i="4"/>
  <c r="CQ25" i="4"/>
  <c r="BE84" i="4"/>
  <c r="CR84" i="4"/>
  <c r="CQ84" i="4"/>
  <c r="CP84" i="4"/>
  <c r="BB72" i="4"/>
  <c r="CQ72" i="4"/>
  <c r="CR72" i="4"/>
  <c r="CP72" i="4"/>
  <c r="BA60" i="4"/>
  <c r="CR60" i="4"/>
  <c r="CQ60" i="4"/>
  <c r="CP60" i="4"/>
  <c r="BB48" i="4"/>
  <c r="CQ48" i="4"/>
  <c r="CR48" i="4"/>
  <c r="CP48" i="4"/>
  <c r="F36" i="4"/>
  <c r="CQ36" i="4"/>
  <c r="CR36" i="4"/>
  <c r="CP36" i="4"/>
  <c r="AS24" i="4"/>
  <c r="CQ24" i="4"/>
  <c r="CR24" i="4"/>
  <c r="CP24" i="4"/>
  <c r="BC83" i="4"/>
  <c r="CR83" i="4"/>
  <c r="CQ83" i="4"/>
  <c r="CP83" i="4"/>
  <c r="BB71" i="4"/>
  <c r="CR71" i="4"/>
  <c r="CQ71" i="4"/>
  <c r="CP71" i="4"/>
  <c r="BN59" i="4"/>
  <c r="CR59" i="4"/>
  <c r="CQ59" i="4"/>
  <c r="CP59" i="4"/>
  <c r="BA47" i="4"/>
  <c r="CR47" i="4"/>
  <c r="CQ47" i="4"/>
  <c r="CP47" i="4"/>
  <c r="BH35" i="4"/>
  <c r="CR35" i="4"/>
  <c r="CQ35" i="4"/>
  <c r="CP35" i="4"/>
  <c r="Y23" i="4"/>
  <c r="CR23" i="4"/>
  <c r="CQ23" i="4"/>
  <c r="CP23" i="4"/>
  <c r="BD82" i="4"/>
  <c r="CR82" i="4"/>
  <c r="CQ82" i="4"/>
  <c r="CP82" i="4"/>
  <c r="BM70" i="4"/>
  <c r="CR70" i="4"/>
  <c r="CQ70" i="4"/>
  <c r="CP70" i="4"/>
  <c r="BC58" i="4"/>
  <c r="CR58" i="4"/>
  <c r="CQ58" i="4"/>
  <c r="CP58" i="4"/>
  <c r="AA46" i="4"/>
  <c r="CR46" i="4"/>
  <c r="CQ46" i="4"/>
  <c r="CP46" i="4"/>
  <c r="BB34" i="4"/>
  <c r="CR34" i="4"/>
  <c r="CQ34" i="4"/>
  <c r="CP34" i="4"/>
  <c r="BM22" i="4"/>
  <c r="CR22" i="4"/>
  <c r="CQ22" i="4"/>
  <c r="CP22" i="4"/>
  <c r="AS76" i="4"/>
  <c r="CQ76" i="4"/>
  <c r="CR76" i="4"/>
  <c r="CP76" i="4"/>
  <c r="BD81" i="4"/>
  <c r="CP81" i="4"/>
  <c r="CR81" i="4"/>
  <c r="CQ81" i="4"/>
  <c r="BE69" i="4"/>
  <c r="CR69" i="4"/>
  <c r="CP69" i="4"/>
  <c r="CQ69" i="4"/>
  <c r="U57" i="4"/>
  <c r="CP57" i="4"/>
  <c r="CR57" i="4"/>
  <c r="CQ57" i="4"/>
  <c r="BC45" i="4"/>
  <c r="CR45" i="4"/>
  <c r="CQ45" i="4"/>
  <c r="CP45" i="4"/>
  <c r="BJ33" i="4"/>
  <c r="CR33" i="4"/>
  <c r="CP33" i="4"/>
  <c r="CQ33" i="4"/>
  <c r="BM21" i="4"/>
  <c r="AP80" i="4"/>
  <c r="CR80" i="4"/>
  <c r="CP80" i="4"/>
  <c r="CQ80" i="4"/>
  <c r="BB68" i="4"/>
  <c r="CQ68" i="4"/>
  <c r="CR68" i="4"/>
  <c r="CP68" i="4"/>
  <c r="AJ56" i="4"/>
  <c r="CQ56" i="4"/>
  <c r="CR56" i="4"/>
  <c r="CP56" i="4"/>
  <c r="AX44" i="4"/>
  <c r="CQ44" i="4"/>
  <c r="CR44" i="4"/>
  <c r="CP44" i="4"/>
  <c r="AR32" i="4"/>
  <c r="CQ32" i="4"/>
  <c r="CR32" i="4"/>
  <c r="CP32" i="4"/>
  <c r="BI20" i="4"/>
  <c r="AB52" i="4"/>
  <c r="CQ52" i="4"/>
  <c r="CR52" i="4"/>
  <c r="CP52" i="4"/>
  <c r="BG79" i="4"/>
  <c r="CR79" i="4"/>
  <c r="CQ79" i="4"/>
  <c r="CP79" i="4"/>
  <c r="BA67" i="4"/>
  <c r="CR67" i="4"/>
  <c r="CQ67" i="4"/>
  <c r="CP67" i="4"/>
  <c r="U55" i="4"/>
  <c r="CR55" i="4"/>
  <c r="CQ55" i="4"/>
  <c r="CP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B13" i="42"/>
  <c r="F20" i="2"/>
  <c r="F19" i="2"/>
  <c r="T5" i="12" s="1"/>
  <c r="F18" i="2"/>
  <c r="C16" i="17" s="1"/>
  <c r="F15" i="2"/>
  <c r="I101" i="11"/>
  <c r="D41" i="11"/>
  <c r="P77" i="11"/>
  <c r="N65" i="11"/>
  <c r="O41" i="11"/>
  <c r="T27" i="24"/>
  <c r="U15" i="24"/>
  <c r="H113" i="11"/>
  <c r="F89" i="11"/>
  <c r="F77" i="11"/>
  <c r="J53" i="11"/>
  <c r="E53" i="11"/>
  <c r="D137" i="11"/>
  <c r="H101" i="11"/>
  <c r="D77" i="11"/>
  <c r="D53" i="11"/>
  <c r="Q53" i="11"/>
  <c r="T65" i="11"/>
  <c r="J125" i="11"/>
  <c r="G101" i="11"/>
  <c r="J65" i="11"/>
  <c r="J41" i="11"/>
  <c r="K27" i="24"/>
  <c r="O101" i="11"/>
  <c r="P53" i="11"/>
  <c r="I125" i="11"/>
  <c r="E101" i="11"/>
  <c r="I65" i="11"/>
  <c r="I41" i="11"/>
  <c r="L27" i="24"/>
  <c r="M101" i="11"/>
  <c r="O53" i="11"/>
  <c r="F125" i="11"/>
  <c r="I89" i="11"/>
  <c r="H65" i="11"/>
  <c r="H41" i="11"/>
  <c r="N89" i="11"/>
  <c r="L53" i="11"/>
  <c r="D125" i="11"/>
  <c r="H89" i="11"/>
  <c r="G65" i="11"/>
  <c r="F41" i="11"/>
  <c r="H27" i="24"/>
  <c r="L89" i="11"/>
  <c r="Q41" i="11"/>
  <c r="X27" i="24"/>
  <c r="J113" i="11"/>
  <c r="G89" i="11"/>
  <c r="E65" i="11"/>
  <c r="E41" i="11"/>
  <c r="Q77" i="11"/>
  <c r="P41" i="11"/>
  <c r="G113" i="11"/>
  <c r="E89" i="11"/>
  <c r="I53" i="11"/>
  <c r="K15" i="24"/>
  <c r="M77" i="11"/>
  <c r="L41" i="11"/>
  <c r="F113" i="11"/>
  <c r="J77" i="11"/>
  <c r="H53" i="11"/>
  <c r="L77" i="11"/>
  <c r="X15" i="24"/>
  <c r="E113" i="11"/>
  <c r="H77" i="11"/>
  <c r="G53" i="11"/>
  <c r="G15" i="24"/>
  <c r="Q65" i="11"/>
  <c r="D113" i="11"/>
  <c r="G77" i="11"/>
  <c r="F53" i="11"/>
  <c r="H15" i="24"/>
  <c r="P65" i="11"/>
  <c r="T15" i="24"/>
  <c r="H16" i="24"/>
  <c r="M30" i="11"/>
  <c r="L30" i="11"/>
  <c r="H149" i="11"/>
  <c r="E125" i="11"/>
  <c r="D101" i="11"/>
  <c r="T14" i="24"/>
  <c r="L101" i="11"/>
  <c r="L65" i="11"/>
  <c r="Q89" i="11"/>
  <c r="O89" i="11"/>
  <c r="H88" i="11"/>
  <c r="K16" i="24"/>
  <c r="Q30" i="11"/>
  <c r="X16" i="24"/>
  <c r="U30" i="11"/>
  <c r="L16" i="24"/>
  <c r="P30" i="11"/>
  <c r="O30" i="11"/>
  <c r="T16" i="24"/>
  <c r="G16" i="24"/>
  <c r="N30" i="11"/>
  <c r="U16" i="24"/>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c r="L15" i="24"/>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S30"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c r="G13" i="24"/>
  <c r="O87" i="11"/>
  <c r="L75" i="11"/>
  <c r="D123" i="11"/>
  <c r="G111" i="11"/>
  <c r="I99" i="11"/>
  <c r="D63" i="11"/>
  <c r="G51" i="11"/>
  <c r="I39" i="11"/>
  <c r="L25" i="24"/>
  <c r="H13" i="24"/>
  <c r="Q99" i="11"/>
  <c r="M87" i="11"/>
  <c r="W39" i="11"/>
  <c r="F111" i="11"/>
  <c r="H99" i="11"/>
  <c r="F51" i="11"/>
  <c r="H39" i="11"/>
  <c r="O99" i="11"/>
  <c r="L87" i="11"/>
  <c r="P39" i="11"/>
  <c r="U39" i="11"/>
  <c r="J207" i="11"/>
  <c r="E111" i="11"/>
  <c r="G99" i="11"/>
  <c r="J87" i="11"/>
  <c r="E51" i="11"/>
  <c r="G39" i="11"/>
  <c r="G25" i="24"/>
  <c r="N99" i="11"/>
  <c r="O39" i="11"/>
  <c r="T25" i="24"/>
  <c r="I207" i="11"/>
  <c r="D111" i="11"/>
  <c r="F99" i="11"/>
  <c r="I87" i="11"/>
  <c r="D51" i="11"/>
  <c r="F39" i="11"/>
  <c r="H25" i="24"/>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c r="V40" i="11"/>
  <c r="E100" i="11"/>
  <c r="J196" i="11"/>
  <c r="J52" i="11"/>
  <c r="O52" i="11"/>
  <c r="E196" i="11"/>
  <c r="I184" i="11"/>
  <c r="J148" i="11"/>
  <c r="J136" i="11"/>
  <c r="G14" i="24"/>
  <c r="N64" i="11"/>
  <c r="G124" i="11"/>
  <c r="G40" i="11"/>
  <c r="G26" i="24"/>
  <c r="N88" i="11"/>
  <c r="F208" i="11"/>
  <c r="G76" i="11"/>
  <c r="J31" i="11"/>
  <c r="K17" i="24"/>
  <c r="E31" i="11"/>
  <c r="G103" i="11"/>
  <c r="P31" i="11"/>
  <c r="V31"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c r="W51" i="11"/>
  <c r="E207" i="11"/>
  <c r="I195" i="11"/>
  <c r="D171" i="11"/>
  <c r="G159" i="11"/>
  <c r="J147" i="11"/>
  <c r="N171" i="11"/>
  <c r="L63" i="11"/>
  <c r="M51" i="11"/>
  <c r="N39" i="11"/>
  <c r="U25" i="24"/>
  <c r="S87" i="11"/>
  <c r="S51" i="11"/>
  <c r="D207" i="11"/>
  <c r="H195" i="11"/>
  <c r="F159" i="11"/>
  <c r="I147" i="11"/>
  <c r="N135" i="11"/>
  <c r="L51" i="11"/>
  <c r="M39" i="11"/>
  <c r="AD63" i="4"/>
  <c r="AJ39" i="4"/>
  <c r="AF75" i="4"/>
  <c r="AS87" i="4"/>
  <c r="S75" i="4"/>
  <c r="AG27" i="4"/>
  <c r="T63" i="4"/>
  <c r="AP27" i="4"/>
  <c r="AT39" i="4"/>
  <c r="U63" i="4"/>
  <c r="U75" i="4"/>
  <c r="AD87" i="4"/>
  <c r="AR63" i="4"/>
  <c r="T27" i="4"/>
  <c r="K39" i="4"/>
  <c r="AH63" i="4"/>
  <c r="AA75" i="4"/>
  <c r="AY87" i="4"/>
  <c r="AN75" i="4"/>
  <c r="N63" i="4"/>
  <c r="AC39" i="4"/>
  <c r="AN63" i="4"/>
  <c r="V87" i="4"/>
  <c r="AW75" i="4"/>
  <c r="Y27" i="4"/>
  <c r="U39" i="4"/>
  <c r="K75" i="4"/>
  <c r="AD27" i="4"/>
  <c r="AX27" i="4"/>
  <c r="AM39" i="4"/>
  <c r="W63" i="4"/>
  <c r="C75" i="4"/>
  <c r="Z27" i="4"/>
  <c r="AE27" i="4"/>
  <c r="AG75" i="4"/>
  <c r="W87" i="4"/>
  <c r="P27" i="4"/>
  <c r="X39" i="4"/>
  <c r="AI63" i="4"/>
  <c r="AQ87" i="4"/>
  <c r="AJ27" i="4"/>
  <c r="N27" i="4"/>
  <c r="AR39" i="4"/>
  <c r="D63" i="4"/>
  <c r="I87" i="4"/>
  <c r="AS39" i="4"/>
  <c r="R87" i="4"/>
  <c r="AK27" i="4"/>
  <c r="E39" i="4"/>
  <c r="B46" i="9"/>
  <c r="G46" i="9"/>
  <c r="AE39" i="4"/>
  <c r="AF27" i="4"/>
  <c r="AR51" i="4"/>
  <c r="AO75" i="4"/>
  <c r="AO87" i="4"/>
  <c r="S39" i="4"/>
  <c r="M63" i="4"/>
  <c r="G75" i="4"/>
  <c r="G87" i="4"/>
  <c r="P63" i="4"/>
  <c r="X27" i="4"/>
  <c r="C39" i="4"/>
  <c r="B59" i="8"/>
  <c r="C59" i="8"/>
  <c r="AL75" i="4"/>
  <c r="N87" i="4"/>
  <c r="AM63" i="4"/>
  <c r="G32" i="11"/>
  <c r="G18" i="24"/>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E27" i="4"/>
  <c r="AQ27" i="4"/>
  <c r="AY27" i="4"/>
  <c r="AX39" i="4"/>
  <c r="AO39" i="4"/>
  <c r="J39" i="4"/>
  <c r="Y39" i="4"/>
  <c r="G63" i="4"/>
  <c r="X63" i="4"/>
  <c r="C63" i="4"/>
  <c r="AU63" i="4"/>
  <c r="AP75" i="4"/>
  <c r="AQ75" i="4"/>
  <c r="P75" i="4"/>
  <c r="F87" i="4"/>
  <c r="D87" i="4"/>
  <c r="AP87" i="4"/>
  <c r="AK87" i="4"/>
  <c r="AB39" i="4"/>
  <c r="C59" i="5"/>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AT27" i="4"/>
  <c r="V27" i="4"/>
  <c r="AA27" i="4"/>
  <c r="F39" i="4"/>
  <c r="AG39" i="4"/>
  <c r="AQ39" i="4"/>
  <c r="H39" i="4"/>
  <c r="AS63" i="4"/>
  <c r="AX63" i="4"/>
  <c r="AE63" i="4"/>
  <c r="AK63" i="4"/>
  <c r="AH75" i="4"/>
  <c r="W75" i="4"/>
  <c r="R75" i="4"/>
  <c r="M87" i="4"/>
  <c r="J87" i="4"/>
  <c r="AV87" i="4"/>
  <c r="AE87" i="4"/>
  <c r="V39" i="4"/>
  <c r="AB87" i="4"/>
  <c r="H220" i="11"/>
  <c r="E208" i="11"/>
  <c r="D196" i="11"/>
  <c r="I148" i="11"/>
  <c r="I136" i="11"/>
  <c r="F124" i="11"/>
  <c r="E112" i="11"/>
  <c r="D100" i="11"/>
  <c r="J64" i="11"/>
  <c r="I52" i="11"/>
  <c r="F40" i="11"/>
  <c r="H26" i="24"/>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S27" i="4"/>
  <c r="U27" i="4"/>
  <c r="AB27" i="4"/>
  <c r="M39" i="4"/>
  <c r="I39" i="4"/>
  <c r="AU39" i="4"/>
  <c r="W39" i="4"/>
  <c r="Q63" i="4"/>
  <c r="Y63" i="4"/>
  <c r="R63" i="4"/>
  <c r="X75" i="4"/>
  <c r="AR75" i="4"/>
  <c r="D75" i="4"/>
  <c r="E75" i="4"/>
  <c r="AC87" i="4"/>
  <c r="Q87" i="4"/>
  <c r="E87" i="4"/>
  <c r="P39" i="4"/>
  <c r="C35" i="5"/>
  <c r="B58" i="9"/>
  <c r="H58" i="9"/>
  <c r="C83" i="5"/>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J27" i="4"/>
  <c r="I27" i="4"/>
  <c r="AL27" i="4"/>
  <c r="AF39" i="4"/>
  <c r="AV39" i="4"/>
  <c r="AH39" i="4"/>
  <c r="AE51" i="4"/>
  <c r="AC63" i="4"/>
  <c r="K63" i="4"/>
  <c r="AA63" i="4"/>
  <c r="F75" i="4"/>
  <c r="AE75" i="4"/>
  <c r="AI75" i="4"/>
  <c r="AJ75" i="4"/>
  <c r="AF87" i="4"/>
  <c r="U87" i="4"/>
  <c r="H87" i="4"/>
  <c r="Q27" i="4"/>
  <c r="AD39" i="4"/>
  <c r="AY63" i="4"/>
  <c r="E220" i="11"/>
  <c r="J172" i="11"/>
  <c r="I160" i="11"/>
  <c r="F148" i="11"/>
  <c r="F136" i="11"/>
  <c r="J76" i="11"/>
  <c r="G64" i="11"/>
  <c r="F52" i="11"/>
  <c r="K14" i="24"/>
  <c r="M220" i="11"/>
  <c r="L196" i="11"/>
  <c r="O160" i="11"/>
  <c r="N136" i="11"/>
  <c r="O112" i="11"/>
  <c r="Q88" i="11"/>
  <c r="Q64" i="11"/>
  <c r="Q40" i="11"/>
  <c r="X26" i="24"/>
  <c r="W172" i="11"/>
  <c r="S160" i="11"/>
  <c r="V112" i="11"/>
  <c r="T76" i="11"/>
  <c r="F27" i="4"/>
  <c r="W27" i="4"/>
  <c r="AN27" i="4"/>
  <c r="B23" i="8"/>
  <c r="X23" i="8"/>
  <c r="AP39" i="4"/>
  <c r="AL39" i="4"/>
  <c r="D39" i="4"/>
  <c r="AW51" i="4"/>
  <c r="Z63" i="4"/>
  <c r="E63" i="4"/>
  <c r="AJ63" i="4"/>
  <c r="H75" i="4"/>
  <c r="AT75" i="4"/>
  <c r="AM75" i="4"/>
  <c r="Y75" i="4"/>
  <c r="AI87" i="4"/>
  <c r="X87" i="4"/>
  <c r="K87" i="4"/>
  <c r="AU27" i="4"/>
  <c r="AK75" i="4"/>
  <c r="AH87" i="4"/>
  <c r="D220" i="11"/>
  <c r="I172" i="11"/>
  <c r="H160" i="11"/>
  <c r="E148" i="11"/>
  <c r="E136" i="11"/>
  <c r="J88" i="11"/>
  <c r="I76" i="11"/>
  <c r="F64" i="11"/>
  <c r="E52" i="11"/>
  <c r="L14" i="24"/>
  <c r="L220" i="11"/>
  <c r="N160" i="11"/>
  <c r="M136" i="11"/>
  <c r="N112" i="11"/>
  <c r="P88" i="11"/>
  <c r="P64" i="11"/>
  <c r="P40" i="11"/>
  <c r="X14" i="24"/>
  <c r="S208" i="11"/>
  <c r="U172" i="11"/>
  <c r="U112" i="11"/>
  <c r="AV27" i="4"/>
  <c r="AW27" i="4"/>
  <c r="C27" i="4"/>
  <c r="D27" i="4"/>
  <c r="Z39" i="4"/>
  <c r="G39" i="4"/>
  <c r="AY39" i="4"/>
  <c r="T51" i="4"/>
  <c r="H63" i="4"/>
  <c r="AT63" i="4"/>
  <c r="AQ63" i="4"/>
  <c r="M75" i="4"/>
  <c r="AX75" i="4"/>
  <c r="AB75" i="4"/>
  <c r="AN87" i="4"/>
  <c r="AL87" i="4"/>
  <c r="AA87" i="4"/>
  <c r="S87" i="4"/>
  <c r="C23" i="5"/>
  <c r="B34" i="9"/>
  <c r="E34" i="9" s="1"/>
  <c r="B70" i="9"/>
  <c r="E70" i="9" s="1"/>
  <c r="T87" i="4"/>
  <c r="J184" i="11"/>
  <c r="H172" i="11"/>
  <c r="G160" i="11"/>
  <c r="D148" i="11"/>
  <c r="D136" i="11"/>
  <c r="I88" i="11"/>
  <c r="H76" i="11"/>
  <c r="E64" i="11"/>
  <c r="D52" i="11"/>
  <c r="Q208" i="11"/>
  <c r="Q184" i="11"/>
  <c r="M160" i="11"/>
  <c r="L136" i="11"/>
  <c r="M112" i="11"/>
  <c r="O88" i="11"/>
  <c r="O64" i="11"/>
  <c r="O40" i="11"/>
  <c r="T26" i="24"/>
  <c r="T172" i="11"/>
  <c r="W148" i="11"/>
  <c r="T112" i="11"/>
  <c r="X88" i="11"/>
  <c r="K27" i="4"/>
  <c r="AM27" i="4"/>
  <c r="AC27" i="4"/>
  <c r="M27" i="4"/>
  <c r="R39" i="4"/>
  <c r="AA39" i="4"/>
  <c r="T39" i="4"/>
  <c r="AH51" i="4"/>
  <c r="J63" i="4"/>
  <c r="AG63" i="4"/>
  <c r="AO63" i="4"/>
  <c r="AD75" i="4"/>
  <c r="J75" i="4"/>
  <c r="AU75" i="4"/>
  <c r="AT87" i="4"/>
  <c r="AR87" i="4"/>
  <c r="AG87" i="4"/>
  <c r="Y87" i="4"/>
  <c r="AU51" i="4"/>
  <c r="T75" i="4"/>
  <c r="AB63" i="4"/>
  <c r="J208" i="11"/>
  <c r="I196" i="11"/>
  <c r="H184" i="11"/>
  <c r="F172" i="11"/>
  <c r="E160" i="11"/>
  <c r="J112" i="11"/>
  <c r="I100" i="11"/>
  <c r="G88" i="11"/>
  <c r="F76" i="11"/>
  <c r="H14" i="24"/>
  <c r="O208" i="11"/>
  <c r="O184" i="11"/>
  <c r="P148" i="11"/>
  <c r="Q124" i="11"/>
  <c r="Q100" i="11"/>
  <c r="M88" i="11"/>
  <c r="M64" i="11"/>
  <c r="M40" i="11"/>
  <c r="U14" i="24"/>
  <c r="U148" i="11"/>
  <c r="W124" i="11"/>
  <c r="V88" i="11"/>
  <c r="T64" i="11"/>
  <c r="U40" i="11"/>
  <c r="R27" i="4"/>
  <c r="AO27" i="4"/>
  <c r="AR27" i="4"/>
  <c r="G27" i="4"/>
  <c r="AN39" i="4"/>
  <c r="N39" i="4"/>
  <c r="AW39" i="4"/>
  <c r="AJ51" i="4"/>
  <c r="AL63" i="4"/>
  <c r="S63" i="4"/>
  <c r="AW63" i="4"/>
  <c r="V75" i="4"/>
  <c r="I75" i="4"/>
  <c r="AY75" i="4"/>
  <c r="AW87" i="4"/>
  <c r="AU87" i="4"/>
  <c r="AJ87" i="4"/>
  <c r="B22" i="9"/>
  <c r="D22" i="9" s="1"/>
  <c r="AP63" i="4"/>
  <c r="AC75" i="4"/>
  <c r="C71" i="5"/>
  <c r="I208" i="11"/>
  <c r="H196" i="11"/>
  <c r="G184" i="11"/>
  <c r="E172" i="11"/>
  <c r="D160" i="11"/>
  <c r="J124" i="11"/>
  <c r="I112" i="11"/>
  <c r="H100" i="11"/>
  <c r="F88" i="11"/>
  <c r="E76" i="11"/>
  <c r="J40" i="11"/>
  <c r="K26" i="24"/>
  <c r="N208" i="11"/>
  <c r="N184" i="11"/>
  <c r="O148" i="11"/>
  <c r="P124" i="11"/>
  <c r="P100" i="11"/>
  <c r="L88" i="11"/>
  <c r="L64" i="11"/>
  <c r="L40" i="11"/>
  <c r="X220" i="11"/>
  <c r="T148" i="11"/>
  <c r="V124" i="11"/>
  <c r="X100" i="11"/>
  <c r="U88" i="11"/>
  <c r="T40" i="11"/>
  <c r="AH27" i="4"/>
  <c r="AI27" i="4"/>
  <c r="H27" i="4"/>
  <c r="AS27" i="4"/>
  <c r="AK39" i="4"/>
  <c r="B35" i="8"/>
  <c r="AC35" i="8" s="1"/>
  <c r="Q39" i="4"/>
  <c r="AV63" i="4"/>
  <c r="V63" i="4"/>
  <c r="I63" i="4"/>
  <c r="F63" i="4"/>
  <c r="Z75" i="4"/>
  <c r="N75" i="4"/>
  <c r="AS75" i="4"/>
  <c r="C87" i="4"/>
  <c r="AX87" i="4"/>
  <c r="AM87" i="4"/>
  <c r="Z87" i="4"/>
  <c r="AI39" i="4"/>
  <c r="AV75" i="4"/>
  <c r="H208" i="11"/>
  <c r="G196" i="11"/>
  <c r="F184" i="11"/>
  <c r="D172" i="11"/>
  <c r="I124" i="11"/>
  <c r="G100" i="11"/>
  <c r="E88" i="11"/>
  <c r="D76" i="11"/>
  <c r="I40" i="11"/>
  <c r="L26" i="24"/>
  <c r="M208" i="11"/>
  <c r="M184" i="11"/>
  <c r="Q172" i="11"/>
  <c r="N148" i="11"/>
  <c r="O124" i="11"/>
  <c r="O100" i="11"/>
  <c r="Q76" i="11"/>
  <c r="Q52" i="11"/>
  <c r="W220" i="11"/>
  <c r="X184" i="11"/>
  <c r="S148" i="11"/>
  <c r="T88" i="11"/>
  <c r="S40"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Y53" i="4"/>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c r="T12" i="24"/>
  <c r="E210" i="11"/>
  <c r="J198" i="11"/>
  <c r="H174" i="11"/>
  <c r="F150" i="11"/>
  <c r="E126" i="11"/>
  <c r="J114" i="11"/>
  <c r="H90" i="11"/>
  <c r="F66" i="11"/>
  <c r="H55" i="11"/>
  <c r="D42" i="11"/>
  <c r="L211" i="11"/>
  <c r="L174" i="11"/>
  <c r="N162" i="11"/>
  <c r="P150" i="11"/>
  <c r="L139" i="11"/>
  <c r="L66" i="11"/>
  <c r="M54" i="11"/>
  <c r="N42" i="11"/>
  <c r="U28" i="24"/>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W3" i="50"/>
  <c r="F211" i="11"/>
  <c r="D198" i="11"/>
  <c r="I186" i="11"/>
  <c r="G162" i="11"/>
  <c r="F138" i="11"/>
  <c r="F127" i="11"/>
  <c r="D114" i="11"/>
  <c r="I102" i="11"/>
  <c r="G78" i="11"/>
  <c r="E54" i="11"/>
  <c r="J42" i="11"/>
  <c r="K28" i="24"/>
  <c r="L210" i="11"/>
  <c r="N198" i="11"/>
  <c r="P186" i="11"/>
  <c r="L175" i="11"/>
  <c r="L138" i="11"/>
  <c r="M126" i="11"/>
  <c r="N114" i="11"/>
  <c r="O102" i="11"/>
  <c r="P90" i="11"/>
  <c r="Q78" i="11"/>
  <c r="N67" i="11"/>
  <c r="W186" i="11"/>
  <c r="V175" i="11"/>
  <c r="T54" i="11"/>
  <c r="I43" i="11"/>
  <c r="L29" i="24"/>
  <c r="L12" i="24"/>
  <c r="J210" i="11"/>
  <c r="H186" i="11"/>
  <c r="F162" i="11"/>
  <c r="E151" i="11"/>
  <c r="E138" i="11"/>
  <c r="J126" i="11"/>
  <c r="H102" i="11"/>
  <c r="F78" i="11"/>
  <c r="I67" i="11"/>
  <c r="D54" i="11"/>
  <c r="I42" i="11"/>
  <c r="L28" i="24"/>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c r="U174" i="11"/>
  <c r="W126" i="11"/>
  <c r="S103" i="11"/>
  <c r="H210" i="11"/>
  <c r="F186" i="11"/>
  <c r="E175" i="11"/>
  <c r="D162" i="11"/>
  <c r="I150" i="11"/>
  <c r="H126" i="11"/>
  <c r="F102" i="11"/>
  <c r="H91" i="11"/>
  <c r="D78" i="11"/>
  <c r="I66" i="11"/>
  <c r="G42" i="11"/>
  <c r="G28" i="24"/>
  <c r="M186" i="11"/>
  <c r="O174" i="11"/>
  <c r="Q162" i="11"/>
  <c r="Q151" i="11"/>
  <c r="L102" i="11"/>
  <c r="M90" i="11"/>
  <c r="N78" i="11"/>
  <c r="O66" i="11"/>
  <c r="P54" i="11"/>
  <c r="Q42" i="11"/>
  <c r="X28" i="24"/>
  <c r="T174" i="11"/>
  <c r="X151" i="11"/>
  <c r="V102" i="11"/>
  <c r="X90" i="11"/>
  <c r="S79" i="11"/>
  <c r="S67" i="11"/>
  <c r="G210" i="11"/>
  <c r="E186" i="11"/>
  <c r="J174" i="11"/>
  <c r="H150" i="11"/>
  <c r="G126" i="11"/>
  <c r="E102" i="11"/>
  <c r="J90" i="11"/>
  <c r="H66" i="11"/>
  <c r="F42" i="11"/>
  <c r="H28" i="24"/>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V64" i="11"/>
  <c r="X52" i="11"/>
  <c r="T42" i="11"/>
  <c r="Z36" i="42"/>
  <c r="V21" i="4"/>
  <c r="AU33" i="4"/>
  <c r="T33" i="4"/>
  <c r="C45" i="4"/>
  <c r="Z21" i="4"/>
  <c r="X45" i="4"/>
  <c r="AJ45" i="4"/>
  <c r="M21" i="4"/>
  <c r="V210" i="11"/>
  <c r="T198" i="11"/>
  <c r="T114" i="11"/>
  <c r="X102" i="11"/>
  <c r="X78" i="11"/>
  <c r="S66" i="11"/>
  <c r="V54" i="11"/>
  <c r="U210" i="11"/>
  <c r="S198" i="11"/>
  <c r="X150" i="11"/>
  <c r="S114" i="11"/>
  <c r="W102" i="11"/>
  <c r="W78" i="11"/>
  <c r="U54" i="11"/>
  <c r="T30"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30" i="11"/>
  <c r="X210" i="11"/>
  <c r="V198" i="11"/>
  <c r="T162" i="11"/>
  <c r="V114" i="11"/>
  <c r="U66" i="11"/>
  <c r="W30" i="11"/>
  <c r="T66" i="11"/>
  <c r="V30" i="11"/>
  <c r="AJ36" i="42"/>
  <c r="P36" i="42"/>
  <c r="AG36" i="42"/>
  <c r="AE36" i="42"/>
  <c r="N48" i="42"/>
  <c r="V29" i="4"/>
  <c r="AQ53" i="4"/>
  <c r="AC65" i="4"/>
  <c r="AJ29" i="4"/>
  <c r="AL53" i="4"/>
  <c r="E77" i="4"/>
  <c r="AR29" i="4"/>
  <c r="AU41" i="4"/>
  <c r="G53" i="4"/>
  <c r="AP77" i="4"/>
  <c r="AG41" i="4"/>
  <c r="AW41" i="4"/>
  <c r="M53" i="4"/>
  <c r="AM77" i="4"/>
  <c r="AX41" i="4"/>
  <c r="K53" i="4"/>
  <c r="V77" i="4"/>
  <c r="K41" i="4"/>
  <c r="AN65" i="4"/>
  <c r="K77" i="4"/>
  <c r="G41" i="4"/>
  <c r="AU65" i="4"/>
  <c r="AF77" i="4"/>
  <c r="AL29" i="4"/>
  <c r="F77" i="4"/>
  <c r="F29" i="4"/>
  <c r="H41" i="4"/>
  <c r="AJ65" i="4"/>
  <c r="I77" i="4"/>
  <c r="AI65" i="4"/>
  <c r="S41" i="4"/>
  <c r="AI29" i="4"/>
  <c r="Q41" i="4"/>
  <c r="N65" i="4"/>
  <c r="AG65" i="4"/>
  <c r="AH29" i="4"/>
  <c r="J53" i="4"/>
  <c r="V65" i="4"/>
  <c r="AT52" i="4"/>
  <c r="M64" i="4"/>
  <c r="W64" i="4"/>
  <c r="T80" i="42"/>
  <c r="AX28" i="4"/>
  <c r="AS64" i="4"/>
  <c r="AD76" i="4"/>
  <c r="AF24" i="42"/>
  <c r="AU28" i="4"/>
  <c r="AM36" i="42"/>
  <c r="W24" i="42"/>
  <c r="AN40" i="4"/>
  <c r="D24" i="42"/>
  <c r="AR40" i="4"/>
  <c r="N28" i="4"/>
  <c r="T24" i="42"/>
  <c r="D40" i="4"/>
  <c r="AQ52" i="4"/>
  <c r="S28" i="4"/>
  <c r="AX52" i="4"/>
  <c r="AV52" i="4"/>
  <c r="AI34" i="4"/>
  <c r="R22" i="4"/>
  <c r="AR22" i="4"/>
  <c r="AH34" i="4"/>
  <c r="H22" i="4"/>
  <c r="AN34" i="4"/>
  <c r="B54" i="8"/>
  <c r="V54" i="8"/>
  <c r="AD34" i="4"/>
  <c r="J58" i="4"/>
  <c r="U22" i="4"/>
  <c r="AB82" i="4"/>
  <c r="R46" i="4"/>
  <c r="AT82" i="4"/>
  <c r="E22" i="4"/>
  <c r="AF64" i="4"/>
  <c r="G40" i="4"/>
  <c r="J28" i="4"/>
  <c r="AD52" i="4"/>
  <c r="AG64" i="4"/>
  <c r="AG52" i="4"/>
  <c r="AL28" i="4"/>
  <c r="Z28" i="4"/>
  <c r="H28" i="4"/>
  <c r="J40" i="4"/>
  <c r="M40" i="4"/>
  <c r="B36" i="8"/>
  <c r="G36" i="8" s="1"/>
  <c r="AW40" i="4"/>
  <c r="AS52" i="4"/>
  <c r="I52" i="4"/>
  <c r="AH52" i="4"/>
  <c r="T64" i="4"/>
  <c r="AW64" i="4"/>
  <c r="AN64" i="4"/>
  <c r="C76" i="4"/>
  <c r="Q28" i="4"/>
  <c r="AE28" i="4"/>
  <c r="AF28" i="4"/>
  <c r="AD28" i="4"/>
  <c r="W40" i="4"/>
  <c r="AT40" i="4"/>
  <c r="T40" i="4"/>
  <c r="Q52" i="4"/>
  <c r="AL52" i="4"/>
  <c r="F52" i="4"/>
  <c r="AO52" i="4"/>
  <c r="AP64" i="4"/>
  <c r="G64" i="4"/>
  <c r="AV64" i="4"/>
  <c r="AN28" i="4"/>
  <c r="AI28" i="4"/>
  <c r="AP28" i="4"/>
  <c r="I40" i="4"/>
  <c r="AC40" i="4"/>
  <c r="AJ40" i="4"/>
  <c r="AI52" i="4"/>
  <c r="Z52" i="4"/>
  <c r="X52" i="4"/>
  <c r="AP52" i="4"/>
  <c r="K64" i="4"/>
  <c r="J64" i="4"/>
  <c r="C64" i="4"/>
  <c r="Y40" i="4"/>
  <c r="P40" i="4"/>
  <c r="C28" i="4"/>
  <c r="S40" i="4"/>
  <c r="W52" i="4"/>
  <c r="N64" i="4"/>
  <c r="W59" i="42"/>
  <c r="K28" i="4"/>
  <c r="AC28" i="4"/>
  <c r="X28" i="4"/>
  <c r="AA40" i="4"/>
  <c r="F40" i="4"/>
  <c r="AH40" i="4"/>
  <c r="M52" i="4"/>
  <c r="N52" i="4"/>
  <c r="D52" i="4"/>
  <c r="AU52" i="4"/>
  <c r="AI64" i="4"/>
  <c r="AL64" i="4"/>
  <c r="H64" i="4"/>
  <c r="I18" i="4"/>
  <c r="AS40" i="4"/>
  <c r="M28" i="4"/>
  <c r="AQ28" i="4"/>
  <c r="AR28" i="4"/>
  <c r="AM28" i="4"/>
  <c r="AO40" i="4"/>
  <c r="AQ40" i="4"/>
  <c r="AV40" i="4"/>
  <c r="AK52" i="4"/>
  <c r="T52" i="4"/>
  <c r="U52" i="4"/>
  <c r="Y64" i="4"/>
  <c r="R64" i="4"/>
  <c r="U64" i="4"/>
  <c r="P64" i="4"/>
  <c r="BY18" i="4"/>
  <c r="W76" i="4"/>
  <c r="P18" i="4"/>
  <c r="P28" i="4"/>
  <c r="AC52" i="4"/>
  <c r="AE76" i="4"/>
  <c r="AT64" i="4"/>
  <c r="AA28" i="4"/>
  <c r="U28" i="4"/>
  <c r="D28" i="4"/>
  <c r="Q40" i="4"/>
  <c r="AG40" i="4"/>
  <c r="AY40" i="4"/>
  <c r="AW52" i="4"/>
  <c r="AM52" i="4"/>
  <c r="AJ52" i="4"/>
  <c r="E64" i="4"/>
  <c r="AQ64" i="4"/>
  <c r="X64" i="4"/>
  <c r="AC64" i="4"/>
  <c r="CB18" i="4"/>
  <c r="AV28" i="4"/>
  <c r="AY52" i="4"/>
  <c r="V52" i="4"/>
  <c r="AA52" i="4"/>
  <c r="F28" i="4"/>
  <c r="B24" i="8"/>
  <c r="D24" i="8" s="1"/>
  <c r="AT28" i="4"/>
  <c r="AP40" i="4"/>
  <c r="AD40" i="4"/>
  <c r="AK40" i="4"/>
  <c r="AR52" i="4"/>
  <c r="H52" i="4"/>
  <c r="B48" i="8"/>
  <c r="Q48" i="8"/>
  <c r="F64" i="4"/>
  <c r="AK64" i="4"/>
  <c r="AX64" i="4"/>
  <c r="AA64" i="4"/>
  <c r="AL18" i="4"/>
  <c r="AJ28" i="4"/>
  <c r="AE52" i="4"/>
  <c r="N18" i="4"/>
  <c r="C52" i="4"/>
  <c r="R28" i="4"/>
  <c r="E40" i="4"/>
  <c r="I64" i="4"/>
  <c r="AJ23" i="42"/>
  <c r="AK28" i="4"/>
  <c r="I28" i="4"/>
  <c r="AO28" i="4"/>
  <c r="AS28" i="4"/>
  <c r="AL40" i="4"/>
  <c r="N40" i="4"/>
  <c r="V40" i="4"/>
  <c r="U40" i="4"/>
  <c r="S52" i="4"/>
  <c r="AN52" i="4"/>
  <c r="Y52" i="4"/>
  <c r="AO64" i="4"/>
  <c r="AU64" i="4"/>
  <c r="AJ64" i="4"/>
  <c r="F76" i="4"/>
  <c r="Z64" i="4"/>
  <c r="AW28" i="4"/>
  <c r="Z40" i="4"/>
  <c r="AU40" i="4"/>
  <c r="R52" i="4"/>
  <c r="AR64" i="4"/>
  <c r="V64" i="4"/>
  <c r="P76" i="4"/>
  <c r="G28" i="4"/>
  <c r="T28" i="4"/>
  <c r="AG28" i="4"/>
  <c r="AE40" i="4"/>
  <c r="AF40" i="4"/>
  <c r="K40" i="4"/>
  <c r="H40" i="4"/>
  <c r="K52" i="4"/>
  <c r="J52" i="4"/>
  <c r="AF52" i="4"/>
  <c r="AE64" i="4"/>
  <c r="B60" i="8"/>
  <c r="D60" i="8"/>
  <c r="AB64" i="4"/>
  <c r="AG76" i="4"/>
  <c r="AL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V71" i="42"/>
  <c r="M34" i="11"/>
  <c r="X55" i="11"/>
  <c r="AI37" i="4"/>
  <c r="T37" i="4"/>
  <c r="C48" i="42"/>
  <c r="G48" i="42"/>
  <c r="AH84" i="4"/>
  <c r="C49" i="42"/>
  <c r="AG38" i="4"/>
  <c r="AJ62" i="4"/>
  <c r="AM49" i="42"/>
  <c r="K38" i="4"/>
  <c r="AQ62" i="4"/>
  <c r="U37" i="42"/>
  <c r="G25" i="42"/>
  <c r="O49" i="42"/>
  <c r="AD38" i="4"/>
  <c r="AF50" i="4"/>
  <c r="Q26" i="4"/>
  <c r="AC37" i="42"/>
  <c r="N25" i="42"/>
  <c r="D49" i="42"/>
  <c r="V25" i="42"/>
  <c r="AA61" i="42"/>
  <c r="AM50" i="4"/>
  <c r="Z38" i="4"/>
  <c r="F74" i="4"/>
  <c r="AG61" i="42"/>
  <c r="AW38" i="4"/>
  <c r="AA38" i="4"/>
  <c r="I86" i="4"/>
  <c r="AB61" i="42"/>
  <c r="X25" i="42"/>
  <c r="J61" i="42"/>
  <c r="T50" i="4"/>
  <c r="AR86" i="4"/>
  <c r="I73" i="42"/>
  <c r="AF37" i="42"/>
  <c r="G73" i="42"/>
  <c r="V73" i="42"/>
  <c r="AH74" i="4"/>
  <c r="AA86" i="4"/>
  <c r="AD49" i="42"/>
  <c r="S25" i="42"/>
  <c r="J84" i="5"/>
  <c r="Y25" i="42"/>
  <c r="M37" i="42"/>
  <c r="AH61" i="42"/>
  <c r="E61" i="42"/>
  <c r="AL26" i="4"/>
  <c r="K86" i="4"/>
  <c r="R26" i="4"/>
  <c r="M96" i="5"/>
  <c r="AA73" i="42"/>
  <c r="AA49" i="42"/>
  <c r="T37" i="42"/>
  <c r="H73" i="42"/>
  <c r="AN26" i="4"/>
  <c r="S73" i="42"/>
  <c r="AH49" i="42"/>
  <c r="O37" i="42"/>
  <c r="AN50" i="4"/>
  <c r="V74" i="4"/>
  <c r="S88" i="5"/>
  <c r="X61" i="4"/>
  <c r="AO37" i="4"/>
  <c r="R73" i="4"/>
  <c r="AG85" i="4"/>
  <c r="AY49" i="4"/>
  <c r="D73" i="4"/>
  <c r="C85" i="4"/>
  <c r="AO73" i="4"/>
  <c r="AE73" i="4"/>
  <c r="AJ37" i="4"/>
  <c r="AX49" i="4"/>
  <c r="C73" i="4"/>
  <c r="AA37" i="4"/>
  <c r="C81" i="5"/>
  <c r="AG25" i="4"/>
  <c r="AE49" i="4"/>
  <c r="G49" i="4"/>
  <c r="U73" i="4"/>
  <c r="D34" i="42"/>
  <c r="AF58" i="42"/>
  <c r="H68" i="11"/>
  <c r="T84" i="4"/>
  <c r="G84" i="4"/>
  <c r="U15" i="42"/>
  <c r="AK48" i="42"/>
  <c r="T92" i="11"/>
  <c r="AP84" i="4"/>
  <c r="L72" i="42"/>
  <c r="C36" i="42"/>
  <c r="AH72" i="42"/>
  <c r="AA48" i="42"/>
  <c r="L24" i="42"/>
  <c r="Z48" i="42"/>
  <c r="F32" i="11"/>
  <c r="H18" i="24"/>
  <c r="U68" i="11"/>
  <c r="AJ48" i="42"/>
  <c r="X48" i="42"/>
  <c r="Y36" i="42"/>
  <c r="AC24" i="42"/>
  <c r="N212" i="11"/>
  <c r="U60" i="42"/>
  <c r="AA24" i="42"/>
  <c r="AP48" i="4"/>
  <c r="I48" i="42"/>
  <c r="J104" i="11"/>
  <c r="P32" i="11"/>
  <c r="F24" i="42"/>
  <c r="O128" i="11"/>
  <c r="AG24" i="42"/>
  <c r="X72" i="42"/>
  <c r="Y24" i="42"/>
  <c r="N128" i="11"/>
  <c r="M36" i="42"/>
  <c r="U48" i="42"/>
  <c r="P72"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c r="P84" i="4"/>
  <c r="D84" i="4"/>
  <c r="AM84" i="4"/>
  <c r="AE84" i="4"/>
  <c r="AH60" i="4"/>
  <c r="N166" i="11"/>
  <c r="L118" i="11"/>
  <c r="U60" i="4"/>
  <c r="J202" i="11"/>
  <c r="J178" i="11"/>
  <c r="J154" i="11"/>
  <c r="L34" i="11"/>
  <c r="Z84" i="4"/>
  <c r="N84" i="4"/>
  <c r="AV84" i="4"/>
  <c r="AK27" i="42"/>
  <c r="I48" i="4"/>
  <c r="AS72" i="4"/>
  <c r="AE60" i="4"/>
  <c r="O202" i="11"/>
  <c r="N94" i="11"/>
  <c r="AV60" i="4"/>
  <c r="C84" i="4"/>
  <c r="N202" i="11"/>
  <c r="M94" i="11"/>
  <c r="W84" i="4"/>
  <c r="Q84" i="4"/>
  <c r="AY84" i="4"/>
  <c r="AF84" i="4"/>
  <c r="U84" i="4"/>
  <c r="E84" i="4"/>
  <c r="O27" i="42"/>
  <c r="B56" i="8"/>
  <c r="AB56" i="8"/>
  <c r="I72" i="4"/>
  <c r="AS84" i="4"/>
  <c r="Y84" i="4"/>
  <c r="AI84" i="4"/>
  <c r="X84" i="4"/>
  <c r="H84" i="4"/>
  <c r="AD27" i="42"/>
  <c r="J72" i="4"/>
  <c r="Q60" i="4"/>
  <c r="J84" i="4"/>
  <c r="AN84" i="4"/>
  <c r="AL84" i="4"/>
  <c r="C80" i="5"/>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T85" i="4"/>
  <c r="F85" i="4"/>
  <c r="AJ85" i="4"/>
  <c r="AG37" i="4"/>
  <c r="AS37" i="4"/>
  <c r="G25" i="4"/>
  <c r="AL73" i="4"/>
  <c r="H25" i="4"/>
  <c r="F49" i="4"/>
  <c r="AX73" i="4"/>
  <c r="C57" i="5"/>
  <c r="E49" i="4"/>
  <c r="H73" i="4"/>
  <c r="AL25" i="4"/>
  <c r="P49" i="4"/>
  <c r="AB73" i="4"/>
  <c r="J85" i="4"/>
  <c r="AI25" i="4"/>
  <c r="AF37" i="4"/>
  <c r="P61" i="4"/>
  <c r="S50" i="42"/>
  <c r="B45" i="8"/>
  <c r="L45" i="8"/>
  <c r="Q85" i="4"/>
  <c r="AW85" i="4"/>
  <c r="R85" i="4"/>
  <c r="AQ85" i="4"/>
  <c r="C49" i="4"/>
  <c r="AV73" i="4"/>
  <c r="AK49" i="4"/>
  <c r="S37" i="4"/>
  <c r="Q25" i="4"/>
  <c r="Q73" i="4"/>
  <c r="AK25" i="4"/>
  <c r="AV49" i="4"/>
  <c r="N73" i="4"/>
  <c r="AL37" i="4"/>
  <c r="AA25" i="4"/>
  <c r="AS61" i="4"/>
  <c r="Z37" i="4"/>
  <c r="AP37" i="4"/>
  <c r="AG49" i="4"/>
  <c r="AQ25" i="4"/>
  <c r="AX37" i="4"/>
  <c r="AX85" i="4"/>
  <c r="AH85" i="4"/>
  <c r="D85" i="4"/>
  <c r="F37" i="4"/>
  <c r="AQ49" i="4"/>
  <c r="F73" i="4"/>
  <c r="AN49" i="4"/>
  <c r="Z49" i="4"/>
  <c r="G37" i="4"/>
  <c r="B56" i="9"/>
  <c r="G56" i="9"/>
  <c r="D25" i="4"/>
  <c r="C37" i="4"/>
  <c r="Z25" i="4"/>
  <c r="AS25" i="4"/>
  <c r="M37" i="4"/>
  <c r="AH37" i="4"/>
  <c r="AL61" i="4"/>
  <c r="U37" i="4"/>
  <c r="AU61" i="4"/>
  <c r="AL49" i="4"/>
  <c r="AW37" i="4"/>
  <c r="AD49" i="4"/>
  <c r="AK85" i="4"/>
  <c r="X85" i="4"/>
  <c r="S85" i="4"/>
  <c r="AC85" i="4"/>
  <c r="H37" i="4"/>
  <c r="C25" i="4"/>
  <c r="E73" i="4"/>
  <c r="K25" i="4"/>
  <c r="S49" i="4"/>
  <c r="AJ25" i="4"/>
  <c r="AD61" i="4"/>
  <c r="AD37" i="4"/>
  <c r="C21" i="5"/>
  <c r="V49" i="4"/>
  <c r="I73" i="4"/>
  <c r="R25" i="4"/>
  <c r="Y25" i="4"/>
  <c r="Y73" i="4"/>
  <c r="AM25" i="4"/>
  <c r="AV85" i="4"/>
  <c r="AS85" i="4"/>
  <c r="V85" i="4"/>
  <c r="G85" i="4"/>
  <c r="AY85" i="4"/>
  <c r="AY37" i="4"/>
  <c r="V25" i="4"/>
  <c r="P73" i="4"/>
  <c r="M85" i="4"/>
  <c r="J49" i="4"/>
  <c r="U25" i="4"/>
  <c r="K49" i="4"/>
  <c r="AT49" i="4"/>
  <c r="AM37" i="4"/>
  <c r="I25" i="4"/>
  <c r="AM49" i="4"/>
  <c r="AT73" i="4"/>
  <c r="AX25" i="4"/>
  <c r="AS49" i="4"/>
  <c r="AF73" i="4"/>
  <c r="J73" i="4"/>
  <c r="AM73" i="4"/>
  <c r="AK37" i="4"/>
  <c r="AF62" i="42"/>
  <c r="AP85" i="4"/>
  <c r="E85" i="4"/>
  <c r="AO85" i="4"/>
  <c r="K73" i="4"/>
  <c r="B32" i="9"/>
  <c r="E32" i="9"/>
  <c r="AJ61" i="4"/>
  <c r="AE37" i="4"/>
  <c r="AE25" i="4"/>
  <c r="X73" i="4"/>
  <c r="AW25" i="4"/>
  <c r="X49" i="4"/>
  <c r="W25" i="4"/>
  <c r="T25" i="4"/>
  <c r="AF49" i="4"/>
  <c r="AN73" i="4"/>
  <c r="AP49" i="4"/>
  <c r="D49" i="4"/>
  <c r="AQ73" i="4"/>
  <c r="AK73" i="4"/>
  <c r="AH25" i="4"/>
  <c r="AM85" i="4"/>
  <c r="AA85" i="4"/>
  <c r="AL85" i="4"/>
  <c r="W85" i="4"/>
  <c r="T73" i="4"/>
  <c r="B44" i="9"/>
  <c r="H44" i="9"/>
  <c r="AW49" i="4"/>
  <c r="Y37" i="4"/>
  <c r="E25" i="4"/>
  <c r="AD73" i="4"/>
  <c r="S25" i="4"/>
  <c r="Q49" i="4"/>
  <c r="AI73" i="4"/>
  <c r="AN37" i="4"/>
  <c r="AU49" i="4"/>
  <c r="Q37" i="4"/>
  <c r="AR37" i="4"/>
  <c r="AR49" i="4"/>
  <c r="S73" i="4"/>
  <c r="AR73" i="4"/>
  <c r="AC37" i="4"/>
  <c r="G73" i="4"/>
  <c r="K37" i="4"/>
  <c r="R37" i="4"/>
  <c r="AB37" i="4"/>
  <c r="Y85" i="4"/>
  <c r="AU85" i="4"/>
  <c r="I85" i="4"/>
  <c r="AT85" i="4"/>
  <c r="AA73" i="4"/>
  <c r="N49" i="4"/>
  <c r="AO49" i="4"/>
  <c r="N37" i="4"/>
  <c r="C33" i="5"/>
  <c r="Z73" i="4"/>
  <c r="P37" i="4"/>
  <c r="I49" i="4"/>
  <c r="AC73" i="4"/>
  <c r="AU37" i="4"/>
  <c r="AN25" i="4"/>
  <c r="AO61" i="4"/>
  <c r="I37" i="4"/>
  <c r="AO25" i="4"/>
  <c r="U49" i="4"/>
  <c r="AC49" i="4"/>
  <c r="C69" i="5"/>
  <c r="AA49" i="4"/>
  <c r="AA62" i="42"/>
  <c r="B98" i="5"/>
  <c r="J37" i="4"/>
  <c r="H85" i="4"/>
  <c r="AF85" i="4"/>
  <c r="Z85" i="4"/>
  <c r="AR85" i="4"/>
  <c r="AH73" i="4"/>
  <c r="AY25" i="4"/>
  <c r="AJ49" i="4"/>
  <c r="AJ73" i="4"/>
  <c r="C45" i="5"/>
  <c r="AG73" i="4"/>
  <c r="AV37" i="4"/>
  <c r="AD25" i="4"/>
  <c r="V73" i="4"/>
  <c r="W37" i="4"/>
  <c r="AU25" i="4"/>
  <c r="N25" i="4"/>
  <c r="V37" i="4"/>
  <c r="M25" i="4"/>
  <c r="T49" i="4"/>
  <c r="AT37" i="4"/>
  <c r="E37" i="4"/>
  <c r="B57" i="8"/>
  <c r="K57" i="8"/>
  <c r="R61" i="4"/>
  <c r="L99" i="5"/>
  <c r="D37" i="4"/>
  <c r="AD85" i="4"/>
  <c r="P85" i="4"/>
  <c r="B33" i="8"/>
  <c r="N33" i="8"/>
  <c r="AE85" i="4"/>
  <c r="G61" i="4"/>
  <c r="AN85" i="4"/>
  <c r="AB49" i="4"/>
  <c r="AY73" i="4"/>
  <c r="B68" i="9"/>
  <c r="F68" i="9"/>
  <c r="T61" i="4"/>
  <c r="X37" i="4"/>
  <c r="F25" i="4"/>
  <c r="X25" i="4"/>
  <c r="AP25" i="4"/>
  <c r="AT25" i="4"/>
  <c r="H49" i="4"/>
  <c r="AW73" i="4"/>
  <c r="B21" i="8"/>
  <c r="M49" i="4"/>
  <c r="AV25" i="4"/>
  <c r="M73" i="4"/>
  <c r="AC25" i="4"/>
  <c r="B69" i="8"/>
  <c r="W69" i="8" s="1"/>
  <c r="N99" i="5"/>
  <c r="N85" i="4"/>
  <c r="AI85" i="4"/>
  <c r="U85" i="4"/>
  <c r="AB85" i="4"/>
  <c r="AQ37" i="4"/>
  <c r="AR25" i="4"/>
  <c r="AP73" i="4"/>
  <c r="AI49" i="4"/>
  <c r="Y49" i="4"/>
  <c r="AU73" i="4"/>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Y39" i="42"/>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Z39" i="42"/>
  <c r="AA15" i="42"/>
  <c r="AH51" i="42"/>
  <c r="K89" i="5"/>
  <c r="G26" i="4"/>
  <c r="AO26" i="4"/>
  <c r="N74" i="4"/>
  <c r="B21" i="9"/>
  <c r="G21" i="9"/>
  <c r="AP74" i="4"/>
  <c r="J74" i="4"/>
  <c r="H26" i="4"/>
  <c r="AT74" i="4"/>
  <c r="X26" i="4"/>
  <c r="AS62" i="4"/>
  <c r="AD50" i="4"/>
  <c r="AG62" i="4"/>
  <c r="Z50" i="4"/>
  <c r="AS74" i="4"/>
  <c r="AK38" i="4"/>
  <c r="G74" i="4"/>
  <c r="C34" i="5"/>
  <c r="M34" i="5" s="1"/>
  <c r="T86" i="4"/>
  <c r="C82" i="5"/>
  <c r="AJ86" i="4"/>
  <c r="AX26" i="4"/>
  <c r="X62" i="4"/>
  <c r="AI74" i="4"/>
  <c r="AK50" i="4"/>
  <c r="S63" i="42"/>
  <c r="AK39" i="42"/>
  <c r="X63" i="42"/>
  <c r="Y15" i="42"/>
  <c r="V51" i="42"/>
  <c r="AK51" i="42"/>
  <c r="I89" i="5"/>
  <c r="AV74" i="4"/>
  <c r="S38" i="4"/>
  <c r="AT62" i="4"/>
  <c r="B57" i="9"/>
  <c r="E57" i="9"/>
  <c r="AE74" i="4"/>
  <c r="B69" i="9"/>
  <c r="D69" i="9"/>
  <c r="T74" i="4"/>
  <c r="AI50" i="4"/>
  <c r="AO74" i="4"/>
  <c r="AV62" i="4"/>
  <c r="AW62" i="4"/>
  <c r="AU26" i="4"/>
  <c r="AK62" i="4"/>
  <c r="AX38" i="4"/>
  <c r="AW50" i="4"/>
  <c r="AM74" i="4"/>
  <c r="U39" i="42"/>
  <c r="D74" i="4"/>
  <c r="B45" i="9"/>
  <c r="F45" i="9"/>
  <c r="W86" i="4"/>
  <c r="D86" i="4"/>
  <c r="AM86" i="4"/>
  <c r="AM38" i="4"/>
  <c r="X50" i="4"/>
  <c r="AV50" i="4"/>
  <c r="B22" i="8"/>
  <c r="I22" i="8"/>
  <c r="AK63" i="42"/>
  <c r="V27" i="42"/>
  <c r="AD15" i="42"/>
  <c r="F51" i="42"/>
  <c r="AQ74" i="4"/>
  <c r="AP62" i="4"/>
  <c r="C46" i="5"/>
  <c r="AH62" i="4"/>
  <c r="C58" i="5"/>
  <c r="I74" i="4"/>
  <c r="C22" i="5"/>
  <c r="AY74" i="4"/>
  <c r="C70" i="5"/>
  <c r="AL62" i="4"/>
  <c r="AQ38" i="4"/>
  <c r="AX62" i="4"/>
  <c r="AI38" i="4"/>
  <c r="P38" i="4"/>
  <c r="AB74" i="4"/>
  <c r="B46" i="8"/>
  <c r="X46" i="8"/>
  <c r="S62" i="4"/>
  <c r="AQ86" i="4"/>
  <c r="Z86" i="4"/>
  <c r="G86" i="4"/>
  <c r="AP86" i="4"/>
  <c r="B33" i="9"/>
  <c r="G33" i="9"/>
  <c r="AT38" i="4"/>
  <c r="R38" i="4"/>
  <c r="AE63" i="42"/>
  <c r="I51" i="42"/>
  <c r="AF74" i="4"/>
  <c r="AN62" i="4"/>
  <c r="AA62" i="4"/>
  <c r="AD62" i="4"/>
  <c r="L63" i="42"/>
  <c r="V62" i="4"/>
  <c r="H62" i="4"/>
  <c r="C39" i="42"/>
  <c r="AY62" i="4"/>
  <c r="AS26" i="4"/>
  <c r="Y50" i="4"/>
  <c r="M74" i="4"/>
  <c r="F38" i="4"/>
  <c r="G62" i="4"/>
  <c r="I26" i="4"/>
  <c r="AO62" i="4"/>
  <c r="S86" i="4"/>
  <c r="AC86" i="4"/>
  <c r="J86" i="4"/>
  <c r="AS86" i="4"/>
  <c r="AK74" i="4"/>
  <c r="E26" i="4"/>
  <c r="P74" i="4"/>
  <c r="R50" i="4"/>
  <c r="W75" i="42"/>
  <c r="AH63" i="42"/>
  <c r="W51" i="42"/>
  <c r="H101" i="5"/>
  <c r="C74" i="4"/>
  <c r="Z62" i="4"/>
  <c r="B34" i="8"/>
  <c r="Y34" i="8"/>
  <c r="T62" i="4"/>
  <c r="R62" i="4"/>
  <c r="Q62" i="4"/>
  <c r="AB39" i="42"/>
  <c r="D62" i="4"/>
  <c r="V26" i="4"/>
  <c r="AL50" i="4"/>
  <c r="AQ50" i="4"/>
  <c r="H74" i="4"/>
  <c r="R27" i="42"/>
  <c r="K62" i="4"/>
  <c r="AF26" i="4"/>
  <c r="AF62" i="4"/>
  <c r="V86" i="4"/>
  <c r="AF86" i="4"/>
  <c r="N86" i="4"/>
  <c r="AV86" i="4"/>
  <c r="AB86" i="4"/>
  <c r="AM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c r="BN74" i="4"/>
  <c r="AF75" i="42"/>
  <c r="AA39"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U74" i="4"/>
  <c r="AU62" i="4"/>
  <c r="BM74" i="4"/>
  <c r="AB75" i="42"/>
  <c r="I15" i="42"/>
  <c r="H51" i="42"/>
  <c r="E63"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U118" i="11"/>
  <c r="AG34" i="42"/>
  <c r="D22" i="42"/>
  <c r="U84" i="5"/>
  <c r="F120" i="5"/>
  <c r="K82" i="42"/>
  <c r="M22" i="42"/>
  <c r="P46" i="42"/>
  <c r="U96" i="5"/>
  <c r="S70" i="11"/>
  <c r="AK34" i="42"/>
  <c r="C34" i="42"/>
  <c r="W22" i="42"/>
  <c r="I70" i="42"/>
  <c r="D46" i="42"/>
  <c r="AM43" i="4"/>
  <c r="AG70" i="42"/>
  <c r="S22" i="42"/>
  <c r="G70" i="42"/>
  <c r="AA46" i="42"/>
  <c r="J120" i="5"/>
  <c r="AE22" i="42"/>
  <c r="Y70" i="42"/>
  <c r="V214" i="11"/>
  <c r="X178" i="11"/>
  <c r="V34" i="42"/>
  <c r="AL70" i="42"/>
  <c r="N58" i="42"/>
  <c r="U214" i="11"/>
  <c r="W178" i="11"/>
  <c r="AB34" i="42"/>
  <c r="R70" i="42"/>
  <c r="T58" i="42"/>
  <c r="Y58" i="42"/>
  <c r="O70" i="42"/>
  <c r="S58" i="42"/>
  <c r="AJ22" i="42"/>
  <c r="U46" i="42"/>
  <c r="E82" i="42"/>
  <c r="Z34" i="42"/>
  <c r="L84" i="5"/>
  <c r="Q39" i="42"/>
  <c r="D27" i="42"/>
  <c r="O51" i="42"/>
  <c r="K39" i="42"/>
  <c r="N75" i="42"/>
  <c r="AD39" i="42"/>
  <c r="V89" i="5"/>
  <c r="AL75" i="42"/>
  <c r="J63" i="42"/>
  <c r="C27" i="42"/>
  <c r="AA27" i="42"/>
  <c r="C75" i="42"/>
  <c r="AR89" i="5"/>
  <c r="L15" i="42"/>
  <c r="Q63" i="42"/>
  <c r="Z75" i="42"/>
  <c r="K63" i="42"/>
  <c r="AG63" i="42"/>
  <c r="E89" i="5"/>
  <c r="AE75" i="42"/>
  <c r="S51" i="42"/>
  <c r="Q27" i="42"/>
  <c r="V63" i="42"/>
  <c r="J27" i="42"/>
  <c r="W27" i="42"/>
  <c r="G89" i="5"/>
  <c r="G39" i="42"/>
  <c r="AL27" i="42"/>
  <c r="N63" i="42"/>
  <c r="O75" i="42"/>
  <c r="J51" i="42"/>
  <c r="J39" i="42"/>
  <c r="M89" i="5"/>
  <c r="O63" i="42"/>
  <c r="R75" i="42"/>
  <c r="N89" i="5"/>
  <c r="AJ39" i="42"/>
  <c r="I113" i="5"/>
  <c r="AJ62" i="42"/>
  <c r="AF38" i="42"/>
  <c r="Z38" i="42"/>
  <c r="AJ38" i="42"/>
  <c r="I50" i="42"/>
  <c r="E62" i="42"/>
  <c r="O38" i="42"/>
  <c r="AL74" i="42"/>
  <c r="W38" i="42"/>
  <c r="Y74" i="42"/>
  <c r="AG26" i="42"/>
  <c r="R38" i="42"/>
  <c r="C14" i="42"/>
  <c r="F26" i="42"/>
  <c r="D50" i="42"/>
  <c r="U26" i="42"/>
  <c r="Z50" i="42"/>
  <c r="AH50" i="42"/>
  <c r="AJ50" i="42"/>
  <c r="D38" i="42"/>
  <c r="AH74" i="42"/>
  <c r="N26" i="42"/>
  <c r="AB74" i="42"/>
  <c r="AE26" i="42"/>
  <c r="F62" i="42"/>
  <c r="D74" i="42"/>
  <c r="AE62" i="42"/>
  <c r="K74" i="42"/>
  <c r="E50" i="42"/>
  <c r="AK38" i="42"/>
  <c r="U38" i="42"/>
  <c r="AC50" i="42"/>
  <c r="I38" i="42"/>
  <c r="E26" i="42"/>
  <c r="F112" i="5"/>
  <c r="W50" i="42"/>
  <c r="AK74" i="42"/>
  <c r="T74" i="42"/>
  <c r="AC74" i="42"/>
  <c r="Z74" i="42"/>
  <c r="C26" i="42"/>
  <c r="G88" i="5"/>
  <c r="AE50" i="42"/>
  <c r="M50" i="42"/>
  <c r="Q100" i="5"/>
  <c r="K93" i="5"/>
  <c r="I88" i="5"/>
  <c r="AD62" i="42"/>
  <c r="AC26" i="42"/>
  <c r="AM62" i="42"/>
  <c r="F74" i="42"/>
  <c r="AL50" i="42"/>
  <c r="O88" i="5"/>
  <c r="J50" i="42"/>
  <c r="O50" i="42"/>
  <c r="T88" i="5"/>
  <c r="AE74" i="42"/>
  <c r="C38" i="42"/>
  <c r="R50" i="42"/>
  <c r="G62" i="42"/>
  <c r="P62" i="42"/>
  <c r="AK62" i="42"/>
  <c r="M14" i="42"/>
  <c r="V26" i="42"/>
  <c r="R62" i="42"/>
  <c r="Q38" i="42"/>
  <c r="G74" i="42"/>
  <c r="Q31" i="4"/>
  <c r="N71" i="42"/>
  <c r="S23" i="42"/>
  <c r="F59" i="42"/>
  <c r="AC59" i="42"/>
  <c r="V59" i="42"/>
  <c r="I59" i="42"/>
  <c r="AV43" i="4"/>
  <c r="G23" i="42"/>
  <c r="AE23" i="42"/>
  <c r="W71" i="42"/>
  <c r="X23" i="42"/>
  <c r="AG59" i="42"/>
  <c r="C59" i="42"/>
  <c r="E59" i="42"/>
  <c r="O47" i="42"/>
  <c r="AU79" i="4"/>
  <c r="F39" i="42"/>
  <c r="AS43" i="4"/>
  <c r="I23" i="42"/>
  <c r="AF23" i="42"/>
  <c r="M71" i="42"/>
  <c r="AH23" i="42"/>
  <c r="AK23" i="42"/>
  <c r="AE59" i="42"/>
  <c r="U59" i="42"/>
  <c r="P47" i="42"/>
  <c r="O83" i="42"/>
  <c r="G83" i="42"/>
  <c r="Y55" i="4"/>
  <c r="E23" i="42"/>
  <c r="AB23" i="42"/>
  <c r="K71" i="42"/>
  <c r="Y23" i="42"/>
  <c r="M23" i="42"/>
  <c r="Q59" i="42"/>
  <c r="Y59" i="42"/>
  <c r="T47" i="42"/>
  <c r="AM83" i="42"/>
  <c r="AJ71" i="42"/>
  <c r="G55" i="4"/>
  <c r="AH71" i="42"/>
  <c r="H23" i="42"/>
  <c r="K23" i="42"/>
  <c r="X59" i="42"/>
  <c r="AB59" i="42"/>
  <c r="J55" i="4"/>
  <c r="AH83" i="42"/>
  <c r="AD47" i="42"/>
  <c r="AC23" i="42"/>
  <c r="AF59" i="42"/>
  <c r="AM59" i="42"/>
  <c r="AG39" i="42"/>
  <c r="D75" i="42"/>
  <c r="R19" i="4"/>
  <c r="X83" i="42"/>
  <c r="AB47" i="42"/>
  <c r="L71" i="42"/>
  <c r="AJ83" i="42"/>
  <c r="AG23" i="42"/>
  <c r="R59" i="42"/>
  <c r="T59" i="42"/>
  <c r="X35" i="42"/>
  <c r="O71" i="42"/>
  <c r="P27" i="42"/>
  <c r="J71" i="42"/>
  <c r="G67" i="4"/>
  <c r="E83" i="42"/>
  <c r="AF47" i="42"/>
  <c r="AA59" i="42"/>
  <c r="N59" i="42"/>
  <c r="AD71" i="42"/>
  <c r="AM79" i="4"/>
  <c r="AG83" i="42"/>
  <c r="G35" i="42"/>
  <c r="W31" i="4"/>
  <c r="H67" i="4"/>
  <c r="AK83" i="42"/>
  <c r="L47" i="42"/>
  <c r="AB71" i="42"/>
  <c r="AD23" i="42"/>
  <c r="X71" i="42"/>
  <c r="AJ59" i="42"/>
  <c r="M59" i="42"/>
  <c r="E71" i="42"/>
  <c r="AE79" i="4"/>
  <c r="G31" i="4"/>
  <c r="I67" i="4"/>
  <c r="AJ47" i="42"/>
  <c r="Y71" i="42"/>
  <c r="T23" i="42"/>
  <c r="L59" i="42"/>
  <c r="H59" i="42"/>
  <c r="AK59" i="42"/>
  <c r="AH59" i="42"/>
  <c r="AR79" i="4"/>
  <c r="F67" i="4"/>
  <c r="AK71" i="42"/>
  <c r="W23" i="42"/>
  <c r="U83" i="42"/>
  <c r="P59" i="42"/>
  <c r="Z59" i="42"/>
  <c r="S59" i="42"/>
  <c r="D59" i="42"/>
  <c r="Z23" i="42"/>
  <c r="B68" i="8"/>
  <c r="G68" i="8"/>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AW48" i="4"/>
  <c r="K72" i="4"/>
  <c r="AN72" i="4"/>
  <c r="M48" i="4"/>
  <c r="B67" i="9"/>
  <c r="C67" i="9"/>
  <c r="AM60" i="4"/>
  <c r="AD48" i="4"/>
  <c r="C68" i="5"/>
  <c r="D72" i="4"/>
  <c r="Y48" i="4"/>
  <c r="AU48" i="4"/>
  <c r="B44" i="8"/>
  <c r="F44" i="8"/>
  <c r="AM72" i="4"/>
  <c r="P60" i="4"/>
  <c r="AB48" i="4"/>
  <c r="AR48" i="4"/>
  <c r="AI60" i="4"/>
  <c r="AO60" i="4"/>
  <c r="C56" i="5"/>
  <c r="B55" i="9"/>
  <c r="E55" i="9"/>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c r="R72" i="4"/>
  <c r="S72" i="4"/>
  <c r="AG72" i="4"/>
  <c r="Y72" i="4"/>
  <c r="AA72" i="4"/>
  <c r="S48" i="4"/>
  <c r="AC60" i="4"/>
  <c r="AQ48" i="4"/>
  <c r="X60" i="4"/>
  <c r="AF60" i="4"/>
  <c r="AA60" i="4"/>
  <c r="AW60" i="4"/>
  <c r="AJ72" i="4"/>
  <c r="P72" i="4"/>
  <c r="AR72" i="4"/>
  <c r="AY72" i="4"/>
  <c r="G48" i="4"/>
  <c r="K48" i="4"/>
  <c r="AK60" i="4"/>
  <c r="C60" i="4"/>
  <c r="D48" i="4"/>
  <c r="AL72" i="4"/>
  <c r="AQ60" i="4"/>
  <c r="C44" i="5"/>
  <c r="AF26" i="42"/>
  <c r="AB26" i="42"/>
  <c r="AJ26" i="42"/>
  <c r="AK50" i="42"/>
  <c r="AD38" i="42"/>
  <c r="AH38" i="42"/>
  <c r="M62" i="42"/>
  <c r="U50" i="42"/>
  <c r="L62" i="42"/>
  <c r="V38" i="42"/>
  <c r="G50" i="42"/>
  <c r="D62" i="42"/>
  <c r="J38" i="42"/>
  <c r="E75" i="42"/>
  <c r="S39" i="42"/>
  <c r="Y73" i="42"/>
  <c r="T63" i="42"/>
  <c r="AE37" i="42"/>
  <c r="E27" i="42"/>
  <c r="K49" i="42"/>
  <c r="Y27" i="42"/>
  <c r="AB49" i="42"/>
  <c r="M15" i="42"/>
  <c r="Z15" i="42"/>
  <c r="G51" i="42"/>
  <c r="T51" i="42"/>
  <c r="P87" i="5"/>
  <c r="P89" i="5"/>
  <c r="H89" i="5"/>
  <c r="O99" i="5"/>
  <c r="T99" i="5"/>
  <c r="G75" i="42"/>
  <c r="E39" i="42"/>
  <c r="N111" i="5"/>
  <c r="G111" i="5"/>
  <c r="I25" i="42"/>
  <c r="AM25" i="42"/>
  <c r="AL37" i="42"/>
  <c r="W37" i="42"/>
  <c r="AC49" i="42"/>
  <c r="Q49" i="42"/>
  <c r="R61" i="42"/>
  <c r="AM61" i="42"/>
  <c r="Z73" i="42"/>
  <c r="H50" i="42"/>
  <c r="AM74" i="42"/>
  <c r="V101" i="5"/>
  <c r="Y75" i="42"/>
  <c r="AD51" i="42"/>
  <c r="Z27" i="42"/>
  <c r="AH27" i="42"/>
  <c r="P75" i="42"/>
  <c r="AL63" i="42"/>
  <c r="M88" i="5"/>
  <c r="AF74" i="42"/>
  <c r="AB38" i="42"/>
  <c r="AH26" i="42"/>
  <c r="AB62" i="42"/>
  <c r="M26" i="42"/>
  <c r="H26" i="42"/>
  <c r="S62" i="42"/>
  <c r="N38" i="42"/>
  <c r="T38" i="42"/>
  <c r="AK75" i="42"/>
  <c r="AE39" i="42"/>
  <c r="K73" i="42"/>
  <c r="AF49" i="42"/>
  <c r="G27" i="42"/>
  <c r="AG37" i="42"/>
  <c r="AA75" i="42"/>
  <c r="U49" i="42"/>
  <c r="C15" i="42"/>
  <c r="AE15" i="42"/>
  <c r="R51" i="42"/>
  <c r="Y51" i="42"/>
  <c r="N112" i="5"/>
  <c r="O89" i="5"/>
  <c r="L89" i="5"/>
  <c r="J99" i="5"/>
  <c r="M99" i="5"/>
  <c r="AJ61" i="42"/>
  <c r="H75" i="42"/>
  <c r="I74" i="42"/>
  <c r="T111" i="5"/>
  <c r="S111" i="5"/>
  <c r="O25" i="42"/>
  <c r="U25" i="42"/>
  <c r="H37" i="42"/>
  <c r="AH37" i="42"/>
  <c r="R49" i="42"/>
  <c r="O73" i="42"/>
  <c r="P73" i="42"/>
  <c r="AF61" i="42"/>
  <c r="V61" i="42"/>
  <c r="P50" i="42"/>
  <c r="J74" i="42"/>
  <c r="F101" i="5"/>
  <c r="F63" i="42"/>
  <c r="S27" i="42"/>
  <c r="AB27" i="42"/>
  <c r="Z63" i="42"/>
  <c r="AM27" i="42"/>
  <c r="I39" i="42"/>
  <c r="H88" i="5"/>
  <c r="J69" i="4"/>
  <c r="AJ63" i="42"/>
  <c r="AG50" i="42"/>
  <c r="Y62" i="42"/>
  <c r="AE14" i="42"/>
  <c r="Y26" i="42"/>
  <c r="AD26" i="42"/>
  <c r="M74" i="42"/>
  <c r="H74" i="42"/>
  <c r="AJ74" i="42"/>
  <c r="I62" i="42"/>
  <c r="P38" i="42"/>
  <c r="F38" i="42"/>
  <c r="L75" i="42"/>
  <c r="E49" i="42"/>
  <c r="X39" i="42"/>
  <c r="T73" i="42"/>
  <c r="AE61" i="42"/>
  <c r="I27" i="42"/>
  <c r="AK37" i="42"/>
  <c r="X61" i="42"/>
  <c r="W25" i="42"/>
  <c r="W63" i="42"/>
  <c r="AJ49" i="42"/>
  <c r="X15" i="42"/>
  <c r="S15" i="42"/>
  <c r="D51" i="42"/>
  <c r="M51" i="42"/>
  <c r="J89" i="5"/>
  <c r="T89" i="5"/>
  <c r="E99" i="5"/>
  <c r="I99" i="5"/>
  <c r="AJ75" i="42"/>
  <c r="N61" i="42"/>
  <c r="P74" i="42"/>
  <c r="L111" i="5"/>
  <c r="AR111" i="5"/>
  <c r="F25" i="42"/>
  <c r="J25" i="42"/>
  <c r="AM37" i="42"/>
  <c r="X37" i="42"/>
  <c r="G49" i="42"/>
  <c r="AG73" i="42"/>
  <c r="AF73" i="42"/>
  <c r="U73" i="42"/>
  <c r="X73" i="42"/>
  <c r="Q50" i="42"/>
  <c r="O26" i="42"/>
  <c r="AH73" i="42"/>
  <c r="AM63" i="42"/>
  <c r="I75" i="42"/>
  <c r="N39" i="42"/>
  <c r="D63" i="42"/>
  <c r="AH39" i="42"/>
  <c r="C63" i="42"/>
  <c r="N88" i="5"/>
  <c r="B65" i="8"/>
  <c r="AC65" i="8" s="1"/>
  <c r="AC39" i="42"/>
  <c r="AC63" i="42"/>
  <c r="Y49" i="42"/>
  <c r="Q99" i="5"/>
  <c r="C25" i="42"/>
  <c r="D37" i="42"/>
  <c r="J49" i="42"/>
  <c r="U99" i="5"/>
  <c r="O111" i="5"/>
  <c r="F37" i="42"/>
  <c r="G38" i="42"/>
  <c r="U61" i="42"/>
  <c r="AK73" i="42"/>
  <c r="AD61" i="42"/>
  <c r="Y61" i="42"/>
  <c r="AD25" i="42"/>
  <c r="Q61" i="42"/>
  <c r="W26" i="42"/>
  <c r="AA26" i="42"/>
  <c r="Q62" i="42"/>
  <c r="AJ37" i="42"/>
  <c r="AR99" i="5"/>
  <c r="L61" i="42"/>
  <c r="Q74" i="42"/>
  <c r="Z25" i="42"/>
  <c r="AJ25" i="42"/>
  <c r="Y37" i="42"/>
  <c r="AB73" i="42"/>
  <c r="AL61" i="42"/>
  <c r="N73" i="42"/>
  <c r="D26" i="42"/>
  <c r="J88" i="5"/>
  <c r="V74" i="42"/>
  <c r="S26" i="42"/>
  <c r="AG62" i="42"/>
  <c r="S38" i="42"/>
  <c r="AA74" i="42"/>
  <c r="AD50" i="42"/>
  <c r="AH62" i="42"/>
  <c r="Y50" i="42"/>
  <c r="U62" i="42"/>
  <c r="O62" i="42"/>
  <c r="X38" i="42"/>
  <c r="M38" i="42"/>
  <c r="M75" i="42"/>
  <c r="AG49" i="42"/>
  <c r="AA63" i="42"/>
  <c r="L27" i="42"/>
  <c r="AA25" i="42"/>
  <c r="T15" i="42"/>
  <c r="AK15" i="42"/>
  <c r="AB51" i="42"/>
  <c r="Q51" i="42"/>
  <c r="U51" i="42"/>
  <c r="Q89" i="5"/>
  <c r="U89" i="5"/>
  <c r="R99" i="5"/>
  <c r="U75" i="42"/>
  <c r="M61" i="42"/>
  <c r="V39" i="42"/>
  <c r="E74" i="42"/>
  <c r="P111" i="5"/>
  <c r="AL25" i="42"/>
  <c r="AG25" i="42"/>
  <c r="R37" i="42"/>
  <c r="S37" i="42"/>
  <c r="V37" i="42"/>
  <c r="L49" i="42"/>
  <c r="C73" i="42"/>
  <c r="Z61" i="42"/>
  <c r="AL73" i="42"/>
  <c r="O74" i="42"/>
  <c r="G26" i="42"/>
  <c r="H15" i="42"/>
  <c r="S113" i="5"/>
  <c r="E73" i="42"/>
  <c r="R63" i="42"/>
  <c r="H63" i="42"/>
  <c r="T39" i="42"/>
  <c r="AM39" i="42"/>
  <c r="M63" i="42"/>
  <c r="V88" i="5"/>
  <c r="P88" i="5"/>
  <c r="AG33" i="4"/>
  <c r="S81" i="4"/>
  <c r="N27" i="42"/>
  <c r="K50" i="42"/>
  <c r="H38" i="42"/>
  <c r="AE49" i="42"/>
  <c r="AD37" i="42"/>
  <c r="M25" i="42"/>
  <c r="L105" i="5"/>
  <c r="F99" i="5"/>
  <c r="J111" i="5"/>
  <c r="I37" i="42"/>
  <c r="F49" i="42"/>
  <c r="N74" i="42"/>
  <c r="AC73" i="42"/>
  <c r="X50" i="42"/>
  <c r="S74" i="42"/>
  <c r="K62" i="42"/>
  <c r="AB50" i="42"/>
  <c r="Z62" i="42"/>
  <c r="AC62" i="42"/>
  <c r="AE38" i="42"/>
  <c r="V50" i="42"/>
  <c r="X26" i="42"/>
  <c r="N62" i="42"/>
  <c r="C62" i="42"/>
  <c r="AC38" i="42"/>
  <c r="E38" i="42"/>
  <c r="K75" i="42"/>
  <c r="Z37" i="42"/>
  <c r="AE27" i="42"/>
  <c r="Y63" i="42"/>
  <c r="M27" i="42"/>
  <c r="K25" i="42"/>
  <c r="L39" i="42"/>
  <c r="E15" i="42"/>
  <c r="AL51" i="42"/>
  <c r="AF51" i="42"/>
  <c r="AC51" i="42"/>
  <c r="F89" i="5"/>
  <c r="G99" i="5"/>
  <c r="I61" i="42"/>
  <c r="H61" i="42"/>
  <c r="AF39" i="42"/>
  <c r="C50" i="42"/>
  <c r="V111" i="5"/>
  <c r="P25" i="42"/>
  <c r="AE25" i="42"/>
  <c r="G37" i="42"/>
  <c r="J37" i="42"/>
  <c r="N49" i="42"/>
  <c r="O61" i="42"/>
  <c r="F61" i="42"/>
  <c r="L73" i="42"/>
  <c r="J26" i="42"/>
  <c r="R74" i="42"/>
  <c r="P26" i="42"/>
  <c r="D15" i="42"/>
  <c r="N113" i="5"/>
  <c r="S61" i="42"/>
  <c r="U63" i="42"/>
  <c r="J75" i="42"/>
  <c r="M39" i="42"/>
  <c r="H39" i="42"/>
  <c r="E88" i="5"/>
  <c r="R88" i="5"/>
  <c r="AA45" i="4"/>
  <c r="G33" i="4"/>
  <c r="R39" i="42"/>
  <c r="AF25" i="42"/>
  <c r="E25" i="42"/>
  <c r="R73" i="42"/>
  <c r="F73" i="42"/>
  <c r="D73" i="42"/>
  <c r="X62" i="42"/>
  <c r="X74" i="42"/>
  <c r="W74" i="42"/>
  <c r="Y38" i="42"/>
  <c r="AD74" i="42"/>
  <c r="D14" i="42"/>
  <c r="X49" i="42"/>
  <c r="AK61" i="42"/>
  <c r="C37" i="42"/>
  <c r="Q88" i="5"/>
  <c r="T50" i="42"/>
  <c r="L38" i="42"/>
  <c r="W62" i="42"/>
  <c r="T62" i="42"/>
  <c r="K26" i="42"/>
  <c r="AA38" i="42"/>
  <c r="AF14" i="42"/>
  <c r="AF50" i="42"/>
  <c r="L26" i="42"/>
  <c r="AL62" i="42"/>
  <c r="V62" i="42"/>
  <c r="AL38" i="42"/>
  <c r="V75" i="42"/>
  <c r="AE73" i="42"/>
  <c r="AA37" i="42"/>
  <c r="AF27" i="42"/>
  <c r="AB63" i="42"/>
  <c r="T49" i="42"/>
  <c r="K27" i="42"/>
  <c r="T25" i="42"/>
  <c r="H27" i="42"/>
  <c r="K15" i="42"/>
  <c r="P51" i="42"/>
  <c r="AA51" i="42"/>
  <c r="AJ51" i="42"/>
  <c r="H100" i="5"/>
  <c r="R89" i="5"/>
  <c r="S99" i="5"/>
  <c r="I26" i="42"/>
  <c r="AM75" i="42"/>
  <c r="P39" i="42"/>
  <c r="AM50" i="42"/>
  <c r="E111" i="5"/>
  <c r="H25" i="42"/>
  <c r="AB25" i="42"/>
  <c r="L37" i="42"/>
  <c r="P37" i="42"/>
  <c r="AK49" i="42"/>
  <c r="Q73" i="42"/>
  <c r="P61" i="42"/>
  <c r="D61" i="42"/>
  <c r="AM26" i="42"/>
  <c r="C74" i="42"/>
  <c r="Q26" i="42"/>
  <c r="AH15" i="42"/>
  <c r="T113" i="5"/>
  <c r="C61" i="42"/>
  <c r="P63" i="42"/>
  <c r="G63" i="42"/>
  <c r="AH75" i="42"/>
  <c r="I63" i="42"/>
  <c r="K88" i="5"/>
  <c r="B87" i="5"/>
  <c r="AC81" i="4"/>
  <c r="AN69" i="4"/>
  <c r="I105" i="5"/>
  <c r="L25" i="42"/>
  <c r="Q37" i="42"/>
  <c r="AD73" i="42"/>
  <c r="M73" i="42"/>
  <c r="AC25" i="42"/>
  <c r="M49" i="42"/>
  <c r="K99" i="5"/>
  <c r="B110" i="5"/>
  <c r="Q25" i="42"/>
  <c r="N37" i="42"/>
  <c r="AL49" i="42"/>
  <c r="S49" i="42"/>
  <c r="W61" i="42"/>
  <c r="J73" i="42"/>
  <c r="T61" i="42"/>
  <c r="F88" i="5"/>
  <c r="AR88" i="5"/>
  <c r="AK26" i="42"/>
  <c r="U74" i="42"/>
  <c r="AH25" i="42"/>
  <c r="L50" i="42"/>
  <c r="T26" i="42"/>
  <c r="K38" i="42"/>
  <c r="AG38" i="42"/>
  <c r="L74" i="42"/>
  <c r="Z26" i="42"/>
  <c r="J62" i="42"/>
  <c r="T75" i="42"/>
  <c r="W73" i="42"/>
  <c r="W49" i="42"/>
  <c r="Z49" i="42"/>
  <c r="AB37" i="42"/>
  <c r="I49" i="42"/>
  <c r="AG27" i="42"/>
  <c r="AK25" i="42"/>
  <c r="V49" i="42"/>
  <c r="N51" i="42"/>
  <c r="Z51" i="42"/>
  <c r="L87" i="5"/>
  <c r="H99" i="5"/>
  <c r="AL26" i="42"/>
  <c r="AJ73" i="42"/>
  <c r="D39" i="42"/>
  <c r="AA50" i="42"/>
  <c r="H93" i="5"/>
  <c r="Q111" i="5"/>
  <c r="R25" i="42"/>
  <c r="K37" i="42"/>
  <c r="H49" i="42"/>
  <c r="K61" i="42"/>
  <c r="G61" i="42"/>
  <c r="F50" i="42"/>
  <c r="R117" i="5"/>
  <c r="AD63" i="42"/>
  <c r="V113" i="5"/>
  <c r="F75" i="42"/>
  <c r="AD75" i="42"/>
  <c r="F27" i="42"/>
  <c r="X75" i="42"/>
  <c r="O39"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AL39" i="42"/>
  <c r="G114" i="5"/>
  <c r="I90" i="5"/>
  <c r="L114" i="5"/>
  <c r="E90" i="5"/>
  <c r="N114" i="5"/>
  <c r="K52" i="42"/>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AG53" i="4"/>
  <c r="AE53" i="4"/>
  <c r="D53" i="4"/>
  <c r="E65" i="4"/>
  <c r="AF65" i="4"/>
  <c r="AA65" i="4"/>
  <c r="AW65" i="4"/>
  <c r="AD77" i="4"/>
  <c r="U77" i="4"/>
  <c r="S77" i="4"/>
  <c r="C77" i="4"/>
  <c r="AO77" i="4"/>
  <c r="AH42" i="4"/>
  <c r="C66" i="4"/>
  <c r="AV66" i="4"/>
  <c r="AN53" i="4"/>
  <c r="B24" i="9"/>
  <c r="H24" i="9" s="1"/>
  <c r="BA77" i="4"/>
  <c r="P202" i="11"/>
  <c r="L190" i="11"/>
  <c r="P166" i="11"/>
  <c r="L154" i="11"/>
  <c r="P130" i="11"/>
  <c r="M118" i="11"/>
  <c r="O94" i="11"/>
  <c r="Q70" i="11"/>
  <c r="L58" i="11"/>
  <c r="N34" i="11"/>
  <c r="U20" i="24"/>
  <c r="X214" i="11"/>
  <c r="S190" i="11"/>
  <c r="V70" i="11"/>
  <c r="W46" i="11"/>
  <c r="S34" i="42"/>
  <c r="G58" i="42"/>
  <c r="K34" i="42"/>
  <c r="S82" i="42"/>
  <c r="O22" i="42"/>
  <c r="N22" i="42"/>
  <c r="W70" i="42"/>
  <c r="P70" i="42"/>
  <c r="U70" i="42"/>
  <c r="G84" i="5"/>
  <c r="K84" i="5"/>
  <c r="O46" i="42"/>
  <c r="AB46" i="42"/>
  <c r="X4" i="11"/>
  <c r="O120" i="5"/>
  <c r="G96" i="5"/>
  <c r="AA29" i="4"/>
  <c r="C25" i="5"/>
  <c r="H25" i="5" s="1"/>
  <c r="AX29" i="4"/>
  <c r="Q29" i="4"/>
  <c r="AM41" i="4"/>
  <c r="AF41" i="4"/>
  <c r="AC41" i="4"/>
  <c r="I41" i="4"/>
  <c r="E53" i="4"/>
  <c r="AP53" i="4"/>
  <c r="AS53" i="4"/>
  <c r="C49" i="5"/>
  <c r="T65" i="4"/>
  <c r="Q65" i="4"/>
  <c r="Y65" i="4"/>
  <c r="AO65" i="4"/>
  <c r="Q77" i="4"/>
  <c r="AY77" i="4"/>
  <c r="AS77" i="4"/>
  <c r="M77" i="4"/>
  <c r="AX42" i="4"/>
  <c r="AX53" i="4"/>
  <c r="AB65" i="4"/>
  <c r="AO53" i="4"/>
  <c r="Q3" i="5"/>
  <c r="C13" i="5"/>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K70" i="42"/>
  <c r="N84" i="5"/>
  <c r="AM46" i="42"/>
  <c r="T46" i="42"/>
  <c r="AE46" i="42"/>
  <c r="G120" i="5"/>
  <c r="N120" i="5"/>
  <c r="T84" i="5"/>
  <c r="G29" i="4"/>
  <c r="X29" i="4"/>
  <c r="M29" i="4"/>
  <c r="R29" i="4"/>
  <c r="V41" i="4"/>
  <c r="AE41" i="4"/>
  <c r="AS41" i="4"/>
  <c r="AN41" i="4"/>
  <c r="N53" i="4"/>
  <c r="S53" i="4"/>
  <c r="AC53" i="4"/>
  <c r="AD53" i="4"/>
  <c r="AE65" i="4"/>
  <c r="M65" i="4"/>
  <c r="AY65" i="4"/>
  <c r="I65" i="4"/>
  <c r="C73" i="5"/>
  <c r="AR73" i="5" s="1"/>
  <c r="H77" i="4"/>
  <c r="Y77" i="4"/>
  <c r="P77" i="4"/>
  <c r="X41" i="4"/>
  <c r="AD65" i="4"/>
  <c r="L2" i="30"/>
  <c r="L6" i="30" s="1"/>
  <c r="Q6" i="33" s="1"/>
  <c r="L6" i="34" s="1"/>
  <c r="I6" i="35" s="1"/>
  <c r="B10"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c r="S214" i="11"/>
  <c r="X202" i="11"/>
  <c r="U178" i="11"/>
  <c r="T106" i="11"/>
  <c r="C20" i="9"/>
  <c r="E46" i="42"/>
  <c r="AJ82" i="42"/>
  <c r="L58" i="42"/>
  <c r="H82" i="42"/>
  <c r="AF82" i="42"/>
  <c r="M82" i="42"/>
  <c r="G22" i="42"/>
  <c r="U22" i="42"/>
  <c r="AA78" i="4"/>
  <c r="F70" i="42"/>
  <c r="C70" i="42"/>
  <c r="H84" i="5"/>
  <c r="K46" i="42"/>
  <c r="W46" i="42"/>
  <c r="I46" i="42"/>
  <c r="R120" i="5"/>
  <c r="K29" i="4"/>
  <c r="T29" i="4"/>
  <c r="I29" i="4"/>
  <c r="C29" i="4"/>
  <c r="E41" i="4"/>
  <c r="AA41" i="4"/>
  <c r="B36" i="9"/>
  <c r="D36" i="9"/>
  <c r="B37" i="8"/>
  <c r="R37" i="8" s="1"/>
  <c r="AW53" i="4"/>
  <c r="F53" i="4"/>
  <c r="U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c r="J34" i="11"/>
  <c r="K20" i="24"/>
  <c r="N214" i="11"/>
  <c r="O178" i="11"/>
  <c r="O142" i="11"/>
  <c r="O106" i="11"/>
  <c r="Q82" i="11"/>
  <c r="L70" i="11"/>
  <c r="N46" i="11"/>
  <c r="U32" i="24"/>
  <c r="V202" i="11"/>
  <c r="T178" i="11"/>
  <c r="X166" i="11"/>
  <c r="X154" i="11"/>
  <c r="V130" i="11"/>
  <c r="G20" i="9"/>
  <c r="AJ34" i="42"/>
  <c r="E34" i="42"/>
  <c r="I58" i="42"/>
  <c r="AD82" i="42"/>
  <c r="M34" i="42"/>
  <c r="Q22" i="42"/>
  <c r="Z22" i="42"/>
  <c r="H22" i="42"/>
  <c r="AJ70" i="42"/>
  <c r="K70" i="42"/>
  <c r="P84" i="5"/>
  <c r="AL46" i="42"/>
  <c r="Q46" i="42"/>
  <c r="G46" i="42"/>
  <c r="T108" i="5"/>
  <c r="U29" i="4"/>
  <c r="AC29" i="4"/>
  <c r="Y29" i="4"/>
  <c r="M41" i="4"/>
  <c r="AJ41" i="4"/>
  <c r="AB41" i="4"/>
  <c r="F41" i="4"/>
  <c r="B48" i="9"/>
  <c r="H48" i="9" s="1"/>
  <c r="C53" i="4"/>
  <c r="Z53" i="4"/>
  <c r="AA53" i="4"/>
  <c r="J65" i="4"/>
  <c r="AV65" i="4"/>
  <c r="AH65" i="4"/>
  <c r="W65" i="4"/>
  <c r="N77" i="4"/>
  <c r="T77" i="4"/>
  <c r="W77" i="4"/>
  <c r="D58" i="42"/>
  <c r="BM77" i="4"/>
  <c r="BG74" i="4"/>
  <c r="BN62" i="4"/>
  <c r="BN50" i="4"/>
  <c r="F214" i="11"/>
  <c r="F202" i="11"/>
  <c r="F190" i="11"/>
  <c r="F178" i="11"/>
  <c r="F166" i="11"/>
  <c r="F154" i="11"/>
  <c r="F142" i="11"/>
  <c r="G130" i="11"/>
  <c r="G118" i="11"/>
  <c r="G106" i="11"/>
  <c r="H94" i="11"/>
  <c r="H82" i="11"/>
  <c r="H70" i="11"/>
  <c r="I58" i="11"/>
  <c r="I46" i="11"/>
  <c r="L32" i="24"/>
  <c r="I34" i="11"/>
  <c r="L20" i="24"/>
  <c r="M214" i="11"/>
  <c r="N178" i="11"/>
  <c r="N142" i="11"/>
  <c r="N106" i="11"/>
  <c r="P82" i="11"/>
  <c r="M46" i="11"/>
  <c r="U202" i="11"/>
  <c r="S178" i="11"/>
  <c r="W166" i="11"/>
  <c r="W154" i="11"/>
  <c r="X34" i="11"/>
  <c r="H20" i="9"/>
  <c r="E22" i="42"/>
  <c r="AD34" i="42"/>
  <c r="AE58" i="42"/>
  <c r="AG82" i="42"/>
  <c r="AC82" i="42"/>
  <c r="AC58" i="42"/>
  <c r="G34" i="42"/>
  <c r="AF22" i="42"/>
  <c r="AL22" i="42"/>
  <c r="AC22" i="42"/>
  <c r="F84" i="5"/>
  <c r="M70" i="42"/>
  <c r="AC70" i="42"/>
  <c r="I84" i="5"/>
  <c r="Y46" i="42"/>
  <c r="R46" i="42"/>
  <c r="M46" i="42"/>
  <c r="J58" i="42"/>
  <c r="B25" i="8"/>
  <c r="L25" i="8"/>
  <c r="H29" i="4"/>
  <c r="AW29" i="4"/>
  <c r="AT29" i="4"/>
  <c r="U41" i="4"/>
  <c r="C41" i="4"/>
  <c r="W41" i="4"/>
  <c r="AT41" i="4"/>
  <c r="P53" i="4"/>
  <c r="AJ53" i="4"/>
  <c r="AH53" i="4"/>
  <c r="Y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H34" i="11"/>
  <c r="L214" i="11"/>
  <c r="Q190" i="11"/>
  <c r="M178" i="11"/>
  <c r="Q154" i="11"/>
  <c r="M142" i="11"/>
  <c r="M106" i="11"/>
  <c r="O82" i="11"/>
  <c r="Q58" i="11"/>
  <c r="L46" i="11"/>
  <c r="T202" i="11"/>
  <c r="V166" i="11"/>
  <c r="U154" i="11"/>
  <c r="U34" i="11"/>
  <c r="F20" i="9"/>
  <c r="AK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AF53" i="4"/>
  <c r="X53" i="4"/>
  <c r="AM53" i="4"/>
  <c r="R53" i="4"/>
  <c r="F65" i="4"/>
  <c r="AL65" i="4"/>
  <c r="B60" i="9"/>
  <c r="E60" i="9"/>
  <c r="AP65" i="4"/>
  <c r="B72" i="9"/>
  <c r="D72" i="9"/>
  <c r="X77" i="4"/>
  <c r="AN77" i="4"/>
  <c r="AC77" i="4"/>
  <c r="AA82" i="42"/>
  <c r="F42" i="4"/>
  <c r="G42" i="4"/>
  <c r="BH77" i="4"/>
  <c r="BE74" i="4"/>
  <c r="BK62" i="4"/>
  <c r="BK50" i="4"/>
  <c r="D214" i="11"/>
  <c r="D202" i="11"/>
  <c r="D190" i="11"/>
  <c r="D178" i="11"/>
  <c r="D166" i="11"/>
  <c r="D154" i="11"/>
  <c r="D142" i="11"/>
  <c r="E130" i="11"/>
  <c r="E118" i="11"/>
  <c r="E106" i="11"/>
  <c r="F94" i="11"/>
  <c r="F82" i="11"/>
  <c r="F70" i="11"/>
  <c r="G58" i="11"/>
  <c r="G46" i="11"/>
  <c r="G32" i="24"/>
  <c r="G34" i="11"/>
  <c r="G20" i="24"/>
  <c r="P190" i="11"/>
  <c r="P154" i="11"/>
  <c r="L142" i="11"/>
  <c r="Q118" i="11"/>
  <c r="L106" i="11"/>
  <c r="N82" i="11"/>
  <c r="P58" i="11"/>
  <c r="S202" i="11"/>
  <c r="W190" i="11"/>
  <c r="T166" i="11"/>
  <c r="T154" i="11"/>
  <c r="W142" i="11"/>
  <c r="AJ46" i="42"/>
  <c r="AJ58" i="42"/>
  <c r="T82" i="42"/>
  <c r="X82" i="42"/>
  <c r="W34" i="42"/>
  <c r="AB82" i="42"/>
  <c r="W58" i="42"/>
  <c r="H58" i="42"/>
  <c r="P22" i="42"/>
  <c r="V22" i="42"/>
  <c r="T22" i="42"/>
  <c r="V70" i="42"/>
  <c r="Z70" i="42"/>
  <c r="AM70" i="42"/>
  <c r="O84" i="5"/>
  <c r="V46" i="42"/>
  <c r="S46" i="42"/>
  <c r="L46" i="42"/>
  <c r="P120" i="5"/>
  <c r="K96" i="5"/>
  <c r="P96" i="5"/>
  <c r="AG29" i="4"/>
  <c r="S29" i="4"/>
  <c r="AM29" i="4"/>
  <c r="AU29" i="4"/>
  <c r="AI41" i="4"/>
  <c r="C37" i="5"/>
  <c r="AD41" i="4"/>
  <c r="R41" i="4"/>
  <c r="W53" i="4"/>
  <c r="Q53" i="4"/>
  <c r="AU53" i="4"/>
  <c r="H53" i="4"/>
  <c r="U65" i="4"/>
  <c r="H65" i="4"/>
  <c r="C65" i="4"/>
  <c r="B61" i="8"/>
  <c r="H61" i="8" s="1"/>
  <c r="AJ77" i="4"/>
  <c r="AA77" i="4"/>
  <c r="AG77" i="4"/>
  <c r="G77" i="4"/>
  <c r="AL58" i="42"/>
  <c r="BG77" i="4"/>
  <c r="BD74" i="4"/>
  <c r="BJ62" i="4"/>
  <c r="BB50" i="4"/>
  <c r="D130" i="11"/>
  <c r="D118" i="11"/>
  <c r="D106" i="11"/>
  <c r="E94" i="11"/>
  <c r="E82" i="11"/>
  <c r="E70" i="11"/>
  <c r="F58" i="11"/>
  <c r="F46" i="11"/>
  <c r="H32" i="24"/>
  <c r="F34" i="11"/>
  <c r="H20" i="24"/>
  <c r="O190" i="11"/>
  <c r="O154" i="11"/>
  <c r="P118" i="11"/>
  <c r="M82" i="11"/>
  <c r="O58" i="11"/>
  <c r="Q34" i="11"/>
  <c r="X20" i="24"/>
  <c r="V190" i="11"/>
  <c r="S166" i="11"/>
  <c r="S154" i="11"/>
  <c r="V142" i="11"/>
  <c r="AE70" i="42"/>
  <c r="AA34" i="42"/>
  <c r="T34" i="42"/>
  <c r="Y82" i="42"/>
  <c r="L82" i="42"/>
  <c r="I34" i="42"/>
  <c r="F22" i="42"/>
  <c r="Y22" i="42"/>
  <c r="AB22" i="42"/>
  <c r="D70" i="42"/>
  <c r="AB70" i="42"/>
  <c r="Q70" i="42"/>
  <c r="Q84" i="5"/>
  <c r="AK46" i="42"/>
  <c r="AD46" i="42"/>
  <c r="X46" i="42"/>
  <c r="AK58" i="42"/>
  <c r="L33" i="42"/>
  <c r="S120" i="5"/>
  <c r="E96" i="5"/>
  <c r="Q96" i="5"/>
  <c r="AD29" i="4"/>
  <c r="Z29" i="4"/>
  <c r="E29" i="4"/>
  <c r="AK29" i="4"/>
  <c r="AE29" i="4"/>
  <c r="AL41" i="4"/>
  <c r="AP41" i="4"/>
  <c r="AQ41" i="4"/>
  <c r="N41" i="4"/>
  <c r="AB53" i="4"/>
  <c r="T53" i="4"/>
  <c r="AT53" i="4"/>
  <c r="AV53" i="4"/>
  <c r="X65" i="4"/>
  <c r="K65" i="4"/>
  <c r="P65" i="4"/>
  <c r="R65" i="4"/>
  <c r="AV77" i="4"/>
  <c r="R77" i="4"/>
  <c r="AT77" i="4"/>
  <c r="AI77" i="4"/>
  <c r="C58" i="42"/>
  <c r="F34" i="42"/>
  <c r="BF77" i="4"/>
  <c r="BC74" i="4"/>
  <c r="BH62" i="4"/>
  <c r="D94" i="11"/>
  <c r="D82" i="11"/>
  <c r="D70" i="11"/>
  <c r="E58" i="11"/>
  <c r="E46" i="11"/>
  <c r="E34" i="11"/>
  <c r="N190" i="11"/>
  <c r="N154" i="11"/>
  <c r="O118" i="11"/>
  <c r="Q94" i="11"/>
  <c r="L82" i="11"/>
  <c r="N58" i="11"/>
  <c r="P34" i="11"/>
  <c r="U190" i="11"/>
  <c r="T142" i="11"/>
  <c r="W82" i="11"/>
  <c r="BM65" i="4"/>
  <c r="AF46" i="42"/>
  <c r="AE34" i="42"/>
  <c r="I82" i="42"/>
  <c r="AA22" i="42"/>
  <c r="AM22" i="42"/>
  <c r="S70" i="42"/>
  <c r="AF70" i="42"/>
  <c r="R84" i="5"/>
  <c r="H46" i="42"/>
  <c r="F46" i="42"/>
  <c r="C15" i="17"/>
  <c r="J2" i="20" s="1"/>
  <c r="L120" i="5"/>
  <c r="B119" i="5"/>
  <c r="AS29" i="4"/>
  <c r="AP29" i="4"/>
  <c r="D29" i="4"/>
  <c r="Y41" i="4"/>
  <c r="AY41" i="4"/>
  <c r="AK41" i="4"/>
  <c r="AI53" i="4"/>
  <c r="AR53" i="4"/>
  <c r="I53" i="4"/>
  <c r="B49" i="8"/>
  <c r="D49" i="8"/>
  <c r="AR65" i="4"/>
  <c r="C61" i="5"/>
  <c r="AT65" i="4"/>
  <c r="AQ65" i="4"/>
  <c r="AX77" i="4"/>
  <c r="D77" i="4"/>
  <c r="AW77" i="4"/>
  <c r="AL77" i="4"/>
  <c r="X58" i="42"/>
  <c r="AM82" i="42"/>
  <c r="AK53" i="4"/>
  <c r="BN38" i="4"/>
  <c r="D58" i="11"/>
  <c r="D34" i="11"/>
  <c r="Q202" i="11"/>
  <c r="M190" i="11"/>
  <c r="Q166" i="11"/>
  <c r="M154" i="11"/>
  <c r="Q130" i="11"/>
  <c r="N118" i="11"/>
  <c r="P94" i="11"/>
  <c r="M58" i="11"/>
  <c r="T190" i="11"/>
  <c r="V82" i="11"/>
  <c r="W70" i="11"/>
  <c r="D82" i="42"/>
  <c r="J211" i="11"/>
  <c r="D199" i="11"/>
  <c r="J187" i="11"/>
  <c r="D175" i="11"/>
  <c r="J163" i="11"/>
  <c r="D151" i="11"/>
  <c r="E127" i="11"/>
  <c r="F103" i="11"/>
  <c r="F79" i="11"/>
  <c r="G55" i="11"/>
  <c r="I31" i="11"/>
  <c r="L17" i="24"/>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H31" i="11"/>
  <c r="O211" i="11"/>
  <c r="O199" i="11"/>
  <c r="O187" i="11"/>
  <c r="O175" i="11"/>
  <c r="O163" i="11"/>
  <c r="O151" i="11"/>
  <c r="O139" i="11"/>
  <c r="Q127" i="11"/>
  <c r="Q115" i="11"/>
  <c r="Q103" i="11"/>
  <c r="Q91" i="11"/>
  <c r="Q79" i="11"/>
  <c r="Q67" i="11"/>
  <c r="Q55" i="11"/>
  <c r="Q43" i="11"/>
  <c r="X29" i="24"/>
  <c r="S211" i="11"/>
  <c r="U163" i="11"/>
  <c r="U139" i="11"/>
  <c r="T127" i="11"/>
  <c r="X115" i="11"/>
  <c r="T91" i="11"/>
  <c r="V79" i="11"/>
  <c r="AM34" i="42"/>
  <c r="F58" i="42"/>
  <c r="H211" i="11"/>
  <c r="H187" i="11"/>
  <c r="H163" i="11"/>
  <c r="I139" i="11"/>
  <c r="I115" i="11"/>
  <c r="D103" i="11"/>
  <c r="J91" i="11"/>
  <c r="D79" i="11"/>
  <c r="E55" i="11"/>
  <c r="G31" i="11"/>
  <c r="G17" i="24"/>
  <c r="N211" i="11"/>
  <c r="N199" i="11"/>
  <c r="N187" i="11"/>
  <c r="N175" i="11"/>
  <c r="N163" i="11"/>
  <c r="N151" i="11"/>
  <c r="N139" i="11"/>
  <c r="P127" i="11"/>
  <c r="P115" i="11"/>
  <c r="P103" i="11"/>
  <c r="P91" i="11"/>
  <c r="P79" i="11"/>
  <c r="P67" i="11"/>
  <c r="P55" i="11"/>
  <c r="P43" i="11"/>
  <c r="X175" i="11"/>
  <c r="T163" i="11"/>
  <c r="T139" i="11"/>
  <c r="S127" i="11"/>
  <c r="W115" i="11"/>
  <c r="S91" i="11"/>
  <c r="U79" i="11"/>
  <c r="X43" i="11"/>
  <c r="X31" i="11"/>
  <c r="R58" i="42"/>
  <c r="P58" i="42"/>
  <c r="G211" i="11"/>
  <c r="G187" i="11"/>
  <c r="G163" i="11"/>
  <c r="H139" i="11"/>
  <c r="H115" i="11"/>
  <c r="I91" i="11"/>
  <c r="J67" i="11"/>
  <c r="D55" i="11"/>
  <c r="J43" i="11"/>
  <c r="K29" i="24"/>
  <c r="F31" i="11"/>
  <c r="H17" i="24"/>
  <c r="M211" i="11"/>
  <c r="M199" i="11"/>
  <c r="M187" i="11"/>
  <c r="M175" i="11"/>
  <c r="M163" i="11"/>
  <c r="M151" i="11"/>
  <c r="M139" i="11"/>
  <c r="O127" i="11"/>
  <c r="O115" i="11"/>
  <c r="O103" i="11"/>
  <c r="O91" i="11"/>
  <c r="O79" i="11"/>
  <c r="O67" i="11"/>
  <c r="O55" i="11"/>
  <c r="O43" i="11"/>
  <c r="T29" i="24"/>
  <c r="Q31" i="11"/>
  <c r="X17" i="24"/>
  <c r="X187" i="11"/>
  <c r="W175" i="11"/>
  <c r="S163" i="11"/>
  <c r="S139" i="11"/>
  <c r="V115" i="11"/>
  <c r="T79" i="11"/>
  <c r="W43" i="11"/>
  <c r="W31" i="11"/>
  <c r="AB58" i="42"/>
  <c r="J82" i="42"/>
  <c r="E211" i="11"/>
  <c r="E187" i="11"/>
  <c r="E163" i="11"/>
  <c r="F139" i="11"/>
  <c r="F115" i="11"/>
  <c r="G91" i="11"/>
  <c r="H67" i="11"/>
  <c r="H43" i="11"/>
  <c r="D31" i="11"/>
  <c r="M127" i="11"/>
  <c r="M115" i="11"/>
  <c r="M103" i="11"/>
  <c r="M91" i="11"/>
  <c r="M79" i="11"/>
  <c r="M67" i="11"/>
  <c r="M55" i="11"/>
  <c r="M43" i="11"/>
  <c r="O31" i="11"/>
  <c r="T17" i="24"/>
  <c r="X199" i="11"/>
  <c r="V187" i="11"/>
  <c r="U175" i="11"/>
  <c r="W151" i="11"/>
  <c r="T115" i="11"/>
  <c r="W55" i="11"/>
  <c r="U43" i="11"/>
  <c r="U31" i="11"/>
  <c r="W82" i="42"/>
  <c r="R82" i="42"/>
  <c r="C82" i="42"/>
  <c r="AM58" i="42"/>
  <c r="D211" i="11"/>
  <c r="J199" i="11"/>
  <c r="D187" i="11"/>
  <c r="J175" i="11"/>
  <c r="D163" i="11"/>
  <c r="J151" i="11"/>
  <c r="E139" i="11"/>
  <c r="E115" i="11"/>
  <c r="F91" i="11"/>
  <c r="G67" i="11"/>
  <c r="G43" i="11"/>
  <c r="G29" i="24"/>
  <c r="L127" i="11"/>
  <c r="L115" i="11"/>
  <c r="L103" i="11"/>
  <c r="L91" i="11"/>
  <c r="L79" i="11"/>
  <c r="L67" i="11"/>
  <c r="L55" i="11"/>
  <c r="L43" i="11"/>
  <c r="N31" i="11"/>
  <c r="U17" i="24"/>
  <c r="W199" i="11"/>
  <c r="U187" i="11"/>
  <c r="T175" i="11"/>
  <c r="V151" i="11"/>
  <c r="S115" i="11"/>
  <c r="X103" i="11"/>
  <c r="X67" i="11"/>
  <c r="V55" i="11"/>
  <c r="T43" i="11"/>
  <c r="T31" i="11"/>
  <c r="AL82" i="42"/>
  <c r="V58" i="42"/>
  <c r="P34" i="42"/>
  <c r="Q34" i="42"/>
  <c r="P82" i="42"/>
  <c r="N82" i="42"/>
  <c r="BD84" i="4"/>
  <c r="I199" i="11"/>
  <c r="I175" i="11"/>
  <c r="I151" i="11"/>
  <c r="D139" i="11"/>
  <c r="J127" i="11"/>
  <c r="E91" i="11"/>
  <c r="F67" i="11"/>
  <c r="F43" i="11"/>
  <c r="H29" i="24"/>
  <c r="M31" i="11"/>
  <c r="V199" i="11"/>
  <c r="T187" i="11"/>
  <c r="S175" i="11"/>
  <c r="U151" i="11"/>
  <c r="W103" i="11"/>
  <c r="W67" i="11"/>
  <c r="U55" i="11"/>
  <c r="S43" i="11"/>
  <c r="S31" i="11"/>
  <c r="U58" i="42"/>
  <c r="N96" i="5"/>
  <c r="O34" i="42"/>
  <c r="AL34" i="42"/>
  <c r="F82" i="42"/>
  <c r="J34" i="42"/>
  <c r="H199" i="11"/>
  <c r="H175" i="11"/>
  <c r="H151" i="11"/>
  <c r="I127" i="11"/>
  <c r="J103" i="11"/>
  <c r="D91" i="11"/>
  <c r="J79" i="11"/>
  <c r="E67" i="11"/>
  <c r="E43" i="11"/>
  <c r="L31"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R48" i="42"/>
  <c r="N56" i="4"/>
  <c r="AU34" i="4"/>
  <c r="I58" i="4"/>
  <c r="E82" i="4"/>
  <c r="K32" i="4"/>
  <c r="C72" i="42"/>
  <c r="O72" i="42"/>
  <c r="AL72" i="42"/>
  <c r="AD72" i="42"/>
  <c r="AM22" i="4"/>
  <c r="AT22" i="4"/>
  <c r="S34" i="4"/>
  <c r="AH22" i="4"/>
  <c r="AH24" i="42"/>
  <c r="W36" i="42"/>
  <c r="L48" i="42"/>
  <c r="I72" i="42"/>
  <c r="E36" i="42"/>
  <c r="H24" i="42"/>
  <c r="V24" i="42"/>
  <c r="AB24" i="42"/>
  <c r="AL48" i="42"/>
  <c r="AM48" i="42"/>
  <c r="I56" i="4"/>
  <c r="AG34" i="4"/>
  <c r="F58" i="4"/>
  <c r="AQ82" i="4"/>
  <c r="AK72" i="42"/>
  <c r="Z72" i="42"/>
  <c r="R36" i="42"/>
  <c r="D36" i="42"/>
  <c r="AV22" i="4"/>
  <c r="Z32" i="42"/>
  <c r="AM34" i="4"/>
  <c r="W68" i="42"/>
  <c r="C34" i="4"/>
  <c r="V36" i="42"/>
  <c r="E48" i="42"/>
  <c r="S72" i="42"/>
  <c r="AK24" i="42"/>
  <c r="AD24" i="42"/>
  <c r="Z24" i="42"/>
  <c r="AA34" i="4"/>
  <c r="AE58" i="4"/>
  <c r="P82" i="4"/>
  <c r="AP56" i="4"/>
  <c r="G72" i="42"/>
  <c r="N72" i="42"/>
  <c r="D72" i="42"/>
  <c r="N36" i="42"/>
  <c r="F22" i="4"/>
  <c r="AU22" i="4"/>
  <c r="AY34" i="4"/>
  <c r="V22" i="4"/>
  <c r="AH36" i="42"/>
  <c r="G36" i="42"/>
  <c r="AE72" i="42"/>
  <c r="P24" i="42"/>
  <c r="AJ24" i="42"/>
  <c r="K24" i="42"/>
  <c r="AF48" i="42"/>
  <c r="AF22" i="4"/>
  <c r="AW34" i="4"/>
  <c r="G58" i="4"/>
  <c r="AF82" i="4"/>
  <c r="AE48" i="42"/>
  <c r="AA72" i="42"/>
  <c r="E34" i="4"/>
  <c r="AE22" i="4"/>
  <c r="AG72" i="42"/>
  <c r="AF72" i="42"/>
  <c r="U72" i="42"/>
  <c r="N24" i="42"/>
  <c r="U24" i="42"/>
  <c r="M24" i="42"/>
  <c r="I36" i="42"/>
  <c r="AC36" i="42"/>
  <c r="C18" i="5"/>
  <c r="M34" i="4"/>
  <c r="AS58" i="4"/>
  <c r="W82" i="4"/>
  <c r="AB80" i="4"/>
  <c r="W48" i="42"/>
  <c r="Q72" i="42"/>
  <c r="AB72" i="42"/>
  <c r="AX34" i="4"/>
  <c r="AT58" i="4"/>
  <c r="AX82" i="4"/>
  <c r="B30" i="8"/>
  <c r="Y30" i="8" s="1"/>
  <c r="AA36" i="42"/>
  <c r="M72" i="42"/>
  <c r="W72" i="42"/>
  <c r="AC48" i="42"/>
  <c r="AL24" i="42"/>
  <c r="I24" i="42"/>
  <c r="E24" i="42"/>
  <c r="X36" i="42"/>
  <c r="L36" i="42"/>
  <c r="AK44" i="4"/>
  <c r="M22" i="4"/>
  <c r="AR58" i="4"/>
  <c r="AP70" i="4"/>
  <c r="AD80" i="4"/>
  <c r="B51" i="9"/>
  <c r="C51" i="9"/>
  <c r="V48" i="42"/>
  <c r="AB48" i="42"/>
  <c r="D22" i="4"/>
  <c r="AA70" i="4"/>
  <c r="AM46" i="4"/>
  <c r="R34" i="4"/>
  <c r="AW22" i="4"/>
  <c r="AG22" i="4"/>
  <c r="AJ72" i="42"/>
  <c r="AD48" i="42"/>
  <c r="E72" i="42"/>
  <c r="Y48" i="42"/>
  <c r="M48" i="42"/>
  <c r="Q24" i="42"/>
  <c r="X24" i="42"/>
  <c r="H48" i="42"/>
  <c r="U44" i="4"/>
  <c r="AB22" i="4"/>
  <c r="AK58" i="4"/>
  <c r="AR70" i="4"/>
  <c r="H72" i="42"/>
  <c r="T72" i="42"/>
  <c r="AG82" i="4"/>
  <c r="Y22" i="4"/>
  <c r="T22" i="4"/>
  <c r="P22" i="4"/>
  <c r="AI22" i="4"/>
  <c r="V34" i="4"/>
  <c r="AD36" i="42"/>
  <c r="H36" i="42"/>
  <c r="AM24" i="42"/>
  <c r="AE24" i="42"/>
  <c r="X44" i="4"/>
  <c r="AL22" i="4"/>
  <c r="AU58" i="4"/>
  <c r="AJ82" i="4"/>
  <c r="AU56" i="4"/>
  <c r="D48" i="42"/>
  <c r="K72" i="42"/>
  <c r="AP22" i="4"/>
  <c r="Q22" i="4"/>
  <c r="AJ22" i="4"/>
  <c r="AD22" i="4"/>
  <c r="T36" i="42"/>
  <c r="K48" i="42"/>
  <c r="V72" i="42"/>
  <c r="R24" i="42"/>
  <c r="F60" i="42"/>
  <c r="Q48" i="42"/>
  <c r="AA44" i="4"/>
  <c r="U34" i="4"/>
  <c r="C58" i="4"/>
  <c r="AY82" i="4"/>
  <c r="Y72" i="42"/>
  <c r="T48" i="42"/>
  <c r="F48" i="42"/>
  <c r="J72" i="42"/>
  <c r="I117" i="5"/>
  <c r="R105" i="5"/>
  <c r="T117" i="5"/>
  <c r="J117" i="5"/>
  <c r="T105" i="5"/>
  <c r="BJ46" i="4"/>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G107" i="5"/>
  <c r="Z21" i="42"/>
  <c r="AU83" i="4"/>
  <c r="AH81" i="42"/>
  <c r="X21" i="42"/>
  <c r="W21" i="42"/>
  <c r="Q57" i="42"/>
  <c r="AB33" i="42"/>
  <c r="AU76" i="4"/>
  <c r="K76" i="4"/>
  <c r="V76" i="4"/>
  <c r="CS18" i="4"/>
  <c r="BR18" i="4"/>
  <c r="R40" i="4"/>
  <c r="C60" i="5"/>
  <c r="B71" i="9"/>
  <c r="D71" i="9" s="1"/>
  <c r="X18" i="4"/>
  <c r="J18" i="4"/>
  <c r="U32" i="42"/>
  <c r="AA76" i="4"/>
  <c r="AJ76" i="4"/>
  <c r="AW76" i="4"/>
  <c r="CO18" i="4"/>
  <c r="CL18" i="4"/>
  <c r="B23" i="9"/>
  <c r="C23" i="9" s="1"/>
  <c r="B35" i="9"/>
  <c r="D35" i="9" s="1"/>
  <c r="AD64" i="4"/>
  <c r="E76" i="4"/>
  <c r="U18" i="4"/>
  <c r="AN18" i="4"/>
  <c r="BT18" i="4"/>
  <c r="AT18" i="4"/>
  <c r="AH18" i="4"/>
  <c r="S76" i="4"/>
  <c r="Y76" i="4"/>
  <c r="AP76" i="4"/>
  <c r="CF18" i="4"/>
  <c r="CC18" i="4"/>
  <c r="E28" i="4"/>
  <c r="C40" i="4"/>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B59" i="9"/>
  <c r="E59" i="9"/>
  <c r="AD18" i="4"/>
  <c r="AE18" i="4"/>
  <c r="AY28" i="4"/>
  <c r="T20" i="42"/>
  <c r="AM76" i="4"/>
  <c r="AB76" i="4"/>
  <c r="M76" i="4"/>
  <c r="CE18" i="4"/>
  <c r="C14" i="5"/>
  <c r="N14" i="5" s="1"/>
  <c r="AI40" i="4"/>
  <c r="G52" i="4"/>
  <c r="AY64" i="4"/>
  <c r="I76" i="4"/>
  <c r="AJ18" i="4"/>
  <c r="K18" i="4"/>
  <c r="T18" i="4"/>
  <c r="E52" i="4"/>
  <c r="AB32" i="42"/>
  <c r="Q76" i="4"/>
  <c r="AR76" i="4"/>
  <c r="B72" i="8"/>
  <c r="S72" i="8" s="1"/>
  <c r="AQ76" i="4"/>
  <c r="B14" i="8"/>
  <c r="M14" i="8" s="1"/>
  <c r="CK18" i="4"/>
  <c r="AX40" i="4"/>
  <c r="C48" i="5"/>
  <c r="AH64" i="4"/>
  <c r="CJ18" i="4"/>
  <c r="AC18" i="4"/>
  <c r="AI18" i="4"/>
  <c r="M18" i="4"/>
  <c r="Q64" i="4"/>
  <c r="BD64" i="4"/>
  <c r="W80" i="42"/>
  <c r="G68" i="42"/>
  <c r="AI76" i="4"/>
  <c r="X76" i="4"/>
  <c r="H76" i="4"/>
  <c r="AT76" i="4"/>
  <c r="BS18" i="4"/>
  <c r="C18" i="4"/>
  <c r="C36" i="5"/>
  <c r="B47" i="9"/>
  <c r="G47" i="9" s="1"/>
  <c r="AL76" i="4"/>
  <c r="M20" i="42"/>
  <c r="AG18" i="4"/>
  <c r="CA18" i="4"/>
  <c r="AV18" i="4"/>
  <c r="N76" i="4"/>
  <c r="AY76" i="4"/>
  <c r="AK76" i="4"/>
  <c r="Z76" i="4"/>
  <c r="CM18" i="4"/>
  <c r="BV18" i="4"/>
  <c r="V28" i="4"/>
  <c r="X40" i="4"/>
  <c r="C72" i="5"/>
  <c r="BZ18" i="4"/>
  <c r="AF18" i="4"/>
  <c r="AB18" i="4"/>
  <c r="AK18" i="4"/>
  <c r="BD76" i="4"/>
  <c r="AB44" i="42"/>
  <c r="AK56" i="42"/>
  <c r="T76" i="4"/>
  <c r="R76" i="4"/>
  <c r="AN76" i="4"/>
  <c r="D20" i="42"/>
  <c r="BO18" i="4"/>
  <c r="CD18" i="4"/>
  <c r="BP18" i="4"/>
  <c r="C24" i="5"/>
  <c r="S64" i="4"/>
  <c r="BM18" i="4"/>
  <c r="AA18" i="4"/>
  <c r="G18" i="4"/>
  <c r="W18" i="4"/>
  <c r="AP18" i="4"/>
  <c r="BB76" i="4"/>
  <c r="M32" i="42"/>
  <c r="AA32" i="42"/>
  <c r="AF76" i="4"/>
  <c r="U76" i="4"/>
  <c r="AC76" i="4"/>
  <c r="BU18" i="4"/>
  <c r="BX18" i="4"/>
  <c r="R18" i="4"/>
  <c r="AB28" i="4"/>
  <c r="D64" i="4"/>
  <c r="E18" i="4"/>
  <c r="AO18" i="4"/>
  <c r="J47" i="42"/>
  <c r="L23" i="42"/>
  <c r="C71" i="42"/>
  <c r="AE71" i="42"/>
  <c r="AG47" i="42"/>
  <c r="W47" i="42"/>
  <c r="W83" i="42"/>
  <c r="P23" i="42"/>
  <c r="I83" i="42"/>
  <c r="AM23" i="42"/>
  <c r="R47" i="42"/>
  <c r="AL47" i="42"/>
  <c r="D71" i="42"/>
  <c r="AA83" i="42"/>
  <c r="AF71" i="42"/>
  <c r="E47" i="42"/>
  <c r="AA47" i="42"/>
  <c r="Z71" i="42"/>
  <c r="R83" i="42"/>
  <c r="X47" i="42"/>
  <c r="AM47" i="42"/>
  <c r="U47" i="42"/>
  <c r="K111" i="5"/>
  <c r="R23" i="42"/>
  <c r="O59" i="42"/>
  <c r="J59" i="42"/>
  <c r="O23" i="42"/>
  <c r="N23" i="42"/>
  <c r="H35" i="42"/>
  <c r="H71" i="42"/>
  <c r="D47" i="42"/>
  <c r="F23" i="42"/>
  <c r="AL23" i="42"/>
  <c r="AF83" i="42"/>
  <c r="C83" i="42"/>
  <c r="Q71" i="42"/>
  <c r="M47" i="42"/>
  <c r="G71" i="42"/>
  <c r="K47" i="42"/>
  <c r="AM71" i="42"/>
  <c r="N83" i="42"/>
  <c r="P71" i="42"/>
  <c r="T71" i="42"/>
  <c r="S47" i="42"/>
  <c r="AK35" i="42"/>
  <c r="S83" i="42"/>
  <c r="Z83" i="42"/>
  <c r="AA23" i="42"/>
  <c r="M83" i="42"/>
  <c r="V83" i="42"/>
  <c r="H47" i="42"/>
  <c r="AG71" i="42"/>
  <c r="Z47" i="42"/>
  <c r="AH47" i="42"/>
  <c r="P83" i="42"/>
  <c r="V47" i="42"/>
  <c r="R71" i="42"/>
  <c r="F83" i="42"/>
  <c r="AC71" i="42"/>
  <c r="C23" i="42"/>
  <c r="T83" i="42"/>
  <c r="D83" i="42"/>
  <c r="AA71" i="42"/>
  <c r="AK47" i="42"/>
  <c r="AE83" i="42"/>
  <c r="I71" i="42"/>
  <c r="AC83" i="42"/>
  <c r="U71" i="42"/>
  <c r="G47" i="42"/>
  <c r="F47" i="42"/>
  <c r="AB83" i="42"/>
  <c r="D23" i="42"/>
  <c r="Y83" i="42"/>
  <c r="J23" i="42"/>
  <c r="L83" i="42"/>
  <c r="H83" i="42"/>
  <c r="C47" i="42"/>
  <c r="AL71" i="42"/>
  <c r="Y47" i="42"/>
  <c r="Q23" i="42"/>
  <c r="F71" i="42"/>
  <c r="U111" i="5"/>
  <c r="U23" i="42"/>
  <c r="K59" i="42"/>
  <c r="N47" i="42"/>
  <c r="I47" i="42"/>
  <c r="AD83" i="42"/>
  <c r="J83" i="42"/>
  <c r="Q47" i="42"/>
  <c r="AL83" i="42"/>
  <c r="Q83" i="42"/>
  <c r="Y80" i="42"/>
  <c r="I20" i="42"/>
  <c r="AA44" i="42"/>
  <c r="AF68" i="42"/>
  <c r="V44" i="42"/>
  <c r="AE56" i="42"/>
  <c r="V56" i="42"/>
  <c r="AD68" i="42"/>
  <c r="U20" i="42"/>
  <c r="U80" i="42"/>
  <c r="AC80" i="42"/>
  <c r="H118" i="5"/>
  <c r="E56" i="42"/>
  <c r="E32" i="42"/>
  <c r="E68" i="42"/>
  <c r="N80" i="42"/>
  <c r="C20" i="42"/>
  <c r="P32" i="42"/>
  <c r="D56" i="42"/>
  <c r="Q56" i="42"/>
  <c r="AM80" i="42"/>
  <c r="W44" i="42"/>
  <c r="L56" i="42"/>
  <c r="AG56" i="42"/>
  <c r="S20" i="42"/>
  <c r="AF80" i="42"/>
  <c r="T56" i="42"/>
  <c r="U68" i="42"/>
  <c r="AB68" i="42"/>
  <c r="I118" i="5"/>
  <c r="G80" i="42"/>
  <c r="P106" i="5"/>
  <c r="D32" i="42"/>
  <c r="P99" i="5"/>
  <c r="AJ80" i="42"/>
  <c r="W32" i="42"/>
  <c r="V20" i="42"/>
  <c r="S80" i="42"/>
  <c r="AC32" i="42"/>
  <c r="M80" i="42"/>
  <c r="AJ68" i="42"/>
  <c r="Y44" i="42"/>
  <c r="Y68" i="42"/>
  <c r="G44" i="42"/>
  <c r="AL68" i="42"/>
  <c r="V80" i="42"/>
  <c r="F56" i="42"/>
  <c r="AF59" i="4"/>
  <c r="I80" i="42"/>
  <c r="AH80" i="42"/>
  <c r="M56" i="42"/>
  <c r="AD56" i="42"/>
  <c r="L80" i="42"/>
  <c r="AB80" i="42"/>
  <c r="E44" i="42"/>
  <c r="Q68" i="42"/>
  <c r="N20" i="42"/>
  <c r="U87" i="5"/>
  <c r="AE80" i="42"/>
  <c r="AL80" i="42"/>
  <c r="BK84" i="4"/>
  <c r="R80" i="42"/>
  <c r="Q80" i="42"/>
  <c r="BJ84" i="4"/>
  <c r="AF32" i="42"/>
  <c r="H56" i="42"/>
  <c r="K20" i="42"/>
  <c r="AG44" i="42"/>
  <c r="X56" i="42"/>
  <c r="AF44" i="42"/>
  <c r="S68" i="42"/>
  <c r="V32" i="42"/>
  <c r="AJ44" i="42"/>
  <c r="Y20" i="42"/>
  <c r="AC20" i="42"/>
  <c r="AK44" i="42"/>
  <c r="AB56" i="42"/>
  <c r="AG32" i="42"/>
  <c r="X20" i="42"/>
  <c r="AK68" i="42"/>
  <c r="U44" i="42"/>
  <c r="K44" i="42"/>
  <c r="AH44" i="42"/>
  <c r="AF20" i="42"/>
  <c r="Z80" i="42"/>
  <c r="E20" i="42"/>
  <c r="Q20" i="42"/>
  <c r="D68" i="42"/>
  <c r="S106" i="5"/>
  <c r="F111" i="5"/>
  <c r="O80" i="42"/>
  <c r="P68" i="42"/>
  <c r="BG84" i="4"/>
  <c r="BJ60" i="4"/>
  <c r="W56" i="42"/>
  <c r="X44" i="42"/>
  <c r="E80" i="42"/>
  <c r="O68" i="42"/>
  <c r="K56" i="42"/>
  <c r="AD20" i="42"/>
  <c r="AH20" i="42"/>
  <c r="Z56" i="42"/>
  <c r="M68" i="42"/>
  <c r="Z68" i="42"/>
  <c r="AJ56" i="42"/>
  <c r="Y32" i="42"/>
  <c r="G20" i="42"/>
  <c r="AG80" i="42"/>
  <c r="T44" i="42"/>
  <c r="AD80" i="42"/>
  <c r="R68" i="42"/>
  <c r="AK80" i="42"/>
  <c r="H68" i="42"/>
  <c r="P44" i="42"/>
  <c r="L68" i="42"/>
  <c r="L32" i="42"/>
  <c r="X80" i="42"/>
  <c r="AD44" i="42"/>
  <c r="L44" i="42"/>
  <c r="AA56" i="42"/>
  <c r="AE20" i="42"/>
  <c r="AJ20" i="42"/>
  <c r="AH56" i="42"/>
  <c r="AA20" i="42"/>
  <c r="H20" i="42"/>
  <c r="P20" i="42"/>
  <c r="T32" i="42"/>
  <c r="J68" i="42"/>
  <c r="V94" i="5"/>
  <c r="C44" i="42"/>
  <c r="C68" i="42"/>
  <c r="J80" i="42"/>
  <c r="P80" i="42"/>
  <c r="AE44" i="42"/>
  <c r="AK32" i="42"/>
  <c r="Z20" i="42"/>
  <c r="AF56" i="42"/>
  <c r="U56" i="42"/>
  <c r="M44" i="42"/>
  <c r="AE68" i="42"/>
  <c r="AA68" i="42"/>
  <c r="C80" i="42"/>
  <c r="N68" i="42"/>
  <c r="G94" i="5"/>
  <c r="BC84" i="4"/>
  <c r="BJ72" i="4"/>
  <c r="X68" i="42"/>
  <c r="AB20" i="42"/>
  <c r="AC68" i="42"/>
  <c r="W20" i="42"/>
  <c r="AL20" i="42"/>
  <c r="K80" i="42"/>
  <c r="AD32" i="42"/>
  <c r="K68" i="42"/>
  <c r="Z44" i="42"/>
  <c r="K32" i="42"/>
  <c r="H32" i="42"/>
  <c r="G56" i="42"/>
  <c r="AE32" i="42"/>
  <c r="F68" i="42"/>
  <c r="AG20" i="42"/>
  <c r="D44" i="42"/>
  <c r="F44" i="42"/>
  <c r="J44" i="42"/>
  <c r="F80" i="42"/>
  <c r="BN81" i="4"/>
  <c r="S32" i="42"/>
  <c r="AH68" i="42"/>
  <c r="AJ32" i="42"/>
  <c r="AH32" i="42"/>
  <c r="V68" i="42"/>
  <c r="AC56" i="42"/>
  <c r="S44" i="42"/>
  <c r="T68" i="42"/>
  <c r="AK20" i="42"/>
  <c r="AM20" i="42"/>
  <c r="Y56" i="42"/>
  <c r="G32" i="42"/>
  <c r="I68" i="42"/>
  <c r="AL83" i="4"/>
  <c r="J20" i="42"/>
  <c r="M111" i="5"/>
  <c r="H80" i="42"/>
  <c r="O32" i="42"/>
  <c r="I92" i="5"/>
  <c r="AD69" i="4"/>
  <c r="B41" i="8"/>
  <c r="AD41" i="8"/>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M69" i="4"/>
  <c r="B64" i="9"/>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G69" i="4"/>
  <c r="AR69" i="4"/>
  <c r="AO21" i="4"/>
  <c r="R116" i="5"/>
  <c r="O116" i="5"/>
  <c r="AH81" i="4"/>
  <c r="Z45" i="4"/>
  <c r="AM69" i="4"/>
  <c r="B29" i="8"/>
  <c r="J29" i="8"/>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G258" i="32"/>
  <c r="H257" i="32"/>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M16" i="42"/>
  <c r="AA16" i="42"/>
  <c r="Y16" i="42"/>
  <c r="U16" i="42"/>
  <c r="V16" i="42"/>
  <c r="AF16" i="42"/>
  <c r="AE16" i="42"/>
  <c r="AD16" i="42"/>
  <c r="Z16" i="42"/>
  <c r="K16" i="42"/>
  <c r="C16" i="42"/>
  <c r="E16" i="42"/>
  <c r="F16" i="42" s="1"/>
  <c r="I16" i="42"/>
  <c r="Q16" i="42" s="1"/>
  <c r="G16" i="42"/>
  <c r="X16" i="42"/>
  <c r="AG16" i="42"/>
  <c r="D16" i="42"/>
  <c r="AK16" i="42"/>
  <c r="AK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Y52" i="42"/>
  <c r="AK28" i="42"/>
  <c r="T40" i="42"/>
  <c r="R28" i="42"/>
  <c r="F64" i="42"/>
  <c r="M115" i="5"/>
  <c r="Y76" i="42"/>
  <c r="L16" i="42"/>
  <c r="AM28" i="42"/>
  <c r="E28" i="42"/>
  <c r="S16" i="42"/>
  <c r="P28" i="42"/>
  <c r="AM52" i="42"/>
  <c r="AD52" i="42"/>
  <c r="AC52" i="42"/>
  <c r="R52" i="42"/>
  <c r="H52" i="42"/>
  <c r="L52" i="42"/>
  <c r="AG52" i="42"/>
  <c r="AK52" i="42"/>
  <c r="AL52" i="42"/>
  <c r="E52" i="42"/>
  <c r="U52" i="42"/>
  <c r="X52" i="42"/>
  <c r="M52" i="42"/>
  <c r="AF52" i="42"/>
  <c r="P52" i="42"/>
  <c r="N52" i="42"/>
  <c r="T52" i="42"/>
  <c r="G52" i="42"/>
  <c r="I52" i="42"/>
  <c r="S52" i="42"/>
  <c r="AJ52" i="42"/>
  <c r="F52" i="42"/>
  <c r="V52" i="42"/>
  <c r="W52" i="42"/>
  <c r="AH52" i="42"/>
  <c r="C52" i="42"/>
  <c r="AE52" i="42"/>
  <c r="C65" i="42"/>
  <c r="AL65" i="42"/>
  <c r="AA65" i="42"/>
  <c r="AJ40" i="42"/>
  <c r="AA52" i="42"/>
  <c r="Q103" i="5"/>
  <c r="O52" i="42"/>
  <c r="H28" i="42"/>
  <c r="D64" i="42"/>
  <c r="AC64" i="42"/>
  <c r="H64" i="42"/>
  <c r="AJ64" i="42"/>
  <c r="R64" i="42"/>
  <c r="AA64" i="42"/>
  <c r="X64" i="42"/>
  <c r="L64" i="42"/>
  <c r="AB64" i="42"/>
  <c r="AK64" i="42"/>
  <c r="AF64" i="42"/>
  <c r="C64" i="42"/>
  <c r="J64" i="42"/>
  <c r="T64" i="42"/>
  <c r="AE64" i="42"/>
  <c r="AD64" i="42"/>
  <c r="Q64" i="42"/>
  <c r="Y64" i="42"/>
  <c r="S64" i="42"/>
  <c r="K64" i="42"/>
  <c r="Z64" i="42"/>
  <c r="W64" i="42"/>
  <c r="G64" i="42"/>
  <c r="I64" i="42"/>
  <c r="AH64" i="42"/>
  <c r="N64" i="42"/>
  <c r="U64" i="42"/>
  <c r="AM64" i="42"/>
  <c r="AB52" i="42"/>
  <c r="AH16" i="42"/>
  <c r="D52" i="42"/>
  <c r="R76" i="42"/>
  <c r="P64" i="42"/>
  <c r="AJ28" i="42"/>
  <c r="E53" i="42"/>
  <c r="Q53" i="42"/>
  <c r="Z53" i="42"/>
  <c r="D53" i="42"/>
  <c r="AE76" i="42"/>
  <c r="V28" i="42"/>
  <c r="J52" i="42"/>
  <c r="AL64" i="42"/>
  <c r="S77" i="42"/>
  <c r="AG77" i="42"/>
  <c r="E77" i="42"/>
  <c r="O77" i="42"/>
  <c r="AL77" i="42"/>
  <c r="AB16" i="42"/>
  <c r="Q52" i="42"/>
  <c r="O64" i="42"/>
  <c r="AG29" i="42"/>
  <c r="T29" i="42"/>
  <c r="AD29" i="42"/>
  <c r="Y29" i="42"/>
  <c r="U28" i="42"/>
  <c r="I76" i="42"/>
  <c r="T16" i="42"/>
  <c r="W40" i="42"/>
  <c r="M64" i="42"/>
  <c r="D41" i="42"/>
  <c r="AE41" i="42"/>
  <c r="X41" i="42"/>
  <c r="J41" i="42"/>
  <c r="R41" i="42"/>
  <c r="AG28" i="42"/>
  <c r="H16" i="42"/>
  <c r="Z40" i="42"/>
  <c r="Q115" i="5"/>
  <c r="O76" i="42"/>
  <c r="Q29" i="42"/>
  <c r="BM59" i="4"/>
  <c r="AA83" i="4"/>
  <c r="AN22" i="4"/>
  <c r="X22" i="4"/>
  <c r="AE34" i="4"/>
  <c r="AQ34" i="4"/>
  <c r="Z34" i="4"/>
  <c r="AX58" i="4"/>
  <c r="AY58" i="4"/>
  <c r="AD58" i="4"/>
  <c r="P58" i="4"/>
  <c r="J82" i="4"/>
  <c r="H82" i="4"/>
  <c r="AW82" i="4"/>
  <c r="AL82" i="4"/>
  <c r="S47" i="4"/>
  <c r="C54" i="5"/>
  <c r="AA82" i="4"/>
  <c r="BB83" i="4"/>
  <c r="BN58" i="4"/>
  <c r="AJ83" i="4"/>
  <c r="S22" i="4"/>
  <c r="Z22" i="4"/>
  <c r="I34" i="4"/>
  <c r="AO34" i="4"/>
  <c r="AL34" i="4"/>
  <c r="K58" i="4"/>
  <c r="AV58" i="4"/>
  <c r="AC58" i="4"/>
  <c r="AI58" i="4"/>
  <c r="N82" i="4"/>
  <c r="K82" i="4"/>
  <c r="C82" i="4"/>
  <c r="AO82" i="4"/>
  <c r="H71" i="4"/>
  <c r="AI47" i="4"/>
  <c r="D71" i="4"/>
  <c r="BN82" i="4"/>
  <c r="BM58" i="4"/>
  <c r="S83" i="4"/>
  <c r="J22" i="4"/>
  <c r="AB34" i="4"/>
  <c r="Y34" i="4"/>
  <c r="C30" i="5"/>
  <c r="M30" i="5" s="1"/>
  <c r="AG58" i="4"/>
  <c r="T58" i="4"/>
  <c r="V58" i="4"/>
  <c r="W58" i="4"/>
  <c r="Q82" i="4"/>
  <c r="S82" i="4"/>
  <c r="F82" i="4"/>
  <c r="AR82" i="4"/>
  <c r="AC47" i="4"/>
  <c r="V23" i="4"/>
  <c r="S58" i="4"/>
  <c r="C67" i="5"/>
  <c r="J67" i="5" s="1"/>
  <c r="AT34" i="4"/>
  <c r="BG82" i="4"/>
  <c r="BF58" i="4"/>
  <c r="AB83" i="4"/>
  <c r="AA22" i="4"/>
  <c r="N22" i="4"/>
  <c r="AF34" i="4"/>
  <c r="Q34" i="4"/>
  <c r="AP34" i="4"/>
  <c r="X58" i="4"/>
  <c r="Y58" i="4"/>
  <c r="Z58" i="4"/>
  <c r="AL58" i="4"/>
  <c r="U82" i="4"/>
  <c r="V82" i="4"/>
  <c r="I82" i="4"/>
  <c r="C78" i="5"/>
  <c r="AH71" i="4"/>
  <c r="AW47" i="4"/>
  <c r="X82" i="4"/>
  <c r="AD82" i="4"/>
  <c r="BB82" i="4"/>
  <c r="BA58" i="4"/>
  <c r="AY22" i="4"/>
  <c r="I22" i="4"/>
  <c r="N34" i="4"/>
  <c r="J34" i="4"/>
  <c r="AJ34" i="4"/>
  <c r="AA58" i="4"/>
  <c r="D58" i="4"/>
  <c r="AP58" i="4"/>
  <c r="R58" i="4"/>
  <c r="R82" i="4"/>
  <c r="Y82" i="4"/>
  <c r="M82" i="4"/>
  <c r="AU82" i="4"/>
  <c r="AR59" i="4"/>
  <c r="AK71" i="4"/>
  <c r="AU23" i="4"/>
  <c r="BA82" i="4"/>
  <c r="G34" i="4"/>
  <c r="D59" i="4"/>
  <c r="Q35" i="4"/>
  <c r="AX22" i="4"/>
  <c r="B17" i="9"/>
  <c r="C15" i="34"/>
  <c r="B18" i="8"/>
  <c r="AV34" i="4"/>
  <c r="W34" i="4"/>
  <c r="T34" i="4"/>
  <c r="AW58" i="4"/>
  <c r="AH58" i="4"/>
  <c r="AJ58" i="4"/>
  <c r="W70" i="4"/>
  <c r="AM82" i="4"/>
  <c r="AE82" i="4"/>
  <c r="T82" i="4"/>
  <c r="D82" i="4"/>
  <c r="AR23" i="4"/>
  <c r="B29" i="9"/>
  <c r="C29" i="9" s="1"/>
  <c r="N58" i="4"/>
  <c r="AQ22" i="4"/>
  <c r="AO22" i="4"/>
  <c r="P34" i="4"/>
  <c r="AK34" i="4"/>
  <c r="Z46" i="4"/>
  <c r="AN58" i="4"/>
  <c r="AO58" i="4"/>
  <c r="AQ58" i="4"/>
  <c r="P70" i="4"/>
  <c r="AP82" i="4"/>
  <c r="AH82" i="4"/>
  <c r="AI82" i="4"/>
  <c r="G82" i="4"/>
  <c r="G71" i="4"/>
  <c r="D34" i="4"/>
  <c r="AC34" i="4"/>
  <c r="G22" i="4"/>
  <c r="K22" i="4"/>
  <c r="AR34" i="4"/>
  <c r="AS34" i="4"/>
  <c r="H34" i="4"/>
  <c r="B42" i="8"/>
  <c r="K42" i="8" s="1"/>
  <c r="AM58" i="4"/>
  <c r="Q58" i="4"/>
  <c r="E58" i="4"/>
  <c r="AN70" i="4"/>
  <c r="AS82" i="4"/>
  <c r="AK82" i="4"/>
  <c r="Z82" i="4"/>
  <c r="AY71" i="4"/>
  <c r="R47" i="4"/>
  <c r="AN23" i="4"/>
  <c r="C42" i="5"/>
  <c r="F42" i="5" s="1"/>
  <c r="H58" i="4"/>
  <c r="BA71" i="4"/>
  <c r="AS22" i="4"/>
  <c r="AK22" i="4"/>
  <c r="X34" i="4"/>
  <c r="K34" i="4"/>
  <c r="F34" i="4"/>
  <c r="M58" i="4"/>
  <c r="AB58" i="4"/>
  <c r="AF58" i="4"/>
  <c r="F70" i="4"/>
  <c r="AV82" i="4"/>
  <c r="AN82" i="4"/>
  <c r="AC82" i="4"/>
  <c r="K47" i="4"/>
  <c r="AF23" i="4"/>
  <c r="B53" i="9"/>
  <c r="F53" i="9"/>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G323" i="32"/>
  <c r="AL54" i="42"/>
  <c r="AE54" i="42"/>
  <c r="N54" i="42"/>
  <c r="AG54" i="42"/>
  <c r="AC54" i="42"/>
  <c r="AH54" i="42"/>
  <c r="Y54" i="42"/>
  <c r="X54" i="42"/>
  <c r="U54" i="42"/>
  <c r="L54" i="42"/>
  <c r="G54" i="42"/>
  <c r="AB54" i="42"/>
  <c r="R54" i="42"/>
  <c r="I54" i="42"/>
  <c r="C54" i="42"/>
  <c r="AM54" i="42"/>
  <c r="AA54" i="42"/>
  <c r="AJ54" i="42"/>
  <c r="AK54" i="42"/>
  <c r="V54" i="42"/>
  <c r="H54" i="42"/>
  <c r="AD54" i="42"/>
  <c r="Z54" i="42"/>
  <c r="S54" i="42"/>
  <c r="W54" i="42"/>
  <c r="AF54" i="42"/>
  <c r="F54" i="42"/>
  <c r="K54" i="42"/>
  <c r="M54" i="42"/>
  <c r="J54" i="42"/>
  <c r="AG18" i="42"/>
  <c r="D54" i="42"/>
  <c r="AM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J66" i="42"/>
  <c r="G66" i="42"/>
  <c r="AC66" i="42"/>
  <c r="AK66" i="42"/>
  <c r="AB66" i="42"/>
  <c r="R66" i="42"/>
  <c r="AM66" i="42"/>
  <c r="AD66" i="42"/>
  <c r="L66" i="42"/>
  <c r="C66" i="42"/>
  <c r="Y66" i="42"/>
  <c r="K66" i="42"/>
  <c r="C18" i="42"/>
  <c r="AE18" i="42"/>
  <c r="Q54" i="42"/>
  <c r="N18"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E54" i="42"/>
  <c r="AM30" i="42"/>
  <c r="T42" i="42"/>
  <c r="AJ30" i="42"/>
  <c r="Q18" i="42"/>
  <c r="Y42" i="42"/>
  <c r="AL42" i="42"/>
  <c r="AD42" i="42"/>
  <c r="AK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W18" i="42"/>
  <c r="Q30" i="42"/>
  <c r="Q42" i="42"/>
  <c r="K78" i="42"/>
  <c r="Y78" i="42"/>
  <c r="AJ42" i="42"/>
  <c r="AM78" i="42"/>
  <c r="V30" i="42"/>
  <c r="AF66" i="42"/>
  <c r="P42" i="42"/>
  <c r="AH66" i="42"/>
  <c r="AK30" i="42"/>
  <c r="AA18" i="42"/>
  <c r="AL18" i="42"/>
  <c r="O18" i="42"/>
  <c r="P18" i="42"/>
  <c r="Y18" i="42"/>
  <c r="U18" i="42"/>
  <c r="F18" i="42"/>
  <c r="AF18" i="42"/>
  <c r="Z18" i="42"/>
  <c r="H18" i="42"/>
  <c r="L18" i="42"/>
  <c r="I18" i="42"/>
  <c r="AB18" i="42"/>
  <c r="T18" i="42"/>
  <c r="AJ18" i="42"/>
  <c r="K18" i="42"/>
  <c r="V18" i="42"/>
  <c r="J18" i="42"/>
  <c r="AK18" i="42"/>
  <c r="D18" i="42"/>
  <c r="G18" i="42"/>
  <c r="AD18" i="42"/>
  <c r="X18" i="42"/>
  <c r="E18" i="42"/>
  <c r="M18" i="42"/>
  <c r="AC18" i="42"/>
  <c r="R18" i="42"/>
  <c r="S18" i="42"/>
  <c r="AH18" i="42"/>
  <c r="Z42" i="42"/>
  <c r="G42" i="42"/>
  <c r="AO83" i="4"/>
  <c r="AD83" i="4"/>
  <c r="V83" i="4"/>
  <c r="M35" i="4"/>
  <c r="J71" i="4"/>
  <c r="AK59" i="4"/>
  <c r="AR71" i="4"/>
  <c r="Y59" i="4"/>
  <c r="AF71" i="4"/>
  <c r="AB59" i="4"/>
  <c r="G23" i="4"/>
  <c r="P35" i="4"/>
  <c r="AI35" i="4"/>
  <c r="Q47" i="4"/>
  <c r="E47" i="4"/>
  <c r="Q59" i="4"/>
  <c r="M71" i="4"/>
  <c r="AA59" i="4"/>
  <c r="R23" i="4"/>
  <c r="X47" i="4"/>
  <c r="B19" i="8"/>
  <c r="AT47" i="4"/>
  <c r="D35" i="4"/>
  <c r="I35" i="4"/>
  <c r="I71" i="4"/>
  <c r="AV71" i="4"/>
  <c r="BA83" i="4"/>
  <c r="BN71" i="4"/>
  <c r="BK59" i="4"/>
  <c r="BN45" i="4"/>
  <c r="AR83" i="4"/>
  <c r="AG83" i="4"/>
  <c r="Y83" i="4"/>
  <c r="AF35" i="4"/>
  <c r="X71" i="4"/>
  <c r="AP23" i="4"/>
  <c r="S71" i="4"/>
  <c r="AJ59" i="4"/>
  <c r="AA71" i="4"/>
  <c r="K59" i="4"/>
  <c r="AA23" i="4"/>
  <c r="K35" i="4"/>
  <c r="J23" i="4"/>
  <c r="J47" i="4"/>
  <c r="R35" i="4"/>
  <c r="AX47" i="4"/>
  <c r="B18" i="9"/>
  <c r="E71" i="4"/>
  <c r="AU59" i="4"/>
  <c r="B31" i="8"/>
  <c r="P47" i="4"/>
  <c r="C23" i="4"/>
  <c r="AX35" i="4"/>
  <c r="AS23" i="4"/>
  <c r="AQ59" i="4"/>
  <c r="AM71" i="4"/>
  <c r="BN83" i="4"/>
  <c r="BM71" i="4"/>
  <c r="BJ59" i="4"/>
  <c r="Y35" i="4"/>
  <c r="T47" i="4"/>
  <c r="F47" i="4"/>
  <c r="P71" i="4"/>
  <c r="F59" i="4"/>
  <c r="P23" i="4"/>
  <c r="G35" i="4"/>
  <c r="F35" i="4"/>
  <c r="AY35" i="4"/>
  <c r="B55" i="8"/>
  <c r="AO47" i="4"/>
  <c r="B66" i="9"/>
  <c r="AU47" i="4"/>
  <c r="AO59" i="4"/>
  <c r="H23" i="4"/>
  <c r="H47" i="4"/>
  <c r="Z23" i="4"/>
  <c r="AG35" i="4"/>
  <c r="W71" i="4"/>
  <c r="AH59" i="4"/>
  <c r="AR47" i="4"/>
  <c r="AW23" i="4"/>
  <c r="BM83" i="4"/>
  <c r="BK71" i="4"/>
  <c r="BH59" i="4"/>
  <c r="W83" i="4"/>
  <c r="AX83" i="4"/>
  <c r="AM83" i="4"/>
  <c r="AE83" i="4"/>
  <c r="H59" i="4"/>
  <c r="AK47" i="4"/>
  <c r="U47" i="4"/>
  <c r="AQ47" i="4"/>
  <c r="AI59" i="4"/>
  <c r="F83" i="4"/>
  <c r="AB23" i="4"/>
  <c r="C35" i="4"/>
  <c r="AE23" i="4"/>
  <c r="AM35" i="4"/>
  <c r="C79" i="5"/>
  <c r="AM47" i="4"/>
  <c r="P59" i="4"/>
  <c r="T35" i="4"/>
  <c r="N35" i="4"/>
  <c r="E23" i="4"/>
  <c r="AB35" i="4"/>
  <c r="Q71" i="4"/>
  <c r="AS59" i="4"/>
  <c r="Z35" i="4"/>
  <c r="AV35" i="4"/>
  <c r="U35" i="4"/>
  <c r="BK83" i="4"/>
  <c r="BJ71" i="4"/>
  <c r="BG59" i="4"/>
  <c r="BE45" i="4"/>
  <c r="BB23" i="4"/>
  <c r="D83" i="4"/>
  <c r="AP83" i="4"/>
  <c r="AH83" i="4"/>
  <c r="S23" i="4"/>
  <c r="G59" i="4"/>
  <c r="AD47" i="4"/>
  <c r="N47" i="4"/>
  <c r="B30" i="9"/>
  <c r="D30" i="9"/>
  <c r="AY47" i="4"/>
  <c r="AS71" i="4"/>
  <c r="AO23" i="4"/>
  <c r="N23" i="4"/>
  <c r="AT35" i="4"/>
  <c r="AV23" i="4"/>
  <c r="AH35" i="4"/>
  <c r="AH23" i="4"/>
  <c r="AH47" i="4"/>
  <c r="F23" i="4"/>
  <c r="AW35" i="4"/>
  <c r="AI23" i="4"/>
  <c r="AJ23" i="4"/>
  <c r="K71" i="4"/>
  <c r="AL59" i="4"/>
  <c r="AN47" i="4"/>
  <c r="V59" i="4"/>
  <c r="AE59" i="4"/>
  <c r="AF47" i="4"/>
  <c r="BJ83" i="4"/>
  <c r="BH71" i="4"/>
  <c r="BF59" i="4"/>
  <c r="BN47" i="4"/>
  <c r="BD45" i="4"/>
  <c r="G83" i="4"/>
  <c r="AS83" i="4"/>
  <c r="AK83" i="4"/>
  <c r="AT71" i="4"/>
  <c r="AX59" i="4"/>
  <c r="AB47" i="4"/>
  <c r="Y47" i="4"/>
  <c r="C43" i="5"/>
  <c r="AP47" i="4"/>
  <c r="N71" i="4"/>
  <c r="AV59" i="4"/>
  <c r="AX23" i="4"/>
  <c r="AK35" i="4"/>
  <c r="AT23" i="4"/>
  <c r="AD35" i="4"/>
  <c r="B43" i="8"/>
  <c r="Z47" i="4"/>
  <c r="T23" i="4"/>
  <c r="AS35" i="4"/>
  <c r="AI71" i="4"/>
  <c r="AT59" i="4"/>
  <c r="C71" i="4"/>
  <c r="U59" i="4"/>
  <c r="Z59" i="4"/>
  <c r="S59" i="4"/>
  <c r="BH83" i="4"/>
  <c r="BG71" i="4"/>
  <c r="BE59" i="4"/>
  <c r="BM47" i="4"/>
  <c r="J83" i="4"/>
  <c r="AV83" i="4"/>
  <c r="AN83" i="4"/>
  <c r="AJ71" i="4"/>
  <c r="W23" i="4"/>
  <c r="AP35" i="4"/>
  <c r="R59" i="4"/>
  <c r="AO35" i="4"/>
  <c r="B54" i="9"/>
  <c r="M47" i="4"/>
  <c r="F71" i="4"/>
  <c r="AP59" i="4"/>
  <c r="P83" i="4"/>
  <c r="AK23" i="4"/>
  <c r="V35" i="4"/>
  <c r="AA35" i="4"/>
  <c r="I23" i="4"/>
  <c r="M23" i="4"/>
  <c r="AD71" i="4"/>
  <c r="I59" i="4"/>
  <c r="I47" i="4"/>
  <c r="V47" i="4"/>
  <c r="AR35" i="4"/>
  <c r="R71" i="4"/>
  <c r="BG83" i="4"/>
  <c r="BF71" i="4"/>
  <c r="BD59" i="4"/>
  <c r="BJ47" i="4"/>
  <c r="Z83" i="4"/>
  <c r="N83" i="4"/>
  <c r="AY83" i="4"/>
  <c r="AQ83" i="4"/>
  <c r="AB71" i="4"/>
  <c r="B42" i="9"/>
  <c r="H35" i="4"/>
  <c r="AY23" i="4"/>
  <c r="AU35" i="4"/>
  <c r="G47" i="4"/>
  <c r="AC35" i="4"/>
  <c r="AN71" i="4"/>
  <c r="AG59" i="4"/>
  <c r="AG71" i="4"/>
  <c r="AY59" i="4"/>
  <c r="C83" i="4"/>
  <c r="Q23" i="4"/>
  <c r="K23" i="4"/>
  <c r="S35" i="4"/>
  <c r="AU71" i="4"/>
  <c r="N59" i="4"/>
  <c r="AC71" i="4"/>
  <c r="C59" i="4"/>
  <c r="AL47" i="4"/>
  <c r="B67" i="8"/>
  <c r="BF83" i="4"/>
  <c r="BE71" i="4"/>
  <c r="BC59" i="4"/>
  <c r="BG47" i="4"/>
  <c r="AC83" i="4"/>
  <c r="Q83" i="4"/>
  <c r="E83" i="4"/>
  <c r="AT83" i="4"/>
  <c r="T71" i="4"/>
  <c r="M59" i="4"/>
  <c r="AN35" i="4"/>
  <c r="AQ23"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D47" i="4"/>
  <c r="AL35" i="4"/>
  <c r="AW83" i="4"/>
  <c r="BK87" i="4"/>
  <c r="BJ87" i="4"/>
  <c r="BH87" i="4"/>
  <c r="BK2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M68" i="42"/>
  <c r="BG72" i="4"/>
  <c r="BC72" i="4"/>
  <c r="BH63" i="4"/>
  <c r="BF39" i="4"/>
  <c r="V98" i="5"/>
  <c r="AJ21" i="42"/>
  <c r="AJ33" i="42"/>
  <c r="U33" i="42"/>
  <c r="I81" i="42"/>
  <c r="AB57" i="42"/>
  <c r="AC20" i="4"/>
  <c r="K44" i="4"/>
  <c r="AF44" i="4"/>
  <c r="AG44" i="4"/>
  <c r="AH44" i="4"/>
  <c r="D56" i="4"/>
  <c r="P56" i="4"/>
  <c r="AF56" i="4"/>
  <c r="W57" i="42"/>
  <c r="K21" i="42"/>
  <c r="AF21" i="42"/>
  <c r="V81" i="42"/>
  <c r="T81" i="42"/>
  <c r="M33" i="42"/>
  <c r="M81" i="42"/>
  <c r="E21" i="42"/>
  <c r="O81" i="42"/>
  <c r="I57" i="42"/>
  <c r="R57" i="42"/>
  <c r="AS44" i="4"/>
  <c r="AQ44" i="4"/>
  <c r="Z44" i="4"/>
  <c r="H80" i="4"/>
  <c r="AL56" i="4"/>
  <c r="H121" i="5"/>
  <c r="R98" i="5"/>
  <c r="H86" i="5"/>
  <c r="AR98" i="5"/>
  <c r="AH21" i="42"/>
  <c r="L57" i="42"/>
  <c r="H33" i="42"/>
  <c r="V33" i="42"/>
  <c r="H81" i="42"/>
  <c r="E57" i="42"/>
  <c r="T20" i="4"/>
  <c r="S44" i="4"/>
  <c r="V44" i="4"/>
  <c r="AB44" i="4"/>
  <c r="P44" i="4"/>
  <c r="U56" i="4"/>
  <c r="AV56" i="4"/>
  <c r="AK56" i="4"/>
  <c r="AD81" i="42"/>
  <c r="X81" i="42"/>
  <c r="AM21" i="42"/>
  <c r="AO56" i="4"/>
  <c r="Q56" i="4"/>
  <c r="W68" i="4"/>
  <c r="F57" i="42"/>
  <c r="BA75" i="4"/>
  <c r="BG63" i="4"/>
  <c r="BE39" i="4"/>
  <c r="X162" i="11"/>
  <c r="V150" i="11"/>
  <c r="S138" i="11"/>
  <c r="V126" i="11"/>
  <c r="I98" i="5"/>
  <c r="X57" i="42"/>
  <c r="AK21" i="42"/>
  <c r="M57" i="42"/>
  <c r="G33" i="42"/>
  <c r="AA33" i="42"/>
  <c r="AG81" i="42"/>
  <c r="AC57" i="42"/>
  <c r="CK20" i="4"/>
  <c r="AO44" i="4"/>
  <c r="W44" i="4"/>
  <c r="AM44" i="4"/>
  <c r="M56" i="4"/>
  <c r="AD56" i="4"/>
  <c r="AQ56" i="4"/>
  <c r="F56" i="4"/>
  <c r="AD21" i="42"/>
  <c r="AC81" i="42"/>
  <c r="T21" i="42"/>
  <c r="P21" i="42"/>
  <c r="B39" i="9"/>
  <c r="C39" i="9" s="1"/>
  <c r="C81" i="42"/>
  <c r="S57" i="42"/>
  <c r="BN75" i="4"/>
  <c r="BF63" i="4"/>
  <c r="BE56" i="4"/>
  <c r="BD39" i="4"/>
  <c r="W162" i="11"/>
  <c r="U150" i="11"/>
  <c r="U126" i="11"/>
  <c r="G86" i="5"/>
  <c r="N98" i="5"/>
  <c r="AJ57" i="42"/>
  <c r="M21" i="42"/>
  <c r="AF57" i="42"/>
  <c r="AK33" i="42"/>
  <c r="Z33" i="42"/>
  <c r="E81" i="42"/>
  <c r="H57" i="42"/>
  <c r="H44" i="4"/>
  <c r="AE44" i="4"/>
  <c r="AV44" i="4"/>
  <c r="J56" i="4"/>
  <c r="T56" i="4"/>
  <c r="X56" i="4"/>
  <c r="Z56" i="4"/>
  <c r="AC21" i="42"/>
  <c r="Z57" i="42"/>
  <c r="U81" i="42"/>
  <c r="Z81" i="42"/>
  <c r="R81" i="42"/>
  <c r="P81" i="42"/>
  <c r="AL81" i="42"/>
  <c r="AE57" i="42"/>
  <c r="R44" i="4"/>
  <c r="AA20" i="4"/>
  <c r="C40" i="5"/>
  <c r="G57" i="42"/>
  <c r="W80" i="4"/>
  <c r="I21" i="42"/>
  <c r="F98" i="5"/>
  <c r="O98" i="5"/>
  <c r="AT44" i="4"/>
  <c r="BM75" i="4"/>
  <c r="BE63" i="4"/>
  <c r="BC39" i="4"/>
  <c r="V162" i="11"/>
  <c r="T126" i="11"/>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32" i="4"/>
  <c r="AD44" i="4"/>
  <c r="AR44" i="4"/>
  <c r="I44" i="4"/>
  <c r="AB56" i="4"/>
  <c r="H56" i="4"/>
  <c r="K56" i="4"/>
  <c r="AW56" i="4"/>
  <c r="N57" i="42"/>
  <c r="Y69" i="42"/>
  <c r="G387" i="32"/>
  <c r="BJ75" i="4"/>
  <c r="BC63" i="4"/>
  <c r="BH27" i="4"/>
  <c r="T121" i="5"/>
  <c r="K86" i="5"/>
  <c r="AK57" i="42"/>
  <c r="X33" i="42"/>
  <c r="AL33" i="42"/>
  <c r="I33" i="42"/>
  <c r="AJ81" i="42"/>
  <c r="P20" i="4"/>
  <c r="AP32" i="4"/>
  <c r="AI44" i="4"/>
  <c r="AL44" i="4"/>
  <c r="J44" i="4"/>
  <c r="AX56" i="4"/>
  <c r="V56" i="4"/>
  <c r="E56" i="4"/>
  <c r="G56" i="4"/>
  <c r="U57" i="42"/>
  <c r="R21"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c r="L21" i="42"/>
  <c r="AE21" i="42"/>
  <c r="J45" i="42"/>
  <c r="J57" i="42"/>
  <c r="Q81" i="42"/>
  <c r="J81" i="42"/>
  <c r="N21" i="42"/>
  <c r="AC44" i="4"/>
  <c r="P80" i="4"/>
  <c r="B27" i="9"/>
  <c r="H27" i="9"/>
  <c r="F33" i="42"/>
  <c r="BG75" i="4"/>
  <c r="BA63" i="4"/>
  <c r="BM39" i="4"/>
  <c r="L98" i="5"/>
  <c r="S121" i="5"/>
  <c r="B97" i="5"/>
  <c r="L81" i="42"/>
  <c r="AH33" i="42"/>
  <c r="Q33" i="42"/>
  <c r="T33" i="42"/>
  <c r="N81" i="42"/>
  <c r="M20" i="4"/>
  <c r="AQ32" i="4"/>
  <c r="D44" i="4"/>
  <c r="AY44" i="4"/>
  <c r="C44" i="4"/>
  <c r="AG56" i="4"/>
  <c r="AH56" i="4"/>
  <c r="AS56" i="4"/>
  <c r="V68" i="4"/>
  <c r="H21" i="42"/>
  <c r="J21" i="42"/>
  <c r="Y81" i="42"/>
  <c r="U69" i="42"/>
  <c r="C52" i="5"/>
  <c r="AG21" i="42"/>
  <c r="P57" i="42"/>
  <c r="R80" i="4"/>
  <c r="BF75" i="4"/>
  <c r="BN63" i="4"/>
  <c r="BK39" i="4"/>
  <c r="X138" i="11"/>
  <c r="T98" i="5"/>
  <c r="H98" i="5"/>
  <c r="AH45" i="42"/>
  <c r="W81" i="42"/>
  <c r="D33" i="42"/>
  <c r="K33" i="42"/>
  <c r="AC33" i="42"/>
  <c r="AE81" i="42"/>
  <c r="CU20" i="4"/>
  <c r="C32" i="4"/>
  <c r="E44" i="4"/>
  <c r="G44" i="4"/>
  <c r="B40" i="8"/>
  <c r="Y40" i="8"/>
  <c r="AN56" i="4"/>
  <c r="AI56" i="4"/>
  <c r="Y56" i="4"/>
  <c r="X68" i="4"/>
  <c r="Y21" i="42"/>
  <c r="AA81" i="42"/>
  <c r="AL57" i="42"/>
  <c r="F21" i="42"/>
  <c r="F80" i="4"/>
  <c r="BE75" i="4"/>
  <c r="BM63" i="4"/>
  <c r="BJ39" i="4"/>
  <c r="W138" i="11"/>
  <c r="K110" i="5"/>
  <c r="AF81" i="42"/>
  <c r="Y33" i="42"/>
  <c r="R33" i="42"/>
  <c r="AE33" i="42"/>
  <c r="AK81" i="42"/>
  <c r="X20" i="4"/>
  <c r="M44" i="4"/>
  <c r="N44" i="4"/>
  <c r="Y44" i="4"/>
  <c r="AY56" i="4"/>
  <c r="AM56" i="4"/>
  <c r="M68" i="4"/>
  <c r="V21" i="42"/>
  <c r="O57" i="42"/>
  <c r="Q21" i="42"/>
  <c r="F81" i="42"/>
  <c r="AY80" i="4"/>
  <c r="T44" i="4"/>
  <c r="AW44" i="4"/>
  <c r="BE34" i="4"/>
  <c r="BK53" i="4"/>
  <c r="BF53" i="4"/>
  <c r="BE53" i="4"/>
  <c r="BM34" i="4"/>
  <c r="BJ22" i="4"/>
  <c r="O24" i="42"/>
  <c r="BB22" i="4"/>
  <c r="AM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C80" i="4"/>
  <c r="BQ80" i="4"/>
  <c r="CB80" i="4"/>
  <c r="B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79" i="4"/>
  <c r="CL79" i="4"/>
  <c r="BW79" i="4"/>
  <c r="CW79" i="4"/>
  <c r="CK79" i="4"/>
  <c r="BV79" i="4"/>
  <c r="CV79" i="4"/>
  <c r="CJ79" i="4"/>
  <c r="BU79" i="4"/>
  <c r="CU79" i="4"/>
  <c r="CF79" i="4"/>
  <c r="BT79" i="4"/>
  <c r="CT79" i="4"/>
  <c r="CE79" i="4"/>
  <c r="BS79" i="4"/>
  <c r="CS79" i="4"/>
  <c r="CD79" i="4"/>
  <c r="BR79" i="4"/>
  <c r="CC79" i="4"/>
  <c r="BQ79" i="4"/>
  <c r="CB79" i="4"/>
  <c r="B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Q77" i="4"/>
  <c r="CB77" i="4"/>
  <c r="B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C65" i="4"/>
  <c r="BQ65" i="4"/>
  <c r="CB65" i="4"/>
  <c r="B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C53" i="4"/>
  <c r="BQ53" i="4"/>
  <c r="CA53" i="4"/>
  <c r="BO53" i="4"/>
  <c r="CN53" i="4"/>
  <c r="BY53" i="4"/>
  <c r="CO53" i="4"/>
  <c r="CM53" i="4"/>
  <c r="BZ53" i="4"/>
  <c r="CL53" i="4"/>
  <c r="CJ53" i="4"/>
  <c r="CB53" i="4"/>
  <c r="BX53" i="4"/>
  <c r="BW53" i="4"/>
  <c r="BU53" i="4"/>
  <c r="CV53" i="4"/>
  <c r="CX53" i="4"/>
  <c r="BP53" i="4"/>
  <c r="CW41" i="4"/>
  <c r="CK41" i="4"/>
  <c r="BV41" i="4"/>
  <c r="CU41" i="4"/>
  <c r="CF41" i="4"/>
  <c r="BT41" i="4"/>
  <c r="CN41" i="4"/>
  <c r="BY41" i="4"/>
  <c r="BX41" i="4"/>
  <c r="BW41" i="4"/>
  <c r="CO41" i="4"/>
  <c r="BU41" i="4"/>
  <c r="CM41" i="4"/>
  <c r="BS41" i="4"/>
  <c r="CL41" i="4"/>
  <c r="BR41" i="4"/>
  <c r="CJ41" i="4"/>
  <c r="BQ41" i="4"/>
  <c r="CX41" i="4"/>
  <c r="CD41" i="4"/>
  <c r="BO41" i="4"/>
  <c r="CT41" i="4"/>
  <c r="CB41" i="4"/>
  <c r="CV41" i="4"/>
  <c r="CS41" i="4"/>
  <c r="CE41" i="4"/>
  <c r="CC41" i="4"/>
  <c r="CA41" i="4"/>
  <c r="BP41" i="4"/>
  <c r="BZ41" i="4"/>
  <c r="CX29" i="4"/>
  <c r="CL29" i="4"/>
  <c r="BW29" i="4"/>
  <c r="CW29" i="4"/>
  <c r="CK29" i="4"/>
  <c r="BV29" i="4"/>
  <c r="CV29" i="4"/>
  <c r="CJ29" i="4"/>
  <c r="BU29" i="4"/>
  <c r="CU29" i="4"/>
  <c r="CF29" i="4"/>
  <c r="BT29" i="4"/>
  <c r="CT29" i="4"/>
  <c r="CE29" i="4"/>
  <c r="BS29" i="4"/>
  <c r="CS29" i="4"/>
  <c r="CD29" i="4"/>
  <c r="BR29" i="4"/>
  <c r="CB29" i="4"/>
  <c r="BP29" i="4"/>
  <c r="CO29" i="4"/>
  <c r="BZ29" i="4"/>
  <c r="BO29" i="4"/>
  <c r="CN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C76" i="4"/>
  <c r="BQ76" i="4"/>
  <c r="CB76" i="4"/>
  <c r="BP76" i="4"/>
  <c r="CA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C64" i="4"/>
  <c r="BQ64" i="4"/>
  <c r="CB64" i="4"/>
  <c r="BP64" i="4"/>
  <c r="CA64" i="4"/>
  <c r="BO64" i="4"/>
  <c r="CT52" i="4"/>
  <c r="CE52" i="4"/>
  <c r="BS52" i="4"/>
  <c r="CC52" i="4"/>
  <c r="BQ52" i="4"/>
  <c r="CB52" i="4"/>
  <c r="B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C40" i="4"/>
  <c r="BQ40" i="4"/>
  <c r="CW40" i="4"/>
  <c r="CK40" i="4"/>
  <c r="BV40" i="4"/>
  <c r="BY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C28" i="4"/>
  <c r="BQ28" i="4"/>
  <c r="CB28" i="4"/>
  <c r="B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C27" i="4"/>
  <c r="BQ27" i="4"/>
  <c r="CB27" i="4"/>
  <c r="BP27" i="4"/>
  <c r="CA27" i="4"/>
  <c r="BO27" i="4"/>
  <c r="CO27" i="4"/>
  <c r="BZ27" i="4"/>
  <c r="CN27" i="4"/>
  <c r="BY27" i="4"/>
  <c r="CM27" i="4"/>
  <c r="BX27" i="4"/>
  <c r="CW27" i="4"/>
  <c r="CK27" i="4"/>
  <c r="BV27" i="4"/>
  <c r="CU27" i="4"/>
  <c r="CF27" i="4"/>
  <c r="BT27" i="4"/>
  <c r="CV27" i="4"/>
  <c r="CT27" i="4"/>
  <c r="CS27" i="4"/>
  <c r="CL27" i="4"/>
  <c r="CD27" i="4"/>
  <c r="CJ27" i="4"/>
  <c r="CE27" i="4"/>
  <c r="CX27" i="4"/>
  <c r="BW27" i="4"/>
  <c r="BU27" i="4"/>
  <c r="BR27" i="4"/>
  <c r="BS27" i="4"/>
  <c r="BI86" i="4"/>
  <c r="CU86" i="4"/>
  <c r="CF86" i="4"/>
  <c r="BT86" i="4"/>
  <c r="CT86" i="4"/>
  <c r="CE86" i="4"/>
  <c r="BS86" i="4"/>
  <c r="CS86" i="4"/>
  <c r="CD86" i="4"/>
  <c r="BR86" i="4"/>
  <c r="CC86" i="4"/>
  <c r="BQ86" i="4"/>
  <c r="CB86" i="4"/>
  <c r="B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W23" i="4"/>
  <c r="CK23" i="4"/>
  <c r="BV23" i="4"/>
  <c r="CU23" i="4"/>
  <c r="CF23" i="4"/>
  <c r="BT23" i="4"/>
  <c r="CJ23" i="4"/>
  <c r="CE23" i="4"/>
  <c r="CD23" i="4"/>
  <c r="BW23" i="4"/>
  <c r="BR23" i="4"/>
  <c r="CX23" i="4"/>
  <c r="CL23" i="4"/>
  <c r="BU23" i="4"/>
  <c r="BS23" i="4"/>
  <c r="CV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CX22" i="4"/>
  <c r="BW22" i="4"/>
  <c r="CW22" i="4"/>
  <c r="CK22" i="4"/>
  <c r="BV22" i="4"/>
  <c r="BU22" i="4"/>
  <c r="CV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CQ21" i="4" s="1"/>
  <c r="CW21" i="4" s="1"/>
  <c r="BO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B27" i="4"/>
  <c r="BM26" i="4"/>
  <c r="BJ25" i="4"/>
  <c r="BF24" i="4"/>
  <c r="BF23" i="4"/>
  <c r="BD22" i="4"/>
  <c r="BA21" i="4"/>
  <c r="BR19" i="4"/>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c r="I45" i="29"/>
  <c r="K85" i="5"/>
  <c r="AJ67" i="42"/>
  <c r="S31" i="42"/>
  <c r="D31" i="42"/>
  <c r="W31" i="42"/>
  <c r="AF31" i="42"/>
  <c r="H31" i="42"/>
  <c r="L31" i="42"/>
  <c r="E31" i="42"/>
  <c r="G31" i="42"/>
  <c r="R31" i="42"/>
  <c r="O31" i="42"/>
  <c r="C31" i="42"/>
  <c r="V31" i="42"/>
  <c r="AK31" i="42"/>
  <c r="AM31" i="42"/>
  <c r="AH31" i="42"/>
  <c r="AL31" i="42"/>
  <c r="AC31" i="42"/>
  <c r="F31" i="42"/>
  <c r="P31" i="42"/>
  <c r="AJ31" i="42"/>
  <c r="AB31" i="42"/>
  <c r="J31" i="42"/>
  <c r="K31" i="42"/>
  <c r="Z31" i="42"/>
  <c r="T31" i="42"/>
  <c r="M31" i="42"/>
  <c r="X31" i="42"/>
  <c r="AA31" i="42"/>
  <c r="U31" i="42"/>
  <c r="I31" i="42"/>
  <c r="N31" i="42"/>
  <c r="AG31" i="42"/>
  <c r="Y31" i="42"/>
  <c r="AE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R19" i="42"/>
  <c r="AK1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Q31"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AD31"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F55" i="4"/>
  <c r="BD79" i="4"/>
  <c r="BK67" i="4"/>
  <c r="BD53" i="4"/>
  <c r="BE27" i="4"/>
  <c r="BN22" i="4"/>
  <c r="BH18" i="4"/>
  <c r="E35" i="19" s="1"/>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c r="AL43" i="4"/>
  <c r="Y43" i="4"/>
  <c r="B39" i="8"/>
  <c r="I39" i="8" s="1"/>
  <c r="AQ43" i="4"/>
  <c r="M55" i="4"/>
  <c r="AP55" i="4"/>
  <c r="B51" i="8"/>
  <c r="AE67" i="4"/>
  <c r="AK67" i="4"/>
  <c r="M67" i="4"/>
  <c r="B63" i="8"/>
  <c r="I79" i="4"/>
  <c r="Y79" i="4"/>
  <c r="M79" i="4"/>
  <c r="BQ19" i="4"/>
  <c r="C63" i="5"/>
  <c r="BB55" i="4"/>
  <c r="BC43" i="4"/>
  <c r="G76" i="32"/>
  <c r="H68" i="32" s="1"/>
  <c r="X65" i="42"/>
  <c r="U29" i="42"/>
  <c r="E41" i="42"/>
  <c r="I41" i="42"/>
  <c r="Z41" i="42"/>
  <c r="M77" i="42"/>
  <c r="J77" i="42"/>
  <c r="AH17" i="42"/>
  <c r="AJ29" i="42"/>
  <c r="Z17" i="42"/>
  <c r="X17" i="42"/>
  <c r="P65" i="42"/>
  <c r="H41" i="42"/>
  <c r="AM41" i="42"/>
  <c r="N53" i="42"/>
  <c r="V29" i="42"/>
  <c r="K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G29" i="42"/>
  <c r="Y17" i="42"/>
  <c r="L107" i="5"/>
  <c r="Q65" i="42"/>
  <c r="N65" i="42"/>
  <c r="AM53" i="42"/>
  <c r="I107" i="5"/>
  <c r="W29" i="42"/>
  <c r="AC65" i="42"/>
  <c r="AB53" i="42"/>
  <c r="N41" i="42"/>
  <c r="P41" i="42"/>
  <c r="V77" i="42"/>
  <c r="AH77" i="42"/>
  <c r="T17" i="42"/>
  <c r="AK65" i="42"/>
  <c r="L29" i="42"/>
  <c r="K17" i="42"/>
  <c r="H29" i="42"/>
  <c r="S107" i="5"/>
  <c r="D30" i="4"/>
  <c r="F53" i="42"/>
  <c r="AA77" i="42"/>
  <c r="AM65" i="42"/>
  <c r="C53" i="42"/>
  <c r="AR107" i="5"/>
  <c r="AH29" i="42"/>
  <c r="AB17" i="42"/>
  <c r="AK53" i="42"/>
  <c r="K53" i="42"/>
  <c r="L53" i="42"/>
  <c r="C41" i="42"/>
  <c r="W41" i="42"/>
  <c r="Q77" i="42"/>
  <c r="AB77" i="42"/>
  <c r="U77" i="42"/>
  <c r="M65" i="42"/>
  <c r="J29" i="42"/>
  <c r="O29" i="42"/>
  <c r="T65" i="42"/>
  <c r="AL53" i="42"/>
  <c r="BF66" i="4"/>
  <c r="BB49" i="4"/>
  <c r="BB45" i="4"/>
  <c r="BB44" i="4"/>
  <c r="BD37" i="4"/>
  <c r="BF33" i="4"/>
  <c r="W53" i="42"/>
  <c r="AK29" i="42"/>
  <c r="T53" i="42"/>
  <c r="Z65" i="42"/>
  <c r="K41" i="42"/>
  <c r="AF41" i="42"/>
  <c r="I77" i="42"/>
  <c r="AM77" i="42"/>
  <c r="AK77" i="42"/>
  <c r="AE17" i="42"/>
  <c r="I65" i="42"/>
  <c r="N29" i="42"/>
  <c r="V107" i="5"/>
  <c r="H17" i="42"/>
  <c r="R77" i="42"/>
  <c r="AA53" i="42"/>
  <c r="P53" i="42"/>
  <c r="BA49" i="4"/>
  <c r="BA45" i="4"/>
  <c r="BA44" i="4"/>
  <c r="BB37" i="4"/>
  <c r="BE33" i="4"/>
  <c r="U53" i="42"/>
  <c r="AL41" i="42"/>
  <c r="G41" i="42"/>
  <c r="Q41" i="42"/>
  <c r="AE77" i="42"/>
  <c r="W77" i="42"/>
  <c r="K77" i="42"/>
  <c r="AA17" i="42"/>
  <c r="G65" i="42"/>
  <c r="AA29" i="42"/>
  <c r="AK17" i="42"/>
  <c r="M29" i="42"/>
  <c r="H107" i="5"/>
  <c r="B106" i="5"/>
  <c r="P107" i="5"/>
  <c r="J107" i="5"/>
  <c r="X29" i="42"/>
  <c r="AM29" i="42"/>
  <c r="S17" i="42"/>
  <c r="AL29" i="42"/>
  <c r="I53" i="42"/>
  <c r="R65" i="42"/>
  <c r="U17" i="42"/>
  <c r="W17" i="42" s="1"/>
  <c r="S65" i="42"/>
  <c r="W65" i="42"/>
  <c r="AD53" i="42"/>
  <c r="AG17" i="42"/>
  <c r="O41" i="42"/>
  <c r="U41" i="42"/>
  <c r="M41" i="42"/>
  <c r="D77" i="42"/>
  <c r="AC77" i="42"/>
  <c r="T77" i="42"/>
  <c r="K65" i="42"/>
  <c r="AE29" i="42"/>
  <c r="I29" i="42"/>
  <c r="K107" i="5"/>
  <c r="E107" i="5"/>
  <c r="O107" i="5"/>
  <c r="T107" i="5"/>
  <c r="D17" i="42"/>
  <c r="F17" i="42" s="1"/>
  <c r="C29" i="42"/>
  <c r="AJ66" i="4"/>
  <c r="BM49" i="4"/>
  <c r="BM45" i="4"/>
  <c r="BM44" i="4"/>
  <c r="AG65" i="42"/>
  <c r="AG53" i="42"/>
  <c r="AJ53" i="42"/>
  <c r="V17" i="42"/>
  <c r="G53" i="42"/>
  <c r="Y77" i="42"/>
  <c r="L41" i="42"/>
  <c r="AB41" i="42"/>
  <c r="AC41" i="42"/>
  <c r="AD77" i="42"/>
  <c r="X77" i="42"/>
  <c r="V65" i="42"/>
  <c r="F29" i="42"/>
  <c r="AF17" i="42"/>
  <c r="Y53" i="42"/>
  <c r="AH53" i="42"/>
  <c r="N107" i="5"/>
  <c r="M17" i="42"/>
  <c r="D29" i="42"/>
  <c r="H53" i="42"/>
  <c r="F65" i="42"/>
  <c r="BK49" i="4"/>
  <c r="BK45" i="4"/>
  <c r="BK44" i="4"/>
  <c r="BN37" i="4"/>
  <c r="AF65" i="42"/>
  <c r="V53" i="42"/>
  <c r="X53" i="42"/>
  <c r="S41" i="42"/>
  <c r="AJ41" i="42"/>
  <c r="AG41" i="42"/>
  <c r="AJ77" i="42"/>
  <c r="AF77" i="42"/>
  <c r="L17" i="42"/>
  <c r="N17" i="42" s="1"/>
  <c r="AE65" i="42"/>
  <c r="AD65" i="42"/>
  <c r="AB29" i="42"/>
  <c r="AE53" i="42"/>
  <c r="F107" i="5"/>
  <c r="Q107" i="5"/>
  <c r="Z29" i="42"/>
  <c r="D65" i="42"/>
  <c r="O53" i="42"/>
  <c r="L65" i="42"/>
  <c r="AC53" i="42"/>
  <c r="M53" i="42"/>
  <c r="Z77" i="42"/>
  <c r="Y41" i="42"/>
  <c r="AA41" i="42"/>
  <c r="AH41" i="42"/>
  <c r="H77" i="42"/>
  <c r="P77" i="42"/>
  <c r="AH65" i="42"/>
  <c r="E65" i="42"/>
  <c r="AD17" i="42"/>
  <c r="S53" i="42"/>
  <c r="AC29" i="42"/>
  <c r="I17" i="42"/>
  <c r="R29" i="42"/>
  <c r="J53" i="42"/>
  <c r="P29" i="42"/>
  <c r="R53" i="42"/>
  <c r="K49" i="15"/>
  <c r="K42" i="29"/>
  <c r="BN29" i="4"/>
  <c r="BH29" i="4"/>
  <c r="BA29" i="4"/>
  <c r="BA41" i="4"/>
  <c r="I32" i="42"/>
  <c r="O56" i="42"/>
  <c r="F32" i="42"/>
  <c r="N32" i="42"/>
  <c r="R44" i="42"/>
  <c r="Q44" i="42"/>
  <c r="AM44" i="42"/>
  <c r="AL44" i="42"/>
  <c r="R32" i="42"/>
  <c r="AL32" i="42"/>
  <c r="O21" i="42"/>
  <c r="J32" i="42"/>
  <c r="N56" i="42"/>
  <c r="C32" i="42"/>
  <c r="AL66" i="42"/>
  <c r="R56" i="42"/>
  <c r="AM32" i="42"/>
  <c r="AL56" i="42"/>
  <c r="C56" i="42"/>
  <c r="B89" i="5"/>
  <c r="AL21" i="42"/>
  <c r="O44" i="42"/>
  <c r="J56" i="42"/>
  <c r="I44" i="42"/>
  <c r="H44" i="42"/>
  <c r="N44" i="42"/>
  <c r="P66" i="42"/>
  <c r="Q32" i="42"/>
  <c r="P56" i="42"/>
  <c r="BK21" i="4"/>
  <c r="BJ21" i="4"/>
  <c r="K51" i="15"/>
  <c r="K44" i="29"/>
  <c r="BC21" i="4"/>
  <c r="I40" i="29"/>
  <c r="BH28" i="4"/>
  <c r="BC26" i="4"/>
  <c r="BM35" i="4"/>
  <c r="BA35" i="4"/>
  <c r="BD23" i="4"/>
  <c r="L47" i="15"/>
  <c r="J40" i="29"/>
  <c r="BE26" i="4"/>
  <c r="BH21" i="4"/>
  <c r="I43" i="29"/>
  <c r="I17" i="3"/>
  <c r="BC29" i="4"/>
  <c r="CG19" i="4"/>
  <c r="CI19" i="4"/>
  <c r="CH19" i="4"/>
  <c r="S48" i="11"/>
  <c r="C34" i="24"/>
  <c r="P34" i="24"/>
  <c r="U36" i="11"/>
  <c r="C22" i="24"/>
  <c r="P22" i="24"/>
  <c r="BA48" i="4"/>
  <c r="BB29" i="4"/>
  <c r="I47" i="11"/>
  <c r="L33" i="24"/>
  <c r="C33" i="24"/>
  <c r="P33" i="24"/>
  <c r="P35" i="11"/>
  <c r="C21" i="24"/>
  <c r="P21" i="24"/>
  <c r="S46" i="11"/>
  <c r="C32" i="24"/>
  <c r="P32" i="24"/>
  <c r="S34" i="11"/>
  <c r="C20" i="24"/>
  <c r="P20" i="24"/>
  <c r="BF18" i="4"/>
  <c r="CI18" i="4"/>
  <c r="CH18" i="4"/>
  <c r="CG18" i="4"/>
  <c r="S45" i="11"/>
  <c r="C31" i="24"/>
  <c r="P31" i="24"/>
  <c r="P33" i="11"/>
  <c r="C19" i="24"/>
  <c r="P19" i="24"/>
  <c r="BD77" i="4"/>
  <c r="BF72" i="4"/>
  <c r="BJ65" i="4"/>
  <c r="BN60" i="4"/>
  <c r="BA55" i="4"/>
  <c r="BB53" i="4"/>
  <c r="BK48" i="4"/>
  <c r="BK47" i="4"/>
  <c r="BM43" i="4"/>
  <c r="BM41" i="4"/>
  <c r="BC38" i="4"/>
  <c r="BM29" i="4"/>
  <c r="BF26" i="4"/>
  <c r="BJ23" i="4"/>
  <c r="W44" i="11"/>
  <c r="C30" i="24"/>
  <c r="P30" i="24"/>
  <c r="U32" i="11"/>
  <c r="C18" i="24"/>
  <c r="P18" i="24"/>
  <c r="BC77" i="4"/>
  <c r="BE72" i="4"/>
  <c r="BH65" i="4"/>
  <c r="BM60" i="4"/>
  <c r="BA53" i="4"/>
  <c r="BJ48" i="4"/>
  <c r="BF41" i="4"/>
  <c r="BK29" i="4"/>
  <c r="BH23" i="4"/>
  <c r="BB77" i="4"/>
  <c r="BD72" i="4"/>
  <c r="BG65" i="4"/>
  <c r="BK60" i="4"/>
  <c r="BM55" i="4"/>
  <c r="BN53" i="4"/>
  <c r="BF52" i="4"/>
  <c r="BH48" i="4"/>
  <c r="BH47" i="4"/>
  <c r="BJ43" i="4"/>
  <c r="BA38" i="4"/>
  <c r="BJ29" i="4"/>
  <c r="BD26" i="4"/>
  <c r="V42" i="11"/>
  <c r="C28" i="24"/>
  <c r="P28" i="24"/>
  <c r="T41" i="11"/>
  <c r="C27" i="24"/>
  <c r="P27" i="24"/>
  <c r="C15" i="24"/>
  <c r="P15" i="24" s="1"/>
  <c r="BF48" i="4"/>
  <c r="BG29" i="4"/>
  <c r="W40" i="11"/>
  <c r="C26" i="24"/>
  <c r="P26" i="24"/>
  <c r="C14" i="24"/>
  <c r="P14" i="24"/>
  <c r="BA72" i="4"/>
  <c r="BD65" i="4"/>
  <c r="BG60" i="4"/>
  <c r="BH55" i="4"/>
  <c r="BJ53" i="4"/>
  <c r="BE48" i="4"/>
  <c r="BE47" i="4"/>
  <c r="BF43" i="4"/>
  <c r="BK38" i="4"/>
  <c r="BF35" i="4"/>
  <c r="BF29" i="4"/>
  <c r="BA26" i="4"/>
  <c r="V39" i="11"/>
  <c r="C25" i="24"/>
  <c r="P25" i="24"/>
  <c r="BN72" i="4"/>
  <c r="BC65" i="4"/>
  <c r="BF60" i="4"/>
  <c r="BG55" i="4"/>
  <c r="BH53" i="4"/>
  <c r="BD48" i="4"/>
  <c r="BD47" i="4"/>
  <c r="BE43" i="4"/>
  <c r="BJ38" i="4"/>
  <c r="BD35" i="4"/>
  <c r="BE29" i="4"/>
  <c r="BN26" i="4"/>
  <c r="U38" i="11"/>
  <c r="C24" i="24"/>
  <c r="P24" i="24"/>
  <c r="N49" i="11"/>
  <c r="U35" i="24"/>
  <c r="C35" i="24"/>
  <c r="P35" i="24"/>
  <c r="N37" i="11"/>
  <c r="U23" i="24"/>
  <c r="C23" i="24"/>
  <c r="P23" i="24"/>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25" i="9"/>
  <c r="BE66" i="4"/>
  <c r="BG54" i="4"/>
  <c r="BM42" i="4"/>
  <c r="BL77" i="4"/>
  <c r="O77" i="4"/>
  <c r="L77" i="4"/>
  <c r="O65" i="4"/>
  <c r="BL65" i="4"/>
  <c r="L65" i="4"/>
  <c r="BL53" i="4"/>
  <c r="O53" i="4"/>
  <c r="L53" i="4"/>
  <c r="BK41" i="4"/>
  <c r="BL41" i="4"/>
  <c r="L41" i="4"/>
  <c r="O41" i="4"/>
  <c r="BL29" i="4"/>
  <c r="L29" i="4"/>
  <c r="O29" i="4"/>
  <c r="O87" i="5"/>
  <c r="F108" i="5"/>
  <c r="E97" i="5"/>
  <c r="AR97" i="5"/>
  <c r="Z42" i="4"/>
  <c r="AL54" i="4"/>
  <c r="Z54" i="4"/>
  <c r="G54" i="4"/>
  <c r="AL66" i="4"/>
  <c r="C30" i="4"/>
  <c r="AL42" i="4"/>
  <c r="AE54" i="4"/>
  <c r="Q97" i="5"/>
  <c r="AX66" i="4"/>
  <c r="AJ30" i="4"/>
  <c r="AN42" i="4"/>
  <c r="T87" i="5"/>
  <c r="E42" i="4"/>
  <c r="G87" i="5"/>
  <c r="M87" i="5"/>
  <c r="K87" i="5"/>
  <c r="I87" i="5"/>
  <c r="Y42" i="4"/>
  <c r="Z66" i="4"/>
  <c r="C74" i="5"/>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L27" i="4"/>
  <c r="BL27" i="4"/>
  <c r="O27" i="4"/>
  <c r="W19" i="4"/>
  <c r="AO19" i="4"/>
  <c r="CS19" i="4"/>
  <c r="AP19" i="4"/>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AR78" i="4"/>
  <c r="V108" i="5"/>
  <c r="S108" i="5"/>
  <c r="L97" i="5"/>
  <c r="CF19" i="4"/>
  <c r="F19" i="4"/>
  <c r="F66" i="4"/>
  <c r="C42" i="4"/>
  <c r="AU42" i="4"/>
  <c r="AB42" i="4"/>
  <c r="B38" i="8"/>
  <c r="P54" i="4"/>
  <c r="AA66" i="4"/>
  <c r="I30" i="4"/>
  <c r="AK30" i="4"/>
  <c r="AJ42" i="4"/>
  <c r="AI42" i="4"/>
  <c r="K54" i="4"/>
  <c r="V30" i="4"/>
  <c r="U66" i="4"/>
  <c r="Q42" i="4"/>
  <c r="B37" i="9"/>
  <c r="C37" i="9" s="1"/>
  <c r="BJ76" i="4"/>
  <c r="BM66" i="4"/>
  <c r="BM64" i="4"/>
  <c r="BA54" i="4"/>
  <c r="BN30" i="4"/>
  <c r="BL83" i="4"/>
  <c r="L83" i="4"/>
  <c r="O83" i="4"/>
  <c r="BL71" i="4"/>
  <c r="L71" i="4"/>
  <c r="O71" i="4"/>
  <c r="BL59" i="4"/>
  <c r="L59" i="4"/>
  <c r="O59" i="4"/>
  <c r="BL47" i="4"/>
  <c r="L47" i="4"/>
  <c r="O47" i="4"/>
  <c r="BE35" i="4"/>
  <c r="BL35" i="4"/>
  <c r="L35" i="4"/>
  <c r="O35" i="4"/>
  <c r="BE23" i="4"/>
  <c r="BL23" i="4"/>
  <c r="L23" i="4"/>
  <c r="O23" i="4"/>
  <c r="N19" i="4"/>
  <c r="Z19" i="4"/>
  <c r="CA19" i="4"/>
  <c r="AI78" i="4"/>
  <c r="H108" i="5"/>
  <c r="I108" i="5"/>
  <c r="T97" i="5"/>
  <c r="CC19" i="4"/>
  <c r="E19" i="4"/>
  <c r="S66" i="4"/>
  <c r="M42" i="4"/>
  <c r="AQ42" i="4"/>
  <c r="K30" i="4"/>
  <c r="I42" i="4"/>
  <c r="N30" i="4"/>
  <c r="Y54" i="4"/>
  <c r="AI54" i="4"/>
  <c r="AB66" i="4"/>
  <c r="AF30" i="4"/>
  <c r="P42" i="4"/>
  <c r="C54" i="4"/>
  <c r="D54" i="4"/>
  <c r="AP42" i="4"/>
  <c r="N87" i="5"/>
  <c r="E87" i="5"/>
  <c r="N54" i="4"/>
  <c r="C62" i="5"/>
  <c r="B49" i="9"/>
  <c r="BH76" i="4"/>
  <c r="BK66" i="4"/>
  <c r="BK64" i="4"/>
  <c r="BN54" i="4"/>
  <c r="BN52" i="4"/>
  <c r="BN40" i="4"/>
  <c r="BJ30" i="4"/>
  <c r="BL82" i="4"/>
  <c r="L82" i="4"/>
  <c r="O82" i="4"/>
  <c r="BL70" i="4"/>
  <c r="L70" i="4"/>
  <c r="O70" i="4"/>
  <c r="BL58" i="4"/>
  <c r="L58" i="4"/>
  <c r="O58" i="4"/>
  <c r="BD46" i="4"/>
  <c r="BL46" i="4"/>
  <c r="L46" i="4"/>
  <c r="O46" i="4"/>
  <c r="BA34" i="4"/>
  <c r="BL34" i="4"/>
  <c r="L34" i="4"/>
  <c r="O34" i="4"/>
  <c r="BL22" i="4"/>
  <c r="L22" i="4"/>
  <c r="O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B31" i="9"/>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AG80" i="4"/>
  <c r="AI20" i="4"/>
  <c r="Z80" i="4"/>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AP20" i="4"/>
  <c r="B16" i="8"/>
  <c r="E20" i="4"/>
  <c r="AD32" i="4"/>
  <c r="AH32" i="4"/>
  <c r="AM32" i="4"/>
  <c r="AN32" i="4"/>
  <c r="AL70" i="4"/>
  <c r="X70" i="4"/>
  <c r="Y70" i="4"/>
  <c r="Z70" i="4"/>
  <c r="P101" i="5"/>
  <c r="AV51" i="4"/>
  <c r="AE80" i="4"/>
  <c r="AR61" i="4"/>
  <c r="AF61" i="4"/>
  <c r="I61" i="4"/>
  <c r="S101" i="5"/>
  <c r="BC80" i="4"/>
  <c r="BC70" i="4"/>
  <c r="BC61" i="4"/>
  <c r="BC51" i="4"/>
  <c r="BC50" i="4"/>
  <c r="BC42" i="4"/>
  <c r="BF32" i="4"/>
  <c r="BA20" i="4"/>
  <c r="BB80" i="4"/>
  <c r="BB70" i="4"/>
  <c r="BB61" i="4"/>
  <c r="BB51" i="4"/>
  <c r="BE32" i="4"/>
  <c r="AD51" i="4"/>
  <c r="V51" i="4"/>
  <c r="I51" i="4"/>
  <c r="G119" i="5"/>
  <c r="AR119" i="5"/>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CE20" i="4"/>
  <c r="T32" i="4"/>
  <c r="AL32" i="4"/>
  <c r="W32" i="4"/>
  <c r="AB70" i="4"/>
  <c r="AW70" i="4"/>
  <c r="AE70" i="4"/>
  <c r="AJ70" i="4"/>
  <c r="T101" i="5"/>
  <c r="AR101" i="5"/>
  <c r="AQ80" i="4"/>
  <c r="AV32" i="4"/>
  <c r="AV80" i="4"/>
  <c r="AS80" i="4"/>
  <c r="AI80" i="4"/>
  <c r="BU20" i="4"/>
  <c r="AR80" i="4"/>
  <c r="U80" i="4"/>
  <c r="AW32" i="4"/>
  <c r="C66" i="5"/>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AN80" i="4"/>
  <c r="S80" i="4"/>
  <c r="AO80" i="4"/>
  <c r="AF80" i="4"/>
  <c r="I70" i="4"/>
  <c r="AE61" i="4"/>
  <c r="K61" i="4"/>
  <c r="BX20" i="4"/>
  <c r="BG80" i="4"/>
  <c r="BG70" i="4"/>
  <c r="BG61" i="4"/>
  <c r="BG51" i="4"/>
  <c r="BG50" i="4"/>
  <c r="BG42" i="4"/>
  <c r="BK32" i="4"/>
  <c r="BF31" i="4"/>
  <c r="BE20" i="4"/>
  <c r="S86" i="5"/>
  <c r="R86" i="5"/>
  <c r="Q86" i="5"/>
  <c r="K51" i="4"/>
  <c r="M51" i="4"/>
  <c r="H51" i="4"/>
  <c r="AK51" i="4"/>
  <c r="P119" i="5"/>
  <c r="I119" i="5"/>
  <c r="CB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M27" i="4"/>
  <c r="BN25" i="4"/>
  <c r="BN24" i="4"/>
  <c r="BN23" i="4"/>
  <c r="BD18" i="4"/>
  <c r="J36" i="42"/>
  <c r="AL43" i="42"/>
  <c r="BG41" i="4"/>
  <c r="BH40" i="4"/>
  <c r="BJ35" i="4"/>
  <c r="BJ34" i="4"/>
  <c r="BK33" i="4"/>
  <c r="BM25" i="4"/>
  <c r="BM24" i="4"/>
  <c r="BM23" i="4"/>
  <c r="BC18" i="4"/>
  <c r="O36" i="42"/>
  <c r="BB18" i="4"/>
  <c r="AL36" i="42"/>
  <c r="BE41" i="4"/>
  <c r="BF40" i="4"/>
  <c r="BG35" i="4"/>
  <c r="BG34" i="4"/>
  <c r="BH33" i="4"/>
  <c r="BH31" i="4"/>
  <c r="BJ28" i="4"/>
  <c r="BJ27" i="4"/>
  <c r="BK25" i="4"/>
  <c r="BK24" i="4"/>
  <c r="BK23" i="4"/>
  <c r="BA18" i="4"/>
  <c r="BB41" i="4"/>
  <c r="BC40" i="4"/>
  <c r="BC35" i="4"/>
  <c r="BD34" i="4"/>
  <c r="BD33" i="4"/>
  <c r="BE31" i="4"/>
  <c r="BF28" i="4"/>
  <c r="BF27" i="4"/>
  <c r="BG25" i="4"/>
  <c r="BG24" i="4"/>
  <c r="BG23" i="4"/>
  <c r="BK18" i="4"/>
  <c r="BH19" i="4"/>
  <c r="F36" i="42"/>
  <c r="J43" i="42"/>
  <c r="BM40" i="4"/>
  <c r="BN35" i="4"/>
  <c r="BN34" i="4"/>
  <c r="BA33" i="4"/>
  <c r="BB31" i="4"/>
  <c r="BC27" i="4"/>
  <c r="BD25" i="4"/>
  <c r="BC24" i="4"/>
  <c r="BC23" i="4"/>
  <c r="BC19" i="4"/>
  <c r="Q113" i="5"/>
  <c r="O113" i="5"/>
  <c r="R113" i="5"/>
  <c r="F113" i="5"/>
  <c r="J113" i="5"/>
  <c r="E113" i="5"/>
  <c r="G113" i="5"/>
  <c r="P113" i="5"/>
  <c r="U86" i="5"/>
  <c r="S93" i="5"/>
  <c r="B112" i="5"/>
  <c r="K113" i="5"/>
  <c r="AR113" i="5"/>
  <c r="H113" i="5"/>
  <c r="BN39" i="4"/>
  <c r="BA39" i="4"/>
  <c r="BC37" i="4"/>
  <c r="BG33" i="4"/>
  <c r="BJ31" i="4"/>
  <c r="BN27" i="4"/>
  <c r="BA27"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G165" i="11"/>
  <c r="X189" i="11"/>
  <c r="V129" i="11"/>
  <c r="J57" i="11"/>
  <c r="T213" i="11"/>
  <c r="L57" i="11"/>
  <c r="E213" i="11"/>
  <c r="S142" i="11"/>
  <c r="U33" i="11"/>
  <c r="U177" i="11"/>
  <c r="U165" i="11"/>
  <c r="X118" i="11"/>
  <c r="X130" i="11"/>
  <c r="W118" i="11"/>
  <c r="V106" i="11"/>
  <c r="O105" i="11"/>
  <c r="W130" i="11"/>
  <c r="V118" i="11"/>
  <c r="U106" i="11"/>
  <c r="S130" i="11"/>
  <c r="S106" i="11"/>
  <c r="E96" i="11"/>
  <c r="E216" i="11"/>
  <c r="F36" i="11"/>
  <c r="H22" i="24"/>
  <c r="E36" i="11"/>
  <c r="E156" i="11"/>
  <c r="D95" i="11"/>
  <c r="O107" i="11"/>
  <c r="I143" i="11"/>
  <c r="L179" i="11"/>
  <c r="G167" i="11"/>
  <c r="U203" i="11"/>
  <c r="J212" i="11"/>
  <c r="D188" i="11"/>
  <c r="F176" i="11"/>
  <c r="J164" i="11"/>
  <c r="E140" i="11"/>
  <c r="I128" i="11"/>
  <c r="D117" i="11"/>
  <c r="F92" i="11"/>
  <c r="I80" i="11"/>
  <c r="H69" i="11"/>
  <c r="G44" i="11"/>
  <c r="G30" i="24"/>
  <c r="E33" i="11"/>
  <c r="M212" i="11"/>
  <c r="P188" i="11"/>
  <c r="M176" i="11"/>
  <c r="P152" i="11"/>
  <c r="O129" i="11"/>
  <c r="N116" i="11"/>
  <c r="P93" i="11"/>
  <c r="N80" i="11"/>
  <c r="Q56" i="11"/>
  <c r="L44" i="11"/>
  <c r="W200" i="11"/>
  <c r="X176" i="11"/>
  <c r="W152" i="11"/>
  <c r="X116" i="11"/>
  <c r="X92" i="11"/>
  <c r="V80" i="11"/>
  <c r="V69" i="11"/>
  <c r="U56" i="11"/>
  <c r="X45" i="11"/>
  <c r="W32" i="11"/>
  <c r="I212" i="11"/>
  <c r="J201" i="11"/>
  <c r="E176" i="11"/>
  <c r="I164" i="11"/>
  <c r="D140" i="11"/>
  <c r="H128" i="11"/>
  <c r="J116" i="11"/>
  <c r="E92" i="11"/>
  <c r="H80" i="11"/>
  <c r="E69" i="11"/>
  <c r="F44" i="11"/>
  <c r="H30" i="24"/>
  <c r="J32" i="11"/>
  <c r="K18" i="24"/>
  <c r="L212" i="11"/>
  <c r="O188" i="11"/>
  <c r="L176" i="11"/>
  <c r="O152" i="11"/>
  <c r="L129" i="11"/>
  <c r="M116" i="11"/>
  <c r="Q92" i="11"/>
  <c r="M80" i="11"/>
  <c r="P56" i="11"/>
  <c r="O33" i="11"/>
  <c r="T19" i="24"/>
  <c r="V200" i="11"/>
  <c r="W176" i="11"/>
  <c r="V152" i="11"/>
  <c r="W116" i="11"/>
  <c r="W92" i="11"/>
  <c r="U80" i="11"/>
  <c r="T69" i="11"/>
  <c r="X44" i="11"/>
  <c r="V32" i="11"/>
  <c r="H212" i="11"/>
  <c r="J200" i="11"/>
  <c r="D176" i="11"/>
  <c r="H164" i="11"/>
  <c r="G153" i="11"/>
  <c r="G128" i="11"/>
  <c r="I116" i="11"/>
  <c r="H105" i="11"/>
  <c r="D92" i="11"/>
  <c r="G80" i="11"/>
  <c r="J68" i="11"/>
  <c r="E44" i="11"/>
  <c r="I32" i="11"/>
  <c r="L18" i="24"/>
  <c r="O201" i="11"/>
  <c r="N188" i="11"/>
  <c r="P165" i="11"/>
  <c r="N152" i="11"/>
  <c r="Q128" i="11"/>
  <c r="L116" i="11"/>
  <c r="P92" i="11"/>
  <c r="L80" i="11"/>
  <c r="O56" i="11"/>
  <c r="L33" i="11"/>
  <c r="U200" i="11"/>
  <c r="V176" i="11"/>
  <c r="U152" i="11"/>
  <c r="S141" i="11"/>
  <c r="V116" i="11"/>
  <c r="V92" i="11"/>
  <c r="T80" i="11"/>
  <c r="X68" i="11"/>
  <c r="V44" i="11"/>
  <c r="T32" i="11"/>
  <c r="G212" i="11"/>
  <c r="I200" i="11"/>
  <c r="J189" i="11"/>
  <c r="G164" i="11"/>
  <c r="D153" i="11"/>
  <c r="F128" i="11"/>
  <c r="H116" i="11"/>
  <c r="F105" i="11"/>
  <c r="F80" i="11"/>
  <c r="I68" i="11"/>
  <c r="D44" i="11"/>
  <c r="H32" i="11"/>
  <c r="L201" i="11"/>
  <c r="M188" i="11"/>
  <c r="Q164" i="11"/>
  <c r="M152" i="11"/>
  <c r="P128" i="11"/>
  <c r="O92" i="11"/>
  <c r="P69" i="11"/>
  <c r="N56" i="11"/>
  <c r="Q32" i="11"/>
  <c r="X18" i="24"/>
  <c r="V213" i="11"/>
  <c r="T200" i="11"/>
  <c r="U176" i="11"/>
  <c r="X165" i="11"/>
  <c r="T152" i="11"/>
  <c r="X140" i="11"/>
  <c r="X129" i="11"/>
  <c r="U116" i="11"/>
  <c r="T105" i="11"/>
  <c r="U92" i="11"/>
  <c r="S80" i="11"/>
  <c r="W68" i="11"/>
  <c r="U44" i="11"/>
  <c r="S32" i="11"/>
  <c r="E189" i="11"/>
  <c r="P141" i="11"/>
  <c r="L105" i="11"/>
  <c r="S165" i="11"/>
  <c r="D212" i="11"/>
  <c r="F200" i="11"/>
  <c r="J188" i="11"/>
  <c r="D164" i="11"/>
  <c r="H152" i="11"/>
  <c r="I141" i="11"/>
  <c r="E116" i="11"/>
  <c r="H104" i="11"/>
  <c r="F68" i="11"/>
  <c r="I56" i="11"/>
  <c r="J45" i="11"/>
  <c r="K31" i="24"/>
  <c r="E32" i="11"/>
  <c r="O200" i="11"/>
  <c r="O177" i="11"/>
  <c r="N164" i="11"/>
  <c r="Q140" i="11"/>
  <c r="M128" i="11"/>
  <c r="Q104" i="11"/>
  <c r="L92" i="11"/>
  <c r="O68" i="11"/>
  <c r="P45" i="11"/>
  <c r="N32" i="11"/>
  <c r="U18" i="24"/>
  <c r="W212" i="11"/>
  <c r="W188" i="11"/>
  <c r="X164" i="11"/>
  <c r="U140" i="11"/>
  <c r="W128" i="11"/>
  <c r="V104" i="11"/>
  <c r="X82" i="11"/>
  <c r="T68" i="11"/>
  <c r="T58" i="11"/>
  <c r="W34" i="11"/>
  <c r="E200" i="11"/>
  <c r="I188" i="11"/>
  <c r="E177" i="11"/>
  <c r="G152" i="11"/>
  <c r="J140" i="11"/>
  <c r="D116" i="11"/>
  <c r="G104" i="11"/>
  <c r="F93" i="11"/>
  <c r="E68" i="11"/>
  <c r="H56" i="11"/>
  <c r="G45" i="11"/>
  <c r="G31" i="24"/>
  <c r="D32" i="11"/>
  <c r="P213" i="11"/>
  <c r="N200" i="11"/>
  <c r="L177" i="11"/>
  <c r="M164" i="11"/>
  <c r="P140" i="11"/>
  <c r="L128" i="11"/>
  <c r="P104" i="11"/>
  <c r="O81" i="11"/>
  <c r="N68" i="11"/>
  <c r="Q44" i="11"/>
  <c r="X30" i="24"/>
  <c r="M32" i="11"/>
  <c r="V212" i="11"/>
  <c r="V188" i="11"/>
  <c r="W164" i="11"/>
  <c r="T140" i="11"/>
  <c r="V128" i="11"/>
  <c r="U104" i="11"/>
  <c r="S68" i="11"/>
  <c r="S58" i="11"/>
  <c r="V34" i="11"/>
  <c r="D200" i="11"/>
  <c r="H188" i="11"/>
  <c r="J176" i="11"/>
  <c r="F152" i="11"/>
  <c r="I140" i="11"/>
  <c r="I129" i="11"/>
  <c r="F104" i="11"/>
  <c r="J92" i="11"/>
  <c r="D68" i="11"/>
  <c r="E62" i="11"/>
  <c r="G56" i="11"/>
  <c r="E45" i="11"/>
  <c r="Q212" i="11"/>
  <c r="M200" i="11"/>
  <c r="Q176" i="11"/>
  <c r="L164" i="11"/>
  <c r="O140" i="11"/>
  <c r="P117" i="11"/>
  <c r="O104" i="11"/>
  <c r="L81" i="11"/>
  <c r="M68" i="11"/>
  <c r="P44" i="11"/>
  <c r="L32" i="11"/>
  <c r="U212" i="11"/>
  <c r="U188" i="11"/>
  <c r="V164" i="11"/>
  <c r="S140" i="11"/>
  <c r="U128" i="11"/>
  <c r="T104" i="11"/>
  <c r="U57" i="11"/>
  <c r="G188" i="11"/>
  <c r="I176" i="11"/>
  <c r="E152" i="11"/>
  <c r="H140" i="11"/>
  <c r="F129" i="11"/>
  <c r="E104" i="11"/>
  <c r="I92" i="11"/>
  <c r="J81" i="11"/>
  <c r="F56" i="11"/>
  <c r="J44" i="11"/>
  <c r="K30" i="24"/>
  <c r="P212" i="11"/>
  <c r="P176" i="11"/>
  <c r="O153" i="11"/>
  <c r="N140" i="11"/>
  <c r="Q116" i="11"/>
  <c r="N104" i="11"/>
  <c r="Q80" i="11"/>
  <c r="O44" i="11"/>
  <c r="T30" i="24"/>
  <c r="T212" i="11"/>
  <c r="T188" i="11"/>
  <c r="U164" i="11"/>
  <c r="V153" i="11"/>
  <c r="T128" i="11"/>
  <c r="S104" i="11"/>
  <c r="W81" i="11"/>
  <c r="U70" i="11"/>
  <c r="X56" i="11"/>
  <c r="T34" i="11"/>
  <c r="H213" i="11"/>
  <c r="F188" i="11"/>
  <c r="H176" i="11"/>
  <c r="I165" i="11"/>
  <c r="G140" i="11"/>
  <c r="D129" i="11"/>
  <c r="D104" i="11"/>
  <c r="H81" i="11"/>
  <c r="E56" i="11"/>
  <c r="I44" i="11"/>
  <c r="L30" i="24"/>
  <c r="O212" i="11"/>
  <c r="P189" i="11"/>
  <c r="L153" i="11"/>
  <c r="P80" i="11"/>
  <c r="O57" i="11"/>
  <c r="N44" i="11"/>
  <c r="U30" i="24"/>
  <c r="U201" i="11"/>
  <c r="W177" i="11"/>
  <c r="S153" i="11"/>
  <c r="W117" i="11"/>
  <c r="X106" i="11"/>
  <c r="T70" i="11"/>
  <c r="W56" i="11"/>
  <c r="X46" i="11"/>
  <c r="W33" i="11"/>
  <c r="F216" i="11"/>
  <c r="F156" i="11"/>
  <c r="F60" i="11"/>
  <c r="F180" i="11"/>
  <c r="F120" i="11"/>
  <c r="E60" i="11"/>
  <c r="T86" i="11"/>
  <c r="E206" i="11"/>
  <c r="E180" i="11"/>
  <c r="F144" i="11"/>
  <c r="E120" i="11"/>
  <c r="F84" i="11"/>
  <c r="W84" i="11"/>
  <c r="F204" i="11"/>
  <c r="E144" i="11"/>
  <c r="E84" i="11"/>
  <c r="V84" i="11"/>
  <c r="E204" i="11"/>
  <c r="F48" i="11"/>
  <c r="H34" i="24"/>
  <c r="F108" i="11"/>
  <c r="E48" i="11"/>
  <c r="E108" i="11"/>
  <c r="F192" i="11"/>
  <c r="F132" i="11"/>
  <c r="F72" i="11"/>
  <c r="E192" i="11"/>
  <c r="E132" i="11"/>
  <c r="O179" i="11"/>
  <c r="J167" i="11"/>
  <c r="O35" i="11"/>
  <c r="T21" i="24"/>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X32"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c r="I45" i="11"/>
  <c r="L31" i="24"/>
  <c r="F38" i="11"/>
  <c r="H24" i="24"/>
  <c r="D33" i="11"/>
  <c r="N203" i="11"/>
  <c r="N201" i="11"/>
  <c r="N179" i="11"/>
  <c r="N177" i="11"/>
  <c r="N155" i="11"/>
  <c r="N153" i="11"/>
  <c r="N131" i="11"/>
  <c r="N129" i="11"/>
  <c r="N107" i="11"/>
  <c r="N105" i="11"/>
  <c r="N83" i="11"/>
  <c r="N81" i="11"/>
  <c r="N59" i="11"/>
  <c r="N57" i="11"/>
  <c r="N35" i="11"/>
  <c r="U21" i="24"/>
  <c r="N33" i="11"/>
  <c r="U19" i="24"/>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c r="H45" i="11"/>
  <c r="E38" i="11"/>
  <c r="M203" i="11"/>
  <c r="M201" i="11"/>
  <c r="M179" i="11"/>
  <c r="M177" i="11"/>
  <c r="M155" i="11"/>
  <c r="M153" i="11"/>
  <c r="M131" i="11"/>
  <c r="M129" i="11"/>
  <c r="M107" i="11"/>
  <c r="M105" i="11"/>
  <c r="M83" i="11"/>
  <c r="M81" i="11"/>
  <c r="M59" i="11"/>
  <c r="M57" i="11"/>
  <c r="M35" i="11"/>
  <c r="M33" i="11"/>
  <c r="W215" i="11"/>
  <c r="W213" i="11"/>
  <c r="S203" i="11"/>
  <c r="S201" i="11"/>
  <c r="X179" i="11"/>
  <c r="X177" i="11"/>
  <c r="V167" i="11"/>
  <c r="V165" i="11"/>
  <c r="T155" i="11"/>
  <c r="T153" i="11"/>
  <c r="S134" i="11"/>
  <c r="U119" i="11"/>
  <c r="U117" i="11"/>
  <c r="T98" i="11"/>
  <c r="W71" i="11"/>
  <c r="W69" i="11"/>
  <c r="S59" i="11"/>
  <c r="S57" i="11"/>
  <c r="X35" i="11"/>
  <c r="X33"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c r="Q215" i="11"/>
  <c r="Q213" i="11"/>
  <c r="Q191" i="11"/>
  <c r="Q189" i="11"/>
  <c r="Q167" i="11"/>
  <c r="Q165" i="11"/>
  <c r="Q143" i="11"/>
  <c r="Q141" i="11"/>
  <c r="Q119" i="11"/>
  <c r="Q117" i="11"/>
  <c r="Q95" i="11"/>
  <c r="Q93" i="11"/>
  <c r="Q71" i="11"/>
  <c r="Q69" i="11"/>
  <c r="Q47" i="11"/>
  <c r="X33" i="24"/>
  <c r="Q45" i="11"/>
  <c r="X31" i="24"/>
  <c r="U215" i="11"/>
  <c r="U213" i="11"/>
  <c r="S194" i="11"/>
  <c r="V179" i="11"/>
  <c r="V177" i="11"/>
  <c r="T167" i="11"/>
  <c r="T165" i="11"/>
  <c r="T146" i="11"/>
  <c r="W131" i="11"/>
  <c r="W129" i="11"/>
  <c r="S119" i="11"/>
  <c r="S117" i="11"/>
  <c r="U96" i="11"/>
  <c r="X83" i="11"/>
  <c r="X81" i="11"/>
  <c r="U71" i="11"/>
  <c r="U69" i="11"/>
  <c r="S50" i="11"/>
  <c r="V35" i="11"/>
  <c r="V33" i="11"/>
  <c r="E218" i="11"/>
  <c r="H203" i="11"/>
  <c r="J179" i="11"/>
  <c r="E167" i="11"/>
  <c r="G143" i="11"/>
  <c r="F134" i="11"/>
  <c r="I119" i="11"/>
  <c r="D107" i="11"/>
  <c r="F83" i="11"/>
  <c r="E74" i="11"/>
  <c r="H59" i="11"/>
  <c r="J35" i="11"/>
  <c r="K21" i="24"/>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c r="O215" i="11"/>
  <c r="O213" i="11"/>
  <c r="O191" i="11"/>
  <c r="O189" i="11"/>
  <c r="O167" i="11"/>
  <c r="O165" i="11"/>
  <c r="O143" i="11"/>
  <c r="O141" i="11"/>
  <c r="O119" i="11"/>
  <c r="O117" i="11"/>
  <c r="O95" i="11"/>
  <c r="O93" i="11"/>
  <c r="O71" i="11"/>
  <c r="O69" i="11"/>
  <c r="O47" i="11"/>
  <c r="T33" i="24"/>
  <c r="O45" i="11"/>
  <c r="T31" i="24"/>
  <c r="S215" i="11"/>
  <c r="S213" i="11"/>
  <c r="W191" i="11"/>
  <c r="W189" i="11"/>
  <c r="T179" i="11"/>
  <c r="T177" i="11"/>
  <c r="T158" i="11"/>
  <c r="U131" i="11"/>
  <c r="U129" i="11"/>
  <c r="S110" i="11"/>
  <c r="X95" i="11"/>
  <c r="X93" i="11"/>
  <c r="V83" i="11"/>
  <c r="V81" i="11"/>
  <c r="S71" i="11"/>
  <c r="S69" i="11"/>
  <c r="W47" i="11"/>
  <c r="W45" i="11"/>
  <c r="T35" i="11"/>
  <c r="T33" i="11"/>
  <c r="F203" i="11"/>
  <c r="H201" i="11"/>
  <c r="E194" i="11"/>
  <c r="H179" i="11"/>
  <c r="J177" i="11"/>
  <c r="E165" i="11"/>
  <c r="J155" i="11"/>
  <c r="E143" i="11"/>
  <c r="G141" i="11"/>
  <c r="G119" i="11"/>
  <c r="I117" i="11"/>
  <c r="F110" i="11"/>
  <c r="D105" i="11"/>
  <c r="I95" i="11"/>
  <c r="D83" i="11"/>
  <c r="F81" i="11"/>
  <c r="F59" i="11"/>
  <c r="H57" i="11"/>
  <c r="E50" i="11"/>
  <c r="H35" i="11"/>
  <c r="J33" i="11"/>
  <c r="K19" i="24"/>
  <c r="N215" i="11"/>
  <c r="N213" i="11"/>
  <c r="N191" i="11"/>
  <c r="N189" i="11"/>
  <c r="N167" i="11"/>
  <c r="N165" i="11"/>
  <c r="N143" i="11"/>
  <c r="N141" i="11"/>
  <c r="N119" i="11"/>
  <c r="N117" i="11"/>
  <c r="N95" i="11"/>
  <c r="N93" i="11"/>
  <c r="N71" i="11"/>
  <c r="N69" i="11"/>
  <c r="N47" i="11"/>
  <c r="U33" i="24"/>
  <c r="N45" i="11"/>
  <c r="U31" i="24"/>
  <c r="T206" i="11"/>
  <c r="V191" i="11"/>
  <c r="V189" i="11"/>
  <c r="S179" i="11"/>
  <c r="S177" i="11"/>
  <c r="S158" i="11"/>
  <c r="X143" i="11"/>
  <c r="X141" i="11"/>
  <c r="T131" i="11"/>
  <c r="T129" i="11"/>
  <c r="W95" i="11"/>
  <c r="W93" i="11"/>
  <c r="U83" i="11"/>
  <c r="U81" i="11"/>
  <c r="T62" i="11"/>
  <c r="V47" i="11"/>
  <c r="V45" i="11"/>
  <c r="S35" i="11"/>
  <c r="S33" i="11"/>
  <c r="J215" i="11"/>
  <c r="E203" i="11"/>
  <c r="G201" i="11"/>
  <c r="G179" i="11"/>
  <c r="I177" i="11"/>
  <c r="F170" i="11"/>
  <c r="D165" i="11"/>
  <c r="I155" i="11"/>
  <c r="D143" i="11"/>
  <c r="F141" i="11"/>
  <c r="F119" i="11"/>
  <c r="H117" i="11"/>
  <c r="E110" i="11"/>
  <c r="H95" i="11"/>
  <c r="J93" i="11"/>
  <c r="E81" i="11"/>
  <c r="J71" i="11"/>
  <c r="E59" i="11"/>
  <c r="G57" i="11"/>
  <c r="G35" i="11"/>
  <c r="G21" i="24"/>
  <c r="I33" i="11"/>
  <c r="L19" i="24"/>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c r="H33" i="11"/>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c r="E35" i="11"/>
  <c r="G33" i="11"/>
  <c r="G19" i="24"/>
  <c r="Q203" i="11"/>
  <c r="Q201" i="11"/>
  <c r="Q179" i="11"/>
  <c r="Q177" i="11"/>
  <c r="Q155" i="11"/>
  <c r="Q153" i="11"/>
  <c r="Q131" i="11"/>
  <c r="Q129" i="11"/>
  <c r="Q107" i="11"/>
  <c r="Q105" i="11"/>
  <c r="Q83" i="11"/>
  <c r="Q81" i="11"/>
  <c r="Q59" i="11"/>
  <c r="Q57" i="11"/>
  <c r="Q35" i="11"/>
  <c r="X21" i="24"/>
  <c r="Q33" i="11"/>
  <c r="X19" i="24"/>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F33" i="11"/>
  <c r="H19" i="24"/>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c r="G36" i="11"/>
  <c r="G22" i="24"/>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c r="Q36" i="11"/>
  <c r="X22" i="24"/>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c r="O36" i="11"/>
  <c r="T22" i="24"/>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c r="J36" i="11"/>
  <c r="K22" i="24"/>
  <c r="L192" i="11"/>
  <c r="M180" i="11"/>
  <c r="N168" i="11"/>
  <c r="N156" i="11"/>
  <c r="N144" i="11"/>
  <c r="N132" i="11"/>
  <c r="N120" i="11"/>
  <c r="N108" i="11"/>
  <c r="N96" i="11"/>
  <c r="N84" i="11"/>
  <c r="N72" i="11"/>
  <c r="N60" i="11"/>
  <c r="N48" i="11"/>
  <c r="U34" i="24"/>
  <c r="N36" i="11"/>
  <c r="U22" i="24"/>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c r="I36" i="11"/>
  <c r="L22" i="24"/>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c r="J37" i="11"/>
  <c r="K23" i="24"/>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c r="I37" i="11"/>
  <c r="L23" i="24"/>
  <c r="O218" i="11"/>
  <c r="O206" i="11"/>
  <c r="O194" i="11"/>
  <c r="O182" i="11"/>
  <c r="O170" i="11"/>
  <c r="O158" i="11"/>
  <c r="O146" i="11"/>
  <c r="O134" i="11"/>
  <c r="O122" i="11"/>
  <c r="O110" i="11"/>
  <c r="O98" i="11"/>
  <c r="O86" i="11"/>
  <c r="O74" i="11"/>
  <c r="O62" i="11"/>
  <c r="O50" i="11"/>
  <c r="O38" i="11"/>
  <c r="T24" i="24"/>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c r="G37" i="11"/>
  <c r="G23" i="24"/>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c r="F37" i="11"/>
  <c r="H23" i="24"/>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c r="E37" i="11"/>
  <c r="Q217" i="11"/>
  <c r="Q205" i="11"/>
  <c r="Q193" i="11"/>
  <c r="Q181" i="11"/>
  <c r="Q169" i="11"/>
  <c r="Q157" i="11"/>
  <c r="Q145" i="11"/>
  <c r="Q133" i="11"/>
  <c r="Q121" i="11"/>
  <c r="Q109" i="11"/>
  <c r="Q97" i="11"/>
  <c r="Q85" i="11"/>
  <c r="Q73" i="11"/>
  <c r="Q61" i="11"/>
  <c r="Q49" i="11"/>
  <c r="X35" i="24"/>
  <c r="Q37" i="11"/>
  <c r="X23" i="24"/>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c r="O37" i="11"/>
  <c r="T23" i="24"/>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c r="H10" i="28"/>
  <c r="C78" i="10"/>
  <c r="F77" i="10"/>
  <c r="G66" i="10"/>
  <c r="C66" i="10"/>
  <c r="C54" i="10"/>
  <c r="G52" i="10"/>
  <c r="G38" i="10"/>
  <c r="G26" i="10"/>
  <c r="G24" i="10"/>
  <c r="G40" i="10"/>
  <c r="C28" i="10"/>
  <c r="C76" i="10"/>
  <c r="C64" i="10"/>
  <c r="G50" i="10"/>
  <c r="G36" i="10"/>
  <c r="C24" i="10"/>
  <c r="G84" i="10"/>
  <c r="G74" i="10"/>
  <c r="G62" i="10"/>
  <c r="G48" i="10"/>
  <c r="C36" i="10"/>
  <c r="G22" i="10"/>
  <c r="G76" i="10"/>
  <c r="C84" i="10"/>
  <c r="F73" i="10"/>
  <c r="G60" i="10"/>
  <c r="C48" i="10"/>
  <c r="G34" i="10"/>
  <c r="C22" i="10"/>
  <c r="C52" i="10"/>
  <c r="G82" i="10"/>
  <c r="G72" i="10"/>
  <c r="C60" i="10"/>
  <c r="G46" i="10"/>
  <c r="C34" i="10"/>
  <c r="G20" i="10"/>
  <c r="C82" i="10"/>
  <c r="C72" i="10"/>
  <c r="G58" i="10"/>
  <c r="C46" i="10"/>
  <c r="G32" i="10"/>
  <c r="C20" i="10"/>
  <c r="F81" i="10"/>
  <c r="G70" i="10"/>
  <c r="C58" i="10"/>
  <c r="G44" i="10"/>
  <c r="C32" i="10"/>
  <c r="G18" i="10"/>
  <c r="G64" i="10"/>
  <c r="G80" i="10"/>
  <c r="C70" i="10"/>
  <c r="G56" i="10"/>
  <c r="C44" i="10"/>
  <c r="G30" i="10"/>
  <c r="C18" i="10"/>
  <c r="C40" i="10"/>
  <c r="C80" i="10"/>
  <c r="G68" i="10"/>
  <c r="C56" i="10"/>
  <c r="G42" i="10"/>
  <c r="C30" i="10"/>
  <c r="I24" i="20"/>
  <c r="I21" i="20"/>
  <c r="G78" i="10"/>
  <c r="C68" i="10"/>
  <c r="G54" i="10"/>
  <c r="C42" i="10"/>
  <c r="G28"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F20" i="10"/>
  <c r="F18"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E20" i="10"/>
  <c r="E18" i="10"/>
  <c r="D74" i="10"/>
  <c r="D62" i="10"/>
  <c r="D50" i="10"/>
  <c r="D38" i="10"/>
  <c r="D26"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G19" i="10"/>
  <c r="G17" i="10"/>
  <c r="I23" i="20"/>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F19" i="10"/>
  <c r="F17"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E19" i="10"/>
  <c r="E17"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D19" i="10"/>
  <c r="D17" i="10"/>
  <c r="P16" i="42"/>
  <c r="W16" i="42"/>
  <c r="B13" i="5"/>
  <c r="F21" i="2"/>
  <c r="F17" i="12" s="1"/>
  <c r="T6" i="12"/>
  <c r="L5" i="60"/>
  <c r="L3" i="60"/>
  <c r="X3" i="60"/>
  <c r="M3" i="60"/>
  <c r="L4" i="60"/>
  <c r="X5" i="60"/>
  <c r="M4" i="60"/>
  <c r="X4" i="60"/>
  <c r="M5" i="60"/>
  <c r="B12" i="49"/>
  <c r="C14" i="17"/>
  <c r="I83" i="5"/>
  <c r="AM83" i="5"/>
  <c r="AU83" i="5"/>
  <c r="P45" i="5"/>
  <c r="AM45" i="5"/>
  <c r="AU45" i="5"/>
  <c r="U19" i="5"/>
  <c r="AM19" i="5"/>
  <c r="AU19" i="5"/>
  <c r="AM65" i="5"/>
  <c r="AU65" i="5"/>
  <c r="S37" i="5"/>
  <c r="AU37" i="5"/>
  <c r="AM37" i="5"/>
  <c r="B24" i="5"/>
  <c r="AM25" i="5"/>
  <c r="U44" i="5"/>
  <c r="AM44" i="5"/>
  <c r="AU44" i="5"/>
  <c r="O51" i="5"/>
  <c r="AM51" i="5"/>
  <c r="AU51" i="5"/>
  <c r="O22" i="5"/>
  <c r="AM22" i="5"/>
  <c r="AU22" i="5"/>
  <c r="AR69" i="5"/>
  <c r="AM69" i="5"/>
  <c r="AU69" i="5"/>
  <c r="AR33" i="5"/>
  <c r="AM33" i="5"/>
  <c r="AU33" i="5"/>
  <c r="E21" i="5"/>
  <c r="AM21" i="5"/>
  <c r="AU21" i="5"/>
  <c r="T35" i="5"/>
  <c r="AM35" i="5"/>
  <c r="AU35" i="5"/>
  <c r="G18" i="5"/>
  <c r="AM18" i="5"/>
  <c r="AU18" i="5"/>
  <c r="AM28" i="5"/>
  <c r="AU28" i="5"/>
  <c r="AU64" i="5"/>
  <c r="AM64" i="5"/>
  <c r="AM38" i="5"/>
  <c r="AU38" i="5"/>
  <c r="AM72" i="5"/>
  <c r="AU72" i="5"/>
  <c r="AU73" i="5"/>
  <c r="N82" i="5"/>
  <c r="AM82" i="5"/>
  <c r="AU82" i="5"/>
  <c r="AU27" i="5"/>
  <c r="AM27" i="5"/>
  <c r="M24" i="5"/>
  <c r="AU24" i="5"/>
  <c r="AM24" i="5"/>
  <c r="AU76" i="5"/>
  <c r="AM76" i="5"/>
  <c r="AM53" i="5"/>
  <c r="AU53" i="5"/>
  <c r="AM32" i="5"/>
  <c r="AU32" i="5"/>
  <c r="AM26" i="5"/>
  <c r="AU26" i="5"/>
  <c r="AR40" i="5"/>
  <c r="AU40" i="5"/>
  <c r="AM40" i="5"/>
  <c r="AM54" i="5"/>
  <c r="AU54" i="5"/>
  <c r="E49" i="5"/>
  <c r="AU49" i="5"/>
  <c r="AM49" i="5"/>
  <c r="J58" i="5"/>
  <c r="AM58" i="5"/>
  <c r="AU58" i="5"/>
  <c r="P23" i="5"/>
  <c r="AM23" i="5"/>
  <c r="AU23" i="5"/>
  <c r="AU67" i="5"/>
  <c r="AM50" i="5"/>
  <c r="AU50" i="5"/>
  <c r="AU63" i="5"/>
  <c r="AM63" i="5"/>
  <c r="R61" i="5"/>
  <c r="AU61" i="5"/>
  <c r="AM61" i="5"/>
  <c r="R46" i="5"/>
  <c r="AM46" i="5"/>
  <c r="AU46" i="5"/>
  <c r="AR81" i="5"/>
  <c r="AM81" i="5"/>
  <c r="AU81" i="5"/>
  <c r="AU62" i="5"/>
  <c r="AM62" i="5"/>
  <c r="AM78" i="5"/>
  <c r="AU78" i="5"/>
  <c r="L36" i="5"/>
  <c r="AU36" i="5"/>
  <c r="AM36" i="5"/>
  <c r="AU30" i="5"/>
  <c r="P17" i="5"/>
  <c r="AM17" i="5"/>
  <c r="AM47" i="5"/>
  <c r="AU47" i="5"/>
  <c r="AU39" i="5"/>
  <c r="AM39" i="5"/>
  <c r="K60" i="5"/>
  <c r="AU60" i="5"/>
  <c r="AM60" i="5"/>
  <c r="F68" i="5"/>
  <c r="AM68" i="5"/>
  <c r="AU68" i="5"/>
  <c r="S80" i="5"/>
  <c r="AM80" i="5"/>
  <c r="AU80" i="5"/>
  <c r="AR71" i="5"/>
  <c r="AM71" i="5"/>
  <c r="AU71" i="5"/>
  <c r="V59" i="5"/>
  <c r="AM59" i="5"/>
  <c r="AU59" i="5"/>
  <c r="AM66" i="5"/>
  <c r="AU66" i="5"/>
  <c r="AM77" i="5"/>
  <c r="AU77" i="5"/>
  <c r="K56" i="5"/>
  <c r="AM56" i="5"/>
  <c r="AU56" i="5"/>
  <c r="AU43" i="5"/>
  <c r="AM43" i="5"/>
  <c r="H74" i="5"/>
  <c r="AM74" i="5"/>
  <c r="AU74" i="5"/>
  <c r="AU31" i="5"/>
  <c r="AM31" i="5"/>
  <c r="AM20" i="5"/>
  <c r="AU20" i="5"/>
  <c r="AM75" i="5"/>
  <c r="AU75" i="5"/>
  <c r="T52" i="5"/>
  <c r="AU52" i="5"/>
  <c r="AM52" i="5"/>
  <c r="M55" i="5"/>
  <c r="AU55" i="5"/>
  <c r="AM55" i="5"/>
  <c r="Q79" i="5"/>
  <c r="AU79" i="5"/>
  <c r="AM79" i="5"/>
  <c r="AR29" i="5"/>
  <c r="AU29" i="5"/>
  <c r="AM29" i="5"/>
  <c r="N70" i="5"/>
  <c r="AM70" i="5"/>
  <c r="AU70" i="5"/>
  <c r="R41" i="5"/>
  <c r="AM41" i="5"/>
  <c r="AU41" i="5"/>
  <c r="S48" i="5"/>
  <c r="AU48" i="5"/>
  <c r="AM48" i="5"/>
  <c r="L57" i="5"/>
  <c r="AM57" i="5"/>
  <c r="AU57" i="5"/>
  <c r="E20" i="30"/>
  <c r="K22" i="27"/>
  <c r="G22" i="27"/>
  <c r="K19" i="27"/>
  <c r="K21" i="27"/>
  <c r="G21" i="27"/>
  <c r="G13" i="42"/>
  <c r="AH13" i="42"/>
  <c r="L13" i="42"/>
  <c r="K13" i="42"/>
  <c r="AK13" i="42"/>
  <c r="X13" i="42"/>
  <c r="AE13" i="42"/>
  <c r="U13" i="42"/>
  <c r="S13" i="42"/>
  <c r="T13" i="42"/>
  <c r="M13" i="42"/>
  <c r="E13" i="42"/>
  <c r="AD13" i="42"/>
  <c r="H13" i="42"/>
  <c r="AA13" i="42"/>
  <c r="AF13" i="42"/>
  <c r="C13" i="42"/>
  <c r="AG13" i="42"/>
  <c r="Z13" i="42"/>
  <c r="I13" i="42"/>
  <c r="J13" i="42" s="1"/>
  <c r="Y13" i="42"/>
  <c r="V13" i="42"/>
  <c r="AB13" i="42"/>
  <c r="A31" i="36"/>
  <c r="A31" i="44" s="1"/>
  <c r="A33" i="44" s="1"/>
  <c r="B25" i="11"/>
  <c r="I46" i="53" s="1"/>
  <c r="F20" i="42"/>
  <c r="R20" i="42"/>
  <c r="H373" i="32"/>
  <c r="H374" i="32"/>
  <c r="H372" i="32"/>
  <c r="H365" i="32"/>
  <c r="H366" i="32"/>
  <c r="H386" i="32"/>
  <c r="H387" i="32" s="1"/>
  <c r="H384" i="32"/>
  <c r="H385" i="32"/>
  <c r="H383" i="32"/>
  <c r="H320" i="32"/>
  <c r="J22" i="5"/>
  <c r="F21" i="5"/>
  <c r="L21" i="5"/>
  <c r="N36" i="8"/>
  <c r="L36" i="8"/>
  <c r="S35" i="5"/>
  <c r="K35" i="5"/>
  <c r="AD23" i="8"/>
  <c r="P35" i="5"/>
  <c r="U35" i="5"/>
  <c r="H36" i="8"/>
  <c r="Y36" i="8"/>
  <c r="AC36" i="8"/>
  <c r="R36" i="8"/>
  <c r="H56" i="9"/>
  <c r="C36" i="8"/>
  <c r="E56" i="9"/>
  <c r="K36" i="8"/>
  <c r="Z36" i="8"/>
  <c r="AD36" i="8"/>
  <c r="AB36" i="8"/>
  <c r="J36" i="8"/>
  <c r="I36" i="8"/>
  <c r="D36" i="8"/>
  <c r="V44" i="5"/>
  <c r="P36" i="8"/>
  <c r="T36" i="8"/>
  <c r="V36" i="8"/>
  <c r="AA36" i="8"/>
  <c r="F36" i="8"/>
  <c r="W36" i="8"/>
  <c r="E36" i="8"/>
  <c r="M36" i="8"/>
  <c r="V33" i="8"/>
  <c r="L49" i="5"/>
  <c r="I33" i="8"/>
  <c r="S49" i="5"/>
  <c r="AC46" i="8"/>
  <c r="S46" i="8"/>
  <c r="J2" i="13"/>
  <c r="T44" i="5"/>
  <c r="Q44" i="5"/>
  <c r="B43" i="5"/>
  <c r="U36" i="8"/>
  <c r="Q36" i="8"/>
  <c r="B21" i="5"/>
  <c r="G21" i="5"/>
  <c r="E22" i="5"/>
  <c r="D67" i="9"/>
  <c r="O23" i="8"/>
  <c r="G34" i="9"/>
  <c r="T33" i="5"/>
  <c r="I70" i="8"/>
  <c r="AC70" i="8"/>
  <c r="C23" i="8"/>
  <c r="L70" i="8"/>
  <c r="B32" i="5"/>
  <c r="T70" i="8"/>
  <c r="T81" i="5"/>
  <c r="K23" i="8"/>
  <c r="AD24" i="8"/>
  <c r="S59" i="8"/>
  <c r="F59" i="8"/>
  <c r="L59" i="8"/>
  <c r="U23" i="8"/>
  <c r="G24" i="8"/>
  <c r="T23" i="8"/>
  <c r="R59" i="8"/>
  <c r="Z24" i="8"/>
  <c r="J24" i="8"/>
  <c r="AA59" i="8"/>
  <c r="W24" i="8"/>
  <c r="N59" i="8"/>
  <c r="P59" i="8"/>
  <c r="D59" i="8"/>
  <c r="H32" i="9"/>
  <c r="J35" i="5"/>
  <c r="M35" i="5"/>
  <c r="C71" i="8"/>
  <c r="G35" i="5"/>
  <c r="N35" i="5"/>
  <c r="F35" i="5"/>
  <c r="AR35" i="5"/>
  <c r="R35" i="5"/>
  <c r="D58" i="9"/>
  <c r="E35" i="5"/>
  <c r="H35" i="5"/>
  <c r="L35" i="5"/>
  <c r="O35" i="5"/>
  <c r="V35" i="5"/>
  <c r="B34" i="5"/>
  <c r="R22" i="8"/>
  <c r="D24" i="9"/>
  <c r="F24" i="9"/>
  <c r="I24" i="8"/>
  <c r="X24" i="8"/>
  <c r="D23" i="8"/>
  <c r="N23" i="8"/>
  <c r="F70" i="9"/>
  <c r="AC22" i="8"/>
  <c r="V24" i="8"/>
  <c r="L24" i="8"/>
  <c r="H24" i="8"/>
  <c r="J23" i="8"/>
  <c r="O22" i="8"/>
  <c r="H22" i="8"/>
  <c r="O24" i="8"/>
  <c r="T24" i="8"/>
  <c r="L23" i="8"/>
  <c r="K59" i="8"/>
  <c r="Y59" i="8"/>
  <c r="Y22" i="8"/>
  <c r="G22" i="8"/>
  <c r="F22" i="8"/>
  <c r="X22" i="8"/>
  <c r="L22" i="8"/>
  <c r="M45" i="5"/>
  <c r="S24" i="8"/>
  <c r="R23" i="8"/>
  <c r="M23" i="8"/>
  <c r="Q23" i="8"/>
  <c r="X59" i="8"/>
  <c r="J59" i="8"/>
  <c r="C70" i="9"/>
  <c r="E22" i="8"/>
  <c r="T22" i="8"/>
  <c r="P22" i="8"/>
  <c r="M22" i="8"/>
  <c r="AD22" i="8"/>
  <c r="D22" i="8"/>
  <c r="Y24" i="8"/>
  <c r="K24" i="8"/>
  <c r="P23" i="8"/>
  <c r="E23" i="8"/>
  <c r="AB23" i="8"/>
  <c r="T59" i="8"/>
  <c r="AB59" i="8"/>
  <c r="G70" i="9"/>
  <c r="W22" i="8"/>
  <c r="K22" i="8"/>
  <c r="V22" i="8"/>
  <c r="AC24" i="8"/>
  <c r="Q24" i="8"/>
  <c r="Z23" i="8"/>
  <c r="AC23" i="8"/>
  <c r="Y23" i="8"/>
  <c r="AD59" i="8"/>
  <c r="Q59" i="8"/>
  <c r="G59" i="8"/>
  <c r="D70" i="9"/>
  <c r="M59" i="8"/>
  <c r="U22" i="8"/>
  <c r="U24" i="8"/>
  <c r="W23" i="8"/>
  <c r="I59" i="8"/>
  <c r="AB22" i="8"/>
  <c r="E67" i="9"/>
  <c r="P24" i="8"/>
  <c r="AA23" i="8"/>
  <c r="E59" i="8"/>
  <c r="W59" i="8"/>
  <c r="AC59" i="8"/>
  <c r="AB24" i="8"/>
  <c r="R24" i="8"/>
  <c r="AA24" i="8"/>
  <c r="C24" i="8"/>
  <c r="H23" i="8"/>
  <c r="G23" i="8"/>
  <c r="I23" i="8"/>
  <c r="H59" i="8"/>
  <c r="V59" i="8"/>
  <c r="U59" i="8"/>
  <c r="Z59" i="8"/>
  <c r="E24" i="8"/>
  <c r="M24" i="8"/>
  <c r="F23" i="8"/>
  <c r="V23" i="8"/>
  <c r="S23" i="8"/>
  <c r="O59" i="8"/>
  <c r="H70" i="9"/>
  <c r="G58" i="9"/>
  <c r="H34" i="9"/>
  <c r="S57" i="8"/>
  <c r="Q57" i="5"/>
  <c r="D57" i="8"/>
  <c r="V57" i="5"/>
  <c r="F34" i="9"/>
  <c r="AD71" i="8"/>
  <c r="M71" i="8"/>
  <c r="I25" i="5"/>
  <c r="G65" i="8"/>
  <c r="C57" i="8"/>
  <c r="R57" i="5"/>
  <c r="E58" i="9"/>
  <c r="R71" i="8"/>
  <c r="D71" i="8"/>
  <c r="O71" i="8"/>
  <c r="V57" i="8"/>
  <c r="B56" i="5"/>
  <c r="AA71" i="8"/>
  <c r="W71" i="8"/>
  <c r="H57" i="8"/>
  <c r="N57" i="5"/>
  <c r="J71" i="8"/>
  <c r="G71" i="8"/>
  <c r="G68" i="9"/>
  <c r="I57" i="5"/>
  <c r="AB71" i="8"/>
  <c r="Y71" i="8"/>
  <c r="K71" i="8"/>
  <c r="G57" i="8"/>
  <c r="K57" i="5"/>
  <c r="H71" i="8"/>
  <c r="I57" i="8"/>
  <c r="O57" i="5"/>
  <c r="R57" i="8"/>
  <c r="H57" i="5"/>
  <c r="N71" i="8"/>
  <c r="X57" i="8"/>
  <c r="G57" i="5"/>
  <c r="U71" i="8"/>
  <c r="I71" i="8"/>
  <c r="AC71" i="8"/>
  <c r="J57" i="8"/>
  <c r="M57" i="5"/>
  <c r="F58" i="9"/>
  <c r="Q71" i="8"/>
  <c r="E71" i="8"/>
  <c r="F71" i="8"/>
  <c r="Z71" i="8"/>
  <c r="V71" i="8"/>
  <c r="M57" i="8"/>
  <c r="T57" i="5"/>
  <c r="C58" i="9"/>
  <c r="S71" i="8"/>
  <c r="H43" i="9"/>
  <c r="V81" i="5"/>
  <c r="G44" i="9"/>
  <c r="B80" i="5"/>
  <c r="D43" i="9"/>
  <c r="F44" i="9"/>
  <c r="F43" i="9"/>
  <c r="D44" i="9"/>
  <c r="M81" i="5"/>
  <c r="N81" i="5"/>
  <c r="G43" i="9"/>
  <c r="E44" i="9"/>
  <c r="P81" i="5"/>
  <c r="C43" i="9"/>
  <c r="O81" i="5"/>
  <c r="Q81" i="5"/>
  <c r="J81" i="5"/>
  <c r="E81" i="5"/>
  <c r="U81" i="5"/>
  <c r="S81" i="5"/>
  <c r="F81" i="5"/>
  <c r="F48" i="8"/>
  <c r="G81" i="5"/>
  <c r="H81" i="5"/>
  <c r="I81" i="5"/>
  <c r="L81" i="5"/>
  <c r="X56" i="8"/>
  <c r="K29" i="8"/>
  <c r="K2" i="29"/>
  <c r="AA17" i="45"/>
  <c r="AU3" i="50"/>
  <c r="O29" i="8"/>
  <c r="Q21" i="5"/>
  <c r="N21" i="5"/>
  <c r="Q22" i="5"/>
  <c r="C70" i="8"/>
  <c r="R70" i="8"/>
  <c r="F33" i="5"/>
  <c r="O21" i="5"/>
  <c r="U21" i="5"/>
  <c r="L22" i="5"/>
  <c r="AB70" i="8"/>
  <c r="P70" i="8"/>
  <c r="P33" i="5"/>
  <c r="V21" i="5"/>
  <c r="T21" i="5"/>
  <c r="V22" i="5"/>
  <c r="H70" i="8"/>
  <c r="F70" i="8"/>
  <c r="H33" i="5"/>
  <c r="K21" i="5"/>
  <c r="P21" i="5"/>
  <c r="F22" i="5"/>
  <c r="Q70" i="8"/>
  <c r="S70" i="8"/>
  <c r="B20" i="5"/>
  <c r="AR21" i="5"/>
  <c r="I22" i="5"/>
  <c r="G22" i="5"/>
  <c r="E70" i="8"/>
  <c r="O70" i="8"/>
  <c r="N33" i="5"/>
  <c r="V33" i="5"/>
  <c r="M33" i="5"/>
  <c r="K33" i="5"/>
  <c r="R21" i="5"/>
  <c r="AR22" i="5"/>
  <c r="M70" i="8"/>
  <c r="K70" i="8"/>
  <c r="O33" i="5"/>
  <c r="S33" i="5"/>
  <c r="M21" i="5"/>
  <c r="K22" i="5"/>
  <c r="R22" i="5"/>
  <c r="W70" i="8"/>
  <c r="V70" i="8"/>
  <c r="AA70" i="8"/>
  <c r="E33" i="5"/>
  <c r="S21" i="5"/>
  <c r="T22" i="5"/>
  <c r="N22" i="5"/>
  <c r="S22" i="5"/>
  <c r="J70" i="8"/>
  <c r="U70" i="8"/>
  <c r="Q33" i="5"/>
  <c r="J21" i="5"/>
  <c r="M22" i="5"/>
  <c r="P22" i="5"/>
  <c r="Z70" i="8"/>
  <c r="Y70" i="8"/>
  <c r="U33" i="5"/>
  <c r="H21" i="5"/>
  <c r="H22" i="5"/>
  <c r="U22" i="5"/>
  <c r="D70" i="8"/>
  <c r="I33" i="5"/>
  <c r="G33" i="5"/>
  <c r="E48" i="9"/>
  <c r="AD58" i="8"/>
  <c r="Z58" i="8"/>
  <c r="D68" i="9"/>
  <c r="E57" i="8"/>
  <c r="U57" i="5"/>
  <c r="N57" i="8"/>
  <c r="L57" i="8"/>
  <c r="P57" i="5"/>
  <c r="O57" i="8"/>
  <c r="P57" i="8"/>
  <c r="Q57" i="8"/>
  <c r="AA57" i="8"/>
  <c r="S57" i="5"/>
  <c r="E57" i="5"/>
  <c r="H68" i="9"/>
  <c r="AC57" i="8"/>
  <c r="J57" i="5"/>
  <c r="AR57" i="5"/>
  <c r="V51" i="5"/>
  <c r="L51" i="5"/>
  <c r="T51" i="5"/>
  <c r="Q51" i="5"/>
  <c r="P51" i="5"/>
  <c r="W58" i="8"/>
  <c r="I58" i="8"/>
  <c r="R58" i="8"/>
  <c r="H58" i="8"/>
  <c r="U58" i="8"/>
  <c r="S58" i="8"/>
  <c r="J58" i="8"/>
  <c r="V58" i="8"/>
  <c r="O58" i="8"/>
  <c r="T58" i="8"/>
  <c r="X58" i="8"/>
  <c r="AA58" i="8"/>
  <c r="Y58" i="8"/>
  <c r="AB58" i="8"/>
  <c r="E16" i="19"/>
  <c r="D48" i="9"/>
  <c r="D58" i="8"/>
  <c r="AC58" i="8"/>
  <c r="C48" i="9"/>
  <c r="G58" i="8"/>
  <c r="P58" i="8"/>
  <c r="F48" i="9"/>
  <c r="L58" i="8"/>
  <c r="F58" i="8"/>
  <c r="G48" i="9"/>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AA33" i="8"/>
  <c r="C33" i="8"/>
  <c r="G49" i="5"/>
  <c r="B33" i="5"/>
  <c r="Q49" i="5"/>
  <c r="O34" i="5"/>
  <c r="V46" i="8"/>
  <c r="T33" i="8"/>
  <c r="W33" i="8"/>
  <c r="G34" i="5"/>
  <c r="Q34" i="5"/>
  <c r="B48" i="5"/>
  <c r="AD46" i="8"/>
  <c r="E33" i="8"/>
  <c r="R33" i="8"/>
  <c r="R49" i="5"/>
  <c r="V34" i="5"/>
  <c r="O46" i="8"/>
  <c r="H33" i="8"/>
  <c r="Q33" i="8"/>
  <c r="U49" i="5"/>
  <c r="N34" i="5"/>
  <c r="F49" i="5"/>
  <c r="L34" i="5"/>
  <c r="I34" i="5"/>
  <c r="I49" i="5"/>
  <c r="J46" i="8"/>
  <c r="M33" i="8"/>
  <c r="O49" i="5"/>
  <c r="S34" i="5"/>
  <c r="P34" i="5"/>
  <c r="P49" i="5"/>
  <c r="R46" i="8"/>
  <c r="G33" i="8"/>
  <c r="AR49" i="5"/>
  <c r="J49" i="5"/>
  <c r="F46" i="8"/>
  <c r="O33" i="8"/>
  <c r="N49" i="5"/>
  <c r="P46" i="8"/>
  <c r="U46" i="8"/>
  <c r="L33" i="8"/>
  <c r="M49" i="5"/>
  <c r="T49" i="5"/>
  <c r="J34" i="5"/>
  <c r="F34" i="5"/>
  <c r="K46" i="8"/>
  <c r="Y46" i="8"/>
  <c r="K33" i="8"/>
  <c r="P33" i="8"/>
  <c r="U34" i="5"/>
  <c r="R34" i="5"/>
  <c r="V49" i="5"/>
  <c r="N46" i="8"/>
  <c r="H46" i="8"/>
  <c r="AD33" i="8"/>
  <c r="U33" i="8"/>
  <c r="K49" i="5"/>
  <c r="H49" i="5"/>
  <c r="Q46" i="8"/>
  <c r="D46" i="8"/>
  <c r="Y33" i="8"/>
  <c r="J33" i="8"/>
  <c r="G71" i="9"/>
  <c r="C71" i="9"/>
  <c r="H71" i="9"/>
  <c r="AE3" i="42"/>
  <c r="J4" i="14"/>
  <c r="H3" i="7"/>
  <c r="G3" i="6"/>
  <c r="H3" i="9"/>
  <c r="G3" i="10"/>
  <c r="K3" i="49"/>
  <c r="W5" i="45"/>
  <c r="L3" i="15"/>
  <c r="B50" i="5"/>
  <c r="S51" i="5"/>
  <c r="K51" i="5"/>
  <c r="M51" i="5"/>
  <c r="H51" i="5"/>
  <c r="N51" i="5"/>
  <c r="R51" i="5"/>
  <c r="G51" i="5"/>
  <c r="J51" i="5"/>
  <c r="U51" i="5"/>
  <c r="F51" i="5"/>
  <c r="E51" i="5"/>
  <c r="I51" i="5"/>
  <c r="AR51" i="5"/>
  <c r="Q35" i="5"/>
  <c r="I35" i="5"/>
  <c r="V60" i="8"/>
  <c r="D21" i="9"/>
  <c r="U80" i="5"/>
  <c r="P80" i="5"/>
  <c r="E28" i="9"/>
  <c r="H28" i="9"/>
  <c r="F28" i="9"/>
  <c r="D33" i="8"/>
  <c r="H48" i="8"/>
  <c r="AA46" i="8"/>
  <c r="T46" i="8"/>
  <c r="H2" i="23"/>
  <c r="M48" i="8"/>
  <c r="I48" i="8"/>
  <c r="P60" i="8"/>
  <c r="M60" i="8"/>
  <c r="T71" i="5"/>
  <c r="R48" i="5"/>
  <c r="C44" i="8"/>
  <c r="L48" i="8"/>
  <c r="N48" i="8"/>
  <c r="J48" i="8"/>
  <c r="AD48" i="8"/>
  <c r="AA60" i="8"/>
  <c r="G71" i="5"/>
  <c r="E71" i="5"/>
  <c r="I2" i="26"/>
  <c r="W44" i="8"/>
  <c r="P44" i="8"/>
  <c r="U48" i="8"/>
  <c r="T48" i="8"/>
  <c r="O48" i="8"/>
  <c r="S48" i="8"/>
  <c r="F60" i="8"/>
  <c r="R71" i="5"/>
  <c r="R48" i="8"/>
  <c r="G48" i="8"/>
  <c r="U60" i="8"/>
  <c r="AB60" i="8"/>
  <c r="Z48" i="8"/>
  <c r="X48" i="8"/>
  <c r="V48" i="8"/>
  <c r="X60" i="8"/>
  <c r="K48" i="8"/>
  <c r="AB48" i="8"/>
  <c r="I60" i="8"/>
  <c r="AB2" i="24"/>
  <c r="E48" i="8"/>
  <c r="Y60" i="8"/>
  <c r="W60" i="8"/>
  <c r="O60" i="8"/>
  <c r="AC48" i="8"/>
  <c r="O71" i="5"/>
  <c r="E46" i="8"/>
  <c r="K2" i="27"/>
  <c r="W48" i="8"/>
  <c r="Z60" i="8"/>
  <c r="E60" i="8"/>
  <c r="N71" i="5"/>
  <c r="H71" i="5"/>
  <c r="N60" i="8"/>
  <c r="V71" i="5"/>
  <c r="P71" i="5"/>
  <c r="L46" i="5"/>
  <c r="K60" i="8"/>
  <c r="T60" i="8"/>
  <c r="R60" i="8"/>
  <c r="AD60" i="8"/>
  <c r="B70" i="5"/>
  <c r="M71" i="5"/>
  <c r="H60" i="8"/>
  <c r="F71" i="5"/>
  <c r="U71" i="5"/>
  <c r="K71" i="5"/>
  <c r="C48" i="8"/>
  <c r="Y48" i="8"/>
  <c r="L60" i="8"/>
  <c r="S60" i="8"/>
  <c r="G60" i="8"/>
  <c r="J60" i="8"/>
  <c r="J71" i="5"/>
  <c r="C60" i="8"/>
  <c r="Q60" i="8"/>
  <c r="S71" i="5"/>
  <c r="Q71" i="5"/>
  <c r="L71" i="5"/>
  <c r="M59" i="5"/>
  <c r="F59" i="5"/>
  <c r="J59" i="5"/>
  <c r="Q46" i="5"/>
  <c r="S46" i="5"/>
  <c r="U46" i="5"/>
  <c r="E35" i="8"/>
  <c r="E46" i="9"/>
  <c r="D34" i="9"/>
  <c r="F46" i="9"/>
  <c r="S35" i="8"/>
  <c r="N35" i="8"/>
  <c r="G35" i="8"/>
  <c r="C34" i="9"/>
  <c r="C46" i="9"/>
  <c r="H46" i="9"/>
  <c r="Z25" i="8"/>
  <c r="D46" i="9"/>
  <c r="I71" i="5"/>
  <c r="K83" i="5"/>
  <c r="Z65" i="8"/>
  <c r="I73" i="5"/>
  <c r="AD54" i="8"/>
  <c r="H54" i="8"/>
  <c r="AD65" i="8"/>
  <c r="N83" i="5"/>
  <c r="E83" i="5"/>
  <c r="R25" i="5"/>
  <c r="J25" i="5"/>
  <c r="N65" i="8"/>
  <c r="R54" i="8"/>
  <c r="N54" i="8"/>
  <c r="AB54" i="8"/>
  <c r="T70" i="5"/>
  <c r="U83" i="5"/>
  <c r="M25" i="5"/>
  <c r="F25" i="5"/>
  <c r="AR25"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L25" i="5"/>
  <c r="K25" i="5"/>
  <c r="V65" i="8"/>
  <c r="L54" i="8"/>
  <c r="AC54" i="8"/>
  <c r="T25" i="5"/>
  <c r="F65" i="8"/>
  <c r="D54" i="8"/>
  <c r="F54" i="8"/>
  <c r="P45" i="8"/>
  <c r="T68" i="8"/>
  <c r="M46" i="5"/>
  <c r="T35" i="8"/>
  <c r="I35" i="8"/>
  <c r="K35" i="8"/>
  <c r="C44" i="9"/>
  <c r="E46" i="5"/>
  <c r="M46" i="8"/>
  <c r="L46" i="8"/>
  <c r="N23" i="5"/>
  <c r="H34" i="5"/>
  <c r="B45" i="5"/>
  <c r="I46" i="5"/>
  <c r="X33" i="8"/>
  <c r="AR34" i="5"/>
  <c r="O46" i="5"/>
  <c r="J46" i="5"/>
  <c r="F33" i="8"/>
  <c r="AB35" i="8"/>
  <c r="H35" i="8"/>
  <c r="D35" i="8"/>
  <c r="S23" i="5"/>
  <c r="V23" i="5"/>
  <c r="T46" i="5"/>
  <c r="AB33" i="8"/>
  <c r="F35" i="8"/>
  <c r="W35" i="8"/>
  <c r="P35" i="8"/>
  <c r="V46" i="5"/>
  <c r="S33" i="8"/>
  <c r="AB46" i="8"/>
  <c r="R35" i="8"/>
  <c r="Q35" i="8"/>
  <c r="M35" i="8"/>
  <c r="F46" i="5"/>
  <c r="AC33" i="8"/>
  <c r="C46" i="8"/>
  <c r="C35" i="8"/>
  <c r="Y35" i="8"/>
  <c r="R23" i="5"/>
  <c r="N46" i="5"/>
  <c r="Z33" i="8"/>
  <c r="Z35" i="8"/>
  <c r="K46" i="5"/>
  <c r="I46" i="8"/>
  <c r="U35" i="8"/>
  <c r="J23" i="5"/>
  <c r="S59" i="5"/>
  <c r="Q59" i="5"/>
  <c r="T59" i="5"/>
  <c r="N59" i="5"/>
  <c r="E59" i="5"/>
  <c r="P59" i="5"/>
  <c r="O59" i="5"/>
  <c r="U59" i="5"/>
  <c r="H59" i="5"/>
  <c r="G59" i="5"/>
  <c r="AR59" i="5"/>
  <c r="R59" i="5"/>
  <c r="L59" i="5"/>
  <c r="I59" i="5"/>
  <c r="K59" i="5"/>
  <c r="B58" i="5"/>
  <c r="C37" i="8"/>
  <c r="F17" i="5"/>
  <c r="T71" i="8"/>
  <c r="X71" i="8"/>
  <c r="C56" i="9"/>
  <c r="Q83" i="5"/>
  <c r="AR83" i="5"/>
  <c r="D56" i="9"/>
  <c r="J83" i="5"/>
  <c r="F56" i="9"/>
  <c r="S83" i="5"/>
  <c r="O83" i="5"/>
  <c r="P71" i="8"/>
  <c r="L83" i="5"/>
  <c r="G83" i="5"/>
  <c r="T83" i="5"/>
  <c r="F83" i="5"/>
  <c r="H83" i="5"/>
  <c r="B82" i="5"/>
  <c r="R83" i="5"/>
  <c r="G51" i="9"/>
  <c r="AA35" i="8"/>
  <c r="F51" i="9"/>
  <c r="D51" i="9"/>
  <c r="H51" i="9"/>
  <c r="E51" i="9"/>
  <c r="D60" i="9"/>
  <c r="L48" i="5"/>
  <c r="C22" i="9"/>
  <c r="E22" i="9"/>
  <c r="T23" i="5"/>
  <c r="J48" i="5"/>
  <c r="M23" i="5"/>
  <c r="P48" i="5"/>
  <c r="C69" i="9"/>
  <c r="G23" i="5"/>
  <c r="I23" i="5"/>
  <c r="B22" i="5"/>
  <c r="H23" i="5"/>
  <c r="U23" i="5"/>
  <c r="P49" i="8"/>
  <c r="O23" i="5"/>
  <c r="H22" i="9"/>
  <c r="E23" i="5"/>
  <c r="F22" i="9"/>
  <c r="AR23" i="5"/>
  <c r="F23" i="5"/>
  <c r="V44" i="8"/>
  <c r="G22" i="9"/>
  <c r="Q23" i="5"/>
  <c r="K23" i="5"/>
  <c r="L23" i="5"/>
  <c r="C14" i="34"/>
  <c r="K80" i="5"/>
  <c r="H45" i="9"/>
  <c r="L80" i="5"/>
  <c r="D44" i="8"/>
  <c r="C45" i="9"/>
  <c r="Q80" i="5"/>
  <c r="Q44" i="8"/>
  <c r="D45" i="9"/>
  <c r="F80" i="5"/>
  <c r="AA44" i="8"/>
  <c r="J44" i="8"/>
  <c r="N44" i="8"/>
  <c r="G45" i="9"/>
  <c r="B79" i="5"/>
  <c r="U44" i="8"/>
  <c r="Z44" i="8"/>
  <c r="AC44" i="8"/>
  <c r="AB44" i="8"/>
  <c r="O44" i="8"/>
  <c r="AD44" i="8"/>
  <c r="T44" i="8"/>
  <c r="E45" i="9"/>
  <c r="J80" i="5"/>
  <c r="M80" i="5"/>
  <c r="N80" i="5"/>
  <c r="R44" i="8"/>
  <c r="M44" i="8"/>
  <c r="T80" i="5"/>
  <c r="I80" i="5"/>
  <c r="E80" i="5"/>
  <c r="V80" i="5"/>
  <c r="AR80" i="5"/>
  <c r="O80" i="5"/>
  <c r="Q61" i="8"/>
  <c r="H67" i="9"/>
  <c r="AA61" i="8"/>
  <c r="W41" i="8"/>
  <c r="S25" i="8"/>
  <c r="K25" i="8"/>
  <c r="R61" i="8"/>
  <c r="G67" i="9"/>
  <c r="F67" i="9"/>
  <c r="Y61" i="8"/>
  <c r="AD61" i="8"/>
  <c r="E61" i="8"/>
  <c r="V61" i="8"/>
  <c r="X61" i="8"/>
  <c r="I61" i="8"/>
  <c r="L61" i="8"/>
  <c r="U61" i="8"/>
  <c r="M61" i="8"/>
  <c r="W61" i="8"/>
  <c r="J61" i="8"/>
  <c r="S61" i="8"/>
  <c r="Z61" i="8"/>
  <c r="G61" i="8"/>
  <c r="T61" i="8"/>
  <c r="K61" i="8"/>
  <c r="O61" i="8"/>
  <c r="N61" i="8"/>
  <c r="F61" i="8"/>
  <c r="AD35" i="8"/>
  <c r="R73" i="5"/>
  <c r="R49" i="8"/>
  <c r="X35" i="8"/>
  <c r="M73" i="5"/>
  <c r="S49" i="8"/>
  <c r="B72" i="5"/>
  <c r="J35" i="8"/>
  <c r="F73" i="5"/>
  <c r="K73" i="5"/>
  <c r="L35" i="8"/>
  <c r="G73" i="5"/>
  <c r="L33" i="5"/>
  <c r="C41" i="8"/>
  <c r="F41" i="8"/>
  <c r="U41" i="8"/>
  <c r="T41" i="8"/>
  <c r="Y41" i="8"/>
  <c r="N41" i="8"/>
  <c r="AC61" i="8"/>
  <c r="Z37" i="8"/>
  <c r="M37" i="8"/>
  <c r="Q37" i="8"/>
  <c r="Y37" i="8"/>
  <c r="G37" i="8"/>
  <c r="T37" i="8"/>
  <c r="P37" i="8"/>
  <c r="E37" i="8"/>
  <c r="W46" i="8"/>
  <c r="U69" i="5"/>
  <c r="Q45" i="8"/>
  <c r="U45" i="8"/>
  <c r="AB45" i="8"/>
  <c r="AC60" i="8"/>
  <c r="V45" i="8"/>
  <c r="AA48" i="8"/>
  <c r="P48" i="8"/>
  <c r="D48" i="8"/>
  <c r="AD49" i="8"/>
  <c r="N18" i="5"/>
  <c r="H18" i="5"/>
  <c r="G49" i="8"/>
  <c r="K18" i="5"/>
  <c r="T18" i="5"/>
  <c r="P18" i="5"/>
  <c r="L49" i="8"/>
  <c r="J18" i="5"/>
  <c r="M49" i="8"/>
  <c r="M18" i="5"/>
  <c r="E49" i="8"/>
  <c r="U49" i="8"/>
  <c r="J49" i="8"/>
  <c r="Q49" i="8"/>
  <c r="B17" i="5"/>
  <c r="H49" i="8"/>
  <c r="Y49" i="8"/>
  <c r="S18" i="5"/>
  <c r="K49" i="8"/>
  <c r="F49" i="8"/>
  <c r="X49" i="8"/>
  <c r="V49" i="8"/>
  <c r="V18" i="5"/>
  <c r="AR18" i="5"/>
  <c r="R18" i="5"/>
  <c r="AB49" i="8"/>
  <c r="C49" i="8"/>
  <c r="Z68" i="8"/>
  <c r="R80" i="5"/>
  <c r="H80" i="5"/>
  <c r="J17" i="5"/>
  <c r="L17" i="5"/>
  <c r="M17" i="5"/>
  <c r="S56" i="8"/>
  <c r="S17" i="5"/>
  <c r="B16" i="5"/>
  <c r="O17" i="5"/>
  <c r="G17" i="5"/>
  <c r="U17" i="5"/>
  <c r="R17" i="5"/>
  <c r="E37" i="5"/>
  <c r="N24" i="8"/>
  <c r="F24" i="8"/>
  <c r="L34" i="8"/>
  <c r="V34" i="8"/>
  <c r="C34" i="8"/>
  <c r="AA34" i="8"/>
  <c r="M69" i="5"/>
  <c r="F69" i="5"/>
  <c r="K69" i="5"/>
  <c r="R69" i="5"/>
  <c r="V69" i="5"/>
  <c r="L69" i="5"/>
  <c r="E69" i="5"/>
  <c r="H69" i="5"/>
  <c r="J33" i="5"/>
  <c r="Q69" i="5"/>
  <c r="G69" i="5"/>
  <c r="I21" i="5"/>
  <c r="I69" i="5"/>
  <c r="N69" i="5"/>
  <c r="S69" i="5"/>
  <c r="P69" i="5"/>
  <c r="O69" i="5"/>
  <c r="B68" i="5"/>
  <c r="W49" i="8"/>
  <c r="T49" i="8"/>
  <c r="X36" i="8"/>
  <c r="C60" i="9"/>
  <c r="S36" i="8"/>
  <c r="H60" i="9"/>
  <c r="O36" i="8"/>
  <c r="F60" i="9"/>
  <c r="G60" i="9"/>
  <c r="C59" i="9"/>
  <c r="V24" i="5"/>
  <c r="AC49" i="8"/>
  <c r="AA49" i="8"/>
  <c r="F18" i="5"/>
  <c r="G44" i="8"/>
  <c r="I40" i="5"/>
  <c r="H19" i="5"/>
  <c r="R19" i="5"/>
  <c r="E24" i="5"/>
  <c r="R24" i="5"/>
  <c r="S24" i="5"/>
  <c r="H24" i="5"/>
  <c r="G24" i="5"/>
  <c r="I24" i="5"/>
  <c r="J24" i="5"/>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F37" i="5"/>
  <c r="L37" i="5"/>
  <c r="P40" i="8"/>
  <c r="L55" i="5"/>
  <c r="H30" i="9"/>
  <c r="I79" i="5"/>
  <c r="U61" i="5"/>
  <c r="D30" i="8"/>
  <c r="Q61" i="5"/>
  <c r="W30" i="8"/>
  <c r="O61" i="5"/>
  <c r="E61" i="5"/>
  <c r="E30" i="8"/>
  <c r="AA30" i="8"/>
  <c r="L61" i="5"/>
  <c r="H61" i="5"/>
  <c r="F61" i="5"/>
  <c r="P61" i="5"/>
  <c r="S61" i="5"/>
  <c r="B60" i="5"/>
  <c r="AR61" i="5"/>
  <c r="G36" i="9"/>
  <c r="V61" i="5"/>
  <c r="F36" i="9"/>
  <c r="N61" i="5"/>
  <c r="V60" i="5"/>
  <c r="E68" i="8"/>
  <c r="W68" i="8"/>
  <c r="R68" i="8"/>
  <c r="E48" i="5"/>
  <c r="E56" i="5"/>
  <c r="B55" i="5"/>
  <c r="N56" i="5"/>
  <c r="I56" i="5"/>
  <c r="J40" i="5"/>
  <c r="R40" i="5"/>
  <c r="U48" i="5"/>
  <c r="E17" i="5"/>
  <c r="H17" i="5" s="1"/>
  <c r="E35" i="9"/>
  <c r="B47" i="5"/>
  <c r="N17" i="5"/>
  <c r="F35" i="9"/>
  <c r="H35" i="9"/>
  <c r="M56" i="5"/>
  <c r="S56" i="5"/>
  <c r="Q56" i="5"/>
  <c r="AR48" i="5"/>
  <c r="N48" i="5"/>
  <c r="C35" i="9"/>
  <c r="P56" i="5"/>
  <c r="G56" i="5"/>
  <c r="Q48" i="5"/>
  <c r="V48" i="5"/>
  <c r="R56" i="5"/>
  <c r="U56" i="5"/>
  <c r="AD57" i="8"/>
  <c r="M48" i="5"/>
  <c r="H48" i="5"/>
  <c r="K17" i="5"/>
  <c r="V56" i="5"/>
  <c r="O48" i="5"/>
  <c r="T48" i="5"/>
  <c r="Q40" i="5"/>
  <c r="I48" i="5"/>
  <c r="O56" i="5"/>
  <c r="H56" i="5"/>
  <c r="F56" i="5"/>
  <c r="T56" i="5"/>
  <c r="L56" i="5"/>
  <c r="T73" i="5"/>
  <c r="D37" i="8"/>
  <c r="J73" i="5"/>
  <c r="V73" i="5"/>
  <c r="AD37" i="8"/>
  <c r="F37" i="8"/>
  <c r="K37" i="8"/>
  <c r="I37" i="8"/>
  <c r="S73" i="5"/>
  <c r="N73" i="5"/>
  <c r="O37" i="8"/>
  <c r="Q73" i="5"/>
  <c r="U73" i="5"/>
  <c r="O73" i="5"/>
  <c r="J37" i="8"/>
  <c r="P73" i="5"/>
  <c r="E73" i="5"/>
  <c r="U37" i="8"/>
  <c r="H37" i="8"/>
  <c r="H73" i="5"/>
  <c r="W37" i="8"/>
  <c r="AC37" i="8"/>
  <c r="N52" i="5"/>
  <c r="V52" i="5"/>
  <c r="U52" i="5"/>
  <c r="N58" i="5"/>
  <c r="M52" i="5"/>
  <c r="Z39" i="8"/>
  <c r="S52" i="5"/>
  <c r="K52" i="5"/>
  <c r="B51" i="5"/>
  <c r="Q52" i="5"/>
  <c r="H52" i="5"/>
  <c r="G52" i="5"/>
  <c r="R52" i="5"/>
  <c r="P52" i="5"/>
  <c r="F52" i="5"/>
  <c r="AD42" i="8"/>
  <c r="V45" i="5"/>
  <c r="K45" i="5"/>
  <c r="Z30" i="8"/>
  <c r="AR45" i="5"/>
  <c r="T45" i="5"/>
  <c r="J22" i="8"/>
  <c r="C22" i="8"/>
  <c r="F45" i="5"/>
  <c r="Q45" i="5"/>
  <c r="AB30" i="8"/>
  <c r="Z22" i="8"/>
  <c r="AA22" i="8"/>
  <c r="N22" i="8"/>
  <c r="G45" i="5"/>
  <c r="M30" i="8"/>
  <c r="K30" i="8"/>
  <c r="E45" i="5"/>
  <c r="J30" i="8"/>
  <c r="O60" i="5"/>
  <c r="B44" i="5"/>
  <c r="O45" i="5"/>
  <c r="Q30" i="8"/>
  <c r="Q22" i="8"/>
  <c r="J45" i="5"/>
  <c r="L30" i="8"/>
  <c r="N45" i="5"/>
  <c r="N30" i="8"/>
  <c r="S22" i="8"/>
  <c r="S45" i="5"/>
  <c r="P30" i="8"/>
  <c r="L45" i="5"/>
  <c r="I30" i="8"/>
  <c r="Y14" i="8"/>
  <c r="U14" i="8"/>
  <c r="I14" i="8"/>
  <c r="Q15" i="42"/>
  <c r="W14" i="8"/>
  <c r="X45" i="8"/>
  <c r="H14" i="8"/>
  <c r="R33" i="5"/>
  <c r="K15" i="8"/>
  <c r="O68" i="5"/>
  <c r="Z57" i="8"/>
  <c r="U57" i="8"/>
  <c r="V41" i="8"/>
  <c r="O41" i="8"/>
  <c r="AC25" i="8"/>
  <c r="Y25" i="8"/>
  <c r="P29" i="5"/>
  <c r="N15" i="42"/>
  <c r="H57" i="9"/>
  <c r="V82" i="5"/>
  <c r="G82" i="5"/>
  <c r="C72" i="9"/>
  <c r="AA41" i="8"/>
  <c r="L41" i="8"/>
  <c r="P41" i="8"/>
  <c r="S41" i="8"/>
  <c r="AA25" i="8"/>
  <c r="R25" i="8"/>
  <c r="G55" i="9"/>
  <c r="D57" i="9"/>
  <c r="Q41" i="8"/>
  <c r="AB41" i="8"/>
  <c r="H25" i="8"/>
  <c r="D25" i="8"/>
  <c r="M41" i="8"/>
  <c r="K41" i="8"/>
  <c r="X41" i="8"/>
  <c r="E25" i="8"/>
  <c r="C25" i="8"/>
  <c r="I25" i="8"/>
  <c r="J25" i="8"/>
  <c r="Q25" i="8"/>
  <c r="O25" i="8"/>
  <c r="D32" i="9"/>
  <c r="F25" i="8"/>
  <c r="G57" i="9"/>
  <c r="C57" i="9"/>
  <c r="T25" i="8"/>
  <c r="G32" i="9"/>
  <c r="H41" i="8"/>
  <c r="C68" i="9"/>
  <c r="Y57" i="8"/>
  <c r="F57" i="8"/>
  <c r="D41" i="8"/>
  <c r="F32" i="9"/>
  <c r="H55" i="9"/>
  <c r="AC41" i="8"/>
  <c r="E68" i="9"/>
  <c r="T57" i="8"/>
  <c r="AB57" i="8"/>
  <c r="I41" i="8"/>
  <c r="G25" i="8"/>
  <c r="X25" i="8"/>
  <c r="W25" i="8"/>
  <c r="U25" i="8"/>
  <c r="C32" i="9"/>
  <c r="E72" i="9"/>
  <c r="E41" i="8"/>
  <c r="V25" i="8"/>
  <c r="M25" i="8"/>
  <c r="F72" i="9"/>
  <c r="F57" i="9"/>
  <c r="W57" i="8"/>
  <c r="P25" i="8"/>
  <c r="AB25" i="8"/>
  <c r="N25" i="8"/>
  <c r="F55" i="9"/>
  <c r="D55" i="9"/>
  <c r="T61" i="5"/>
  <c r="J61" i="5"/>
  <c r="F21" i="9"/>
  <c r="G37" i="5"/>
  <c r="C11" i="34"/>
  <c r="Y44" i="8"/>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L65" i="8"/>
  <c r="P65" i="8"/>
  <c r="E45" i="8"/>
  <c r="AA45" i="8"/>
  <c r="O45" i="8"/>
  <c r="S45" i="8"/>
  <c r="F45" i="8"/>
  <c r="J65" i="8"/>
  <c r="H65" i="8"/>
  <c r="AK14" i="5"/>
  <c r="D45" i="8"/>
  <c r="Z45" i="8"/>
  <c r="J45" i="8"/>
  <c r="M45" i="8"/>
  <c r="I15" i="8"/>
  <c r="AA65" i="8"/>
  <c r="X65" i="8"/>
  <c r="G45" i="8"/>
  <c r="K45" i="8"/>
  <c r="N45" i="8"/>
  <c r="C45" i="8"/>
  <c r="L15" i="8"/>
  <c r="W65" i="8"/>
  <c r="AB65" i="8"/>
  <c r="G42" i="8"/>
  <c r="P42" i="8"/>
  <c r="I45" i="8"/>
  <c r="B13" i="8"/>
  <c r="AB13" i="8" s="1"/>
  <c r="AD15" i="8"/>
  <c r="I65" i="8"/>
  <c r="C65" i="8"/>
  <c r="F57" i="5"/>
  <c r="AC45" i="8"/>
  <c r="T45" i="8"/>
  <c r="O42" i="8"/>
  <c r="E65" i="8"/>
  <c r="CO17" i="4"/>
  <c r="D65" i="8"/>
  <c r="Q65" i="8"/>
  <c r="D27" i="9"/>
  <c r="R65" i="8"/>
  <c r="H36" i="9"/>
  <c r="S65" i="8"/>
  <c r="O65" i="8"/>
  <c r="E27" i="9"/>
  <c r="D42" i="8"/>
  <c r="T65" i="8"/>
  <c r="C36" i="9"/>
  <c r="Y45" i="8"/>
  <c r="M65" i="8"/>
  <c r="K65" i="8"/>
  <c r="Z42" i="8"/>
  <c r="E36" i="9"/>
  <c r="W45" i="8"/>
  <c r="R45" i="8"/>
  <c r="AR19" i="5"/>
  <c r="Q19" i="5"/>
  <c r="I19" i="5"/>
  <c r="D52" i="8"/>
  <c r="O19" i="5"/>
  <c r="Y52" i="8"/>
  <c r="L19" i="5"/>
  <c r="H321" i="32"/>
  <c r="T19" i="5"/>
  <c r="G19" i="5"/>
  <c r="C52" i="8"/>
  <c r="S52" i="8"/>
  <c r="W52" i="8"/>
  <c r="K19" i="5"/>
  <c r="S19" i="5"/>
  <c r="V19" i="5"/>
  <c r="U52" i="8"/>
  <c r="C33" i="9"/>
  <c r="E33" i="9"/>
  <c r="F33" i="9"/>
  <c r="J14" i="8"/>
  <c r="T68" i="5"/>
  <c r="B67" i="5"/>
  <c r="K68" i="5"/>
  <c r="Z14" i="8"/>
  <c r="AA37" i="8"/>
  <c r="E68" i="5"/>
  <c r="U68" i="5"/>
  <c r="S14" i="8"/>
  <c r="S37" i="8"/>
  <c r="O24" i="5"/>
  <c r="R14" i="8"/>
  <c r="N68" i="5"/>
  <c r="V68" i="5"/>
  <c r="M68" i="5"/>
  <c r="T14" i="8"/>
  <c r="AC14" i="8"/>
  <c r="L37" i="8"/>
  <c r="F257" i="32"/>
  <c r="F258" i="32" s="1"/>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F15" i="42"/>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AD70" i="8"/>
  <c r="X70" i="8"/>
  <c r="P82" i="5"/>
  <c r="H82" i="5"/>
  <c r="B81" i="5"/>
  <c r="AR82" i="5"/>
  <c r="M82" i="5"/>
  <c r="Q24" i="5"/>
  <c r="E82" i="5"/>
  <c r="N70" i="8"/>
  <c r="I82" i="5"/>
  <c r="P46" i="5"/>
  <c r="G46" i="5"/>
  <c r="H46" i="5"/>
  <c r="AR46" i="5"/>
  <c r="AR24" i="5"/>
  <c r="U82" i="5"/>
  <c r="J82" i="5"/>
  <c r="T82" i="5"/>
  <c r="F82" i="5"/>
  <c r="L82" i="5"/>
  <c r="Q82" i="5"/>
  <c r="O82" i="5"/>
  <c r="D33" i="9"/>
  <c r="H33" i="9"/>
  <c r="S82" i="5"/>
  <c r="AR70" i="5"/>
  <c r="U70" i="5"/>
  <c r="O70" i="5"/>
  <c r="L70" i="5"/>
  <c r="K82" i="5"/>
  <c r="R82" i="5"/>
  <c r="AD40" i="8"/>
  <c r="F71" i="9"/>
  <c r="E71" i="9"/>
  <c r="Q40" i="8"/>
  <c r="H23" i="9"/>
  <c r="E23" i="9"/>
  <c r="G72" i="9"/>
  <c r="G23" i="9"/>
  <c r="I40" i="8"/>
  <c r="H72" i="9"/>
  <c r="E27" i="8"/>
  <c r="V27" i="8"/>
  <c r="I27" i="8"/>
  <c r="E14" i="5"/>
  <c r="T24" i="5"/>
  <c r="S67" i="5"/>
  <c r="D47" i="9"/>
  <c r="F47" i="9"/>
  <c r="H47" i="9"/>
  <c r="I61" i="5"/>
  <c r="O14" i="5"/>
  <c r="U14" i="5"/>
  <c r="P14" i="5"/>
  <c r="AI14" i="5"/>
  <c r="AN14" i="5"/>
  <c r="AL14" i="5"/>
  <c r="R68" i="5"/>
  <c r="L68" i="5"/>
  <c r="P68" i="5"/>
  <c r="H68" i="5"/>
  <c r="L14" i="5"/>
  <c r="F14" i="5"/>
  <c r="AR56" i="5"/>
  <c r="J56" i="5"/>
  <c r="AE14" i="5"/>
  <c r="R14" i="5"/>
  <c r="M14" i="5"/>
  <c r="Z14" i="5"/>
  <c r="AH14" i="5"/>
  <c r="AG14" i="5"/>
  <c r="AF14" i="5"/>
  <c r="F68" i="8"/>
  <c r="Q68" i="8"/>
  <c r="M68" i="8"/>
  <c r="N68" i="8"/>
  <c r="B40" i="5"/>
  <c r="K41" i="5"/>
  <c r="AD25" i="8"/>
  <c r="Q41" i="5"/>
  <c r="G67" i="5"/>
  <c r="U67" i="5"/>
  <c r="O41" i="5"/>
  <c r="AR41" i="5"/>
  <c r="I67" i="5"/>
  <c r="M41" i="5"/>
  <c r="E41" i="5"/>
  <c r="P67" i="5"/>
  <c r="T41" i="5"/>
  <c r="F41" i="5"/>
  <c r="S41" i="5"/>
  <c r="F29" i="9"/>
  <c r="L41" i="5"/>
  <c r="Z72" i="8"/>
  <c r="S30" i="8"/>
  <c r="AC30" i="8"/>
  <c r="G35" i="9"/>
  <c r="U30" i="8"/>
  <c r="G30" i="8"/>
  <c r="F30" i="8"/>
  <c r="R30" i="8"/>
  <c r="H322" i="32"/>
  <c r="T30" i="8"/>
  <c r="E18" i="5"/>
  <c r="O18" i="5"/>
  <c r="I18" i="5"/>
  <c r="G27" i="8"/>
  <c r="Q18" i="5"/>
  <c r="U18" i="5"/>
  <c r="L18" i="5"/>
  <c r="R29" i="5"/>
  <c r="J29" i="5"/>
  <c r="V42" i="5"/>
  <c r="I42" i="5"/>
  <c r="G79" i="5"/>
  <c r="S79" i="5"/>
  <c r="F29" i="5"/>
  <c r="T29" i="5"/>
  <c r="B59" i="5"/>
  <c r="Q60" i="5"/>
  <c r="C24" i="9"/>
  <c r="E24" i="9"/>
  <c r="G24" i="9"/>
  <c r="T42" i="5"/>
  <c r="R42" i="5"/>
  <c r="P55" i="5"/>
  <c r="N79" i="5"/>
  <c r="AR79" i="5"/>
  <c r="B28" i="5"/>
  <c r="L29" i="5"/>
  <c r="J60" i="5"/>
  <c r="P60" i="5"/>
  <c r="O25" i="5"/>
  <c r="U25" i="5"/>
  <c r="E42" i="5"/>
  <c r="U42" i="5"/>
  <c r="O42" i="5"/>
  <c r="K79" i="5"/>
  <c r="H79" i="5"/>
  <c r="I29" i="5"/>
  <c r="H29" i="5"/>
  <c r="F60" i="5"/>
  <c r="N60" i="5"/>
  <c r="G61" i="5"/>
  <c r="K61" i="5"/>
  <c r="P37" i="5"/>
  <c r="J37" i="5"/>
  <c r="I37" i="5"/>
  <c r="BU17" i="4"/>
  <c r="AR55" i="5"/>
  <c r="U55" i="5"/>
  <c r="E55" i="5"/>
  <c r="G55" i="5"/>
  <c r="L79" i="5"/>
  <c r="O79" i="5"/>
  <c r="O29" i="5"/>
  <c r="E60" i="5"/>
  <c r="AR60" i="5"/>
  <c r="H55" i="5"/>
  <c r="K55" i="5"/>
  <c r="I55" i="5"/>
  <c r="B54" i="5"/>
  <c r="T55" i="5"/>
  <c r="R55" i="5"/>
  <c r="E79" i="5"/>
  <c r="B78" i="5"/>
  <c r="S29" i="5"/>
  <c r="L60" i="5"/>
  <c r="O49" i="8"/>
  <c r="Z49" i="8"/>
  <c r="C61" i="8"/>
  <c r="D61" i="8"/>
  <c r="AB61" i="8"/>
  <c r="P61" i="8"/>
  <c r="BZ17" i="4"/>
  <c r="BG17" i="4"/>
  <c r="V55" i="5"/>
  <c r="G30" i="9"/>
  <c r="C30" i="9"/>
  <c r="F55" i="5"/>
  <c r="T79" i="5"/>
  <c r="N29" i="5"/>
  <c r="U60" i="5"/>
  <c r="CN17" i="4"/>
  <c r="F30" i="9"/>
  <c r="N55" i="5"/>
  <c r="O55" i="5"/>
  <c r="J55" i="5"/>
  <c r="E30" i="9"/>
  <c r="V79" i="5"/>
  <c r="V29" i="5"/>
  <c r="G60" i="5"/>
  <c r="Q55" i="5"/>
  <c r="R79" i="5"/>
  <c r="G29" i="5"/>
  <c r="P79" i="5"/>
  <c r="Q29" i="5"/>
  <c r="M60" i="5"/>
  <c r="T60" i="5"/>
  <c r="U79" i="5"/>
  <c r="S55" i="5"/>
  <c r="F79" i="5"/>
  <c r="M29" i="5"/>
  <c r="X37" i="8"/>
  <c r="N37" i="8"/>
  <c r="V37" i="8"/>
  <c r="K52" i="8"/>
  <c r="O52" i="8"/>
  <c r="G52" i="8"/>
  <c r="AA52" i="8"/>
  <c r="T52" i="8"/>
  <c r="F52" i="8"/>
  <c r="Q52" i="8"/>
  <c r="M52" i="8"/>
  <c r="H52" i="8"/>
  <c r="J52" i="8"/>
  <c r="N52" i="8"/>
  <c r="Z52" i="8"/>
  <c r="AC52" i="8"/>
  <c r="V52" i="8"/>
  <c r="L52" i="8"/>
  <c r="AD52" i="8"/>
  <c r="I52" i="8"/>
  <c r="K30" i="5"/>
  <c r="Q30" i="5"/>
  <c r="H30" i="5"/>
  <c r="H30" i="8"/>
  <c r="AD30" i="8"/>
  <c r="X30" i="8"/>
  <c r="O30" i="8"/>
  <c r="V30" i="8"/>
  <c r="C30" i="8"/>
  <c r="T72" i="8"/>
  <c r="I30" i="5"/>
  <c r="E36" i="5"/>
  <c r="F36" i="5"/>
  <c r="I36" i="5"/>
  <c r="M36" i="5"/>
  <c r="Q36" i="5"/>
  <c r="K74" i="5"/>
  <c r="F74" i="5"/>
  <c r="G36" i="5"/>
  <c r="S36" i="5"/>
  <c r="O36" i="5"/>
  <c r="AR36" i="5"/>
  <c r="H36" i="5"/>
  <c r="K36" i="5"/>
  <c r="V36" i="5"/>
  <c r="R36" i="5"/>
  <c r="P36" i="5"/>
  <c r="R74" i="5"/>
  <c r="B35" i="5"/>
  <c r="Q74" i="5"/>
  <c r="S74" i="5"/>
  <c r="T74" i="5"/>
  <c r="P30" i="5"/>
  <c r="H258" i="32"/>
  <c r="Z40" i="8"/>
  <c r="X40" i="8"/>
  <c r="H40" i="8"/>
  <c r="F40" i="8"/>
  <c r="J40" i="8"/>
  <c r="E53" i="9"/>
  <c r="O40" i="8"/>
  <c r="AB40" i="8"/>
  <c r="AC40" i="8"/>
  <c r="C53" i="9"/>
  <c r="R40" i="8"/>
  <c r="T40" i="8"/>
  <c r="E40" i="8"/>
  <c r="H53" i="9"/>
  <c r="Y72" i="8"/>
  <c r="C40" i="8"/>
  <c r="N40" i="8"/>
  <c r="S40" i="8"/>
  <c r="G53" i="9"/>
  <c r="V40" i="8"/>
  <c r="D53" i="9"/>
  <c r="G40" i="8"/>
  <c r="D40" i="8"/>
  <c r="U40" i="8"/>
  <c r="L40" i="8"/>
  <c r="W40" i="8"/>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I60" i="5"/>
  <c r="R60" i="5"/>
  <c r="H60" i="5"/>
  <c r="S60" i="5"/>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48" i="5"/>
  <c r="G48" i="5"/>
  <c r="K48" i="5"/>
  <c r="D39" i="8"/>
  <c r="C61" i="9"/>
  <c r="G61" i="9"/>
  <c r="D61" i="9"/>
  <c r="C62" i="9"/>
  <c r="O39" i="8"/>
  <c r="H61" i="9"/>
  <c r="AR30" i="5"/>
  <c r="S30" i="5"/>
  <c r="B29" i="5"/>
  <c r="S77" i="5"/>
  <c r="M77" i="5"/>
  <c r="H77" i="5"/>
  <c r="P77" i="5"/>
  <c r="O77" i="5"/>
  <c r="E77" i="5"/>
  <c r="J77" i="5"/>
  <c r="G77" i="5"/>
  <c r="T77" i="5"/>
  <c r="Q77" i="5"/>
  <c r="V77" i="5"/>
  <c r="N77" i="5"/>
  <c r="B76" i="5"/>
  <c r="L77" i="5"/>
  <c r="I77" i="5"/>
  <c r="K77" i="5"/>
  <c r="F77" i="5"/>
  <c r="R77" i="5"/>
  <c r="U77" i="5"/>
  <c r="AR77" i="5"/>
  <c r="E40" i="9"/>
  <c r="H40" i="9"/>
  <c r="C40" i="9"/>
  <c r="G40" i="9"/>
  <c r="D40" i="9"/>
  <c r="F40" i="9"/>
  <c r="G29" i="8"/>
  <c r="T29" i="8"/>
  <c r="V29" i="8"/>
  <c r="E29" i="8"/>
  <c r="X29" i="8"/>
  <c r="I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D28" i="9"/>
  <c r="G28" i="9"/>
  <c r="E64" i="9"/>
  <c r="G64" i="9"/>
  <c r="F64" i="9"/>
  <c r="H64" i="9"/>
  <c r="D64" i="9"/>
  <c r="C64" i="9"/>
  <c r="G30" i="5"/>
  <c r="J30" i="5"/>
  <c r="R30" i="5"/>
  <c r="F30" i="5"/>
  <c r="N30" i="5"/>
  <c r="D62" i="9"/>
  <c r="E17" i="9"/>
  <c r="D17" i="9"/>
  <c r="C17" i="9"/>
  <c r="G17" i="9"/>
  <c r="F17" i="9"/>
  <c r="H17"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M42" i="8"/>
  <c r="AC42" i="8"/>
  <c r="T42" i="8"/>
  <c r="D29" i="9"/>
  <c r="G29" i="9"/>
  <c r="K67" i="5"/>
  <c r="H67" i="5"/>
  <c r="F67" i="5"/>
  <c r="L30" i="5"/>
  <c r="U30" i="5"/>
  <c r="O30" i="5"/>
  <c r="L18" i="8"/>
  <c r="N18" i="8"/>
  <c r="I18" i="8"/>
  <c r="Q18" i="8"/>
  <c r="G18" i="8"/>
  <c r="M18" i="8"/>
  <c r="C18" i="8"/>
  <c r="AB18" i="8"/>
  <c r="E18" i="8"/>
  <c r="U18" i="8"/>
  <c r="W18" i="8"/>
  <c r="V18" i="8"/>
  <c r="S18" i="8"/>
  <c r="K18" i="8"/>
  <c r="T18" i="8"/>
  <c r="O18" i="8"/>
  <c r="AC18" i="8"/>
  <c r="P18" i="8"/>
  <c r="J18" i="8"/>
  <c r="AA18" i="8"/>
  <c r="F18" i="8"/>
  <c r="Y18" i="8"/>
  <c r="X18" i="8"/>
  <c r="C16" i="33"/>
  <c r="H18" i="8"/>
  <c r="D18" i="8"/>
  <c r="R18" i="8"/>
  <c r="AD18" i="8"/>
  <c r="Z18" i="8"/>
  <c r="E74" i="5"/>
  <c r="B73" i="5"/>
  <c r="G74" i="5"/>
  <c r="U74" i="5"/>
  <c r="N74" i="5"/>
  <c r="H15" i="8"/>
  <c r="AC15" i="8"/>
  <c r="AA15" i="8"/>
  <c r="Z15" i="8"/>
  <c r="T15" i="8"/>
  <c r="J15" i="8"/>
  <c r="M15" i="8"/>
  <c r="W15" i="8"/>
  <c r="C13" i="33"/>
  <c r="U15" i="8"/>
  <c r="N15" i="8"/>
  <c r="G15" i="8"/>
  <c r="P15" i="8"/>
  <c r="X15" i="8"/>
  <c r="F15" i="8"/>
  <c r="M31" i="5"/>
  <c r="V31" i="5"/>
  <c r="B30" i="5"/>
  <c r="P31" i="5"/>
  <c r="S31" i="5"/>
  <c r="K31" i="5"/>
  <c r="J31" i="5"/>
  <c r="L31" i="5"/>
  <c r="Q31" i="5"/>
  <c r="E31" i="5"/>
  <c r="G31" i="5"/>
  <c r="F31" i="5"/>
  <c r="AR31" i="5"/>
  <c r="O31" i="5"/>
  <c r="T31" i="5"/>
  <c r="U31" i="5"/>
  <c r="H31" i="5"/>
  <c r="I31" i="5"/>
  <c r="N31" i="5"/>
  <c r="R31" i="5"/>
  <c r="N19" i="5"/>
  <c r="M19" i="5"/>
  <c r="B18" i="5"/>
  <c r="P19" i="5"/>
  <c r="E19" i="5"/>
  <c r="J19" i="5"/>
  <c r="F19" i="5"/>
  <c r="C42" i="9"/>
  <c r="D42" i="9"/>
  <c r="F42" i="9"/>
  <c r="H42" i="9"/>
  <c r="E42" i="9"/>
  <c r="G42" i="9"/>
  <c r="H66" i="9"/>
  <c r="G66" i="9"/>
  <c r="F66" i="9"/>
  <c r="C66" i="9"/>
  <c r="E66" i="9"/>
  <c r="D66" i="9"/>
  <c r="F18" i="9"/>
  <c r="D18" i="9"/>
  <c r="C18" i="9"/>
  <c r="G18" i="9"/>
  <c r="H18" i="9"/>
  <c r="E18" i="9"/>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D19" i="8"/>
  <c r="H19" i="8"/>
  <c r="P19" i="8"/>
  <c r="AD19" i="8"/>
  <c r="F19" i="8"/>
  <c r="AA19" i="8"/>
  <c r="X19" i="8"/>
  <c r="G19" i="8"/>
  <c r="N19" i="8"/>
  <c r="Z19" i="8"/>
  <c r="W19" i="8"/>
  <c r="K19" i="8"/>
  <c r="C19" i="8"/>
  <c r="M19" i="8"/>
  <c r="S19" i="8"/>
  <c r="Y19" i="8"/>
  <c r="I19" i="8"/>
  <c r="C17" i="33"/>
  <c r="L19" i="8"/>
  <c r="R19" i="8"/>
  <c r="Q19" i="8"/>
  <c r="V19" i="8"/>
  <c r="U19" i="8"/>
  <c r="T43" i="5"/>
  <c r="J43" i="5"/>
  <c r="V43" i="5"/>
  <c r="U43" i="5"/>
  <c r="L43" i="5"/>
  <c r="Q43" i="5"/>
  <c r="N43" i="5"/>
  <c r="R43" i="5"/>
  <c r="G43" i="5"/>
  <c r="K43" i="5"/>
  <c r="B42" i="5"/>
  <c r="M43" i="5"/>
  <c r="I43" i="5"/>
  <c r="E43" i="5"/>
  <c r="AR43" i="5"/>
  <c r="O43" i="5"/>
  <c r="F43" i="5"/>
  <c r="P43" i="5"/>
  <c r="S43" i="5"/>
  <c r="H43" i="5"/>
  <c r="Z67" i="8"/>
  <c r="J67" i="8"/>
  <c r="F67" i="8"/>
  <c r="P67" i="8"/>
  <c r="W67" i="8"/>
  <c r="R67" i="8"/>
  <c r="O67" i="8"/>
  <c r="Q67" i="8"/>
  <c r="S67" i="8"/>
  <c r="Y67" i="8"/>
  <c r="L67" i="8"/>
  <c r="AD67" i="8"/>
  <c r="AA67" i="8"/>
  <c r="D67" i="8"/>
  <c r="K67" i="8"/>
  <c r="I67" i="8"/>
  <c r="U67" i="8"/>
  <c r="T67" i="8"/>
  <c r="V67" i="8"/>
  <c r="AB67" i="8"/>
  <c r="E67" i="8"/>
  <c r="G67" i="8"/>
  <c r="H67" i="8"/>
  <c r="AC67" i="8"/>
  <c r="C67" i="8"/>
  <c r="N67" i="8"/>
  <c r="X67" i="8"/>
  <c r="M67" i="8"/>
  <c r="J79" i="5"/>
  <c r="M79" i="5"/>
  <c r="C31" i="8"/>
  <c r="J31" i="8"/>
  <c r="N31" i="8"/>
  <c r="M31" i="8"/>
  <c r="H31" i="8"/>
  <c r="S31" i="8"/>
  <c r="E31" i="8"/>
  <c r="G31" i="8"/>
  <c r="V31" i="8"/>
  <c r="Z31" i="8"/>
  <c r="O31" i="8"/>
  <c r="Y31" i="8"/>
  <c r="I31" i="8"/>
  <c r="R31" i="8"/>
  <c r="Q31" i="8"/>
  <c r="U31" i="8"/>
  <c r="W31" i="8"/>
  <c r="F31" i="8"/>
  <c r="T31" i="8"/>
  <c r="X31" i="8"/>
  <c r="AA31" i="8"/>
  <c r="AB31" i="8"/>
  <c r="D31" i="8"/>
  <c r="AC31" i="8"/>
  <c r="P31" i="8"/>
  <c r="K31" i="8"/>
  <c r="L31" i="8"/>
  <c r="AD31" i="8"/>
  <c r="H75" i="32"/>
  <c r="D39" i="9"/>
  <c r="H39" i="9"/>
  <c r="G39" i="9"/>
  <c r="F39" i="9"/>
  <c r="E39" i="9"/>
  <c r="P52" i="8"/>
  <c r="X52" i="8"/>
  <c r="AB52" i="8"/>
  <c r="R52" i="8"/>
  <c r="M40" i="8"/>
  <c r="K40" i="8"/>
  <c r="AA40" i="8"/>
  <c r="H55" i="32"/>
  <c r="AR52" i="5"/>
  <c r="O52" i="5"/>
  <c r="J52" i="5"/>
  <c r="I52" i="5"/>
  <c r="E52" i="5"/>
  <c r="L52" i="5"/>
  <c r="H40" i="5"/>
  <c r="N40" i="5"/>
  <c r="G40" i="5"/>
  <c r="P40" i="5"/>
  <c r="U40" i="5"/>
  <c r="O40" i="5"/>
  <c r="V40" i="5"/>
  <c r="B39" i="5"/>
  <c r="F40" i="5"/>
  <c r="S40" i="5"/>
  <c r="M40" i="5"/>
  <c r="E40" i="5"/>
  <c r="K40" i="5"/>
  <c r="L40" i="5"/>
  <c r="T40" i="5"/>
  <c r="E19" i="9"/>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L75" i="5"/>
  <c r="H75" i="5"/>
  <c r="O75" i="5"/>
  <c r="K75" i="5"/>
  <c r="R75" i="5"/>
  <c r="AR75" i="5"/>
  <c r="F75" i="5"/>
  <c r="J75" i="5"/>
  <c r="U75" i="5"/>
  <c r="V75" i="5"/>
  <c r="Q75" i="5"/>
  <c r="S75" i="5"/>
  <c r="E75" i="5"/>
  <c r="I75" i="5"/>
  <c r="B74" i="5"/>
  <c r="N75" i="5"/>
  <c r="M75" i="5"/>
  <c r="G75" i="5"/>
  <c r="P75" i="5"/>
  <c r="T75" i="5"/>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K63" i="5"/>
  <c r="M63" i="5"/>
  <c r="P63" i="5"/>
  <c r="O63" i="5"/>
  <c r="Q63" i="5"/>
  <c r="AR63" i="5"/>
  <c r="L63" i="5"/>
  <c r="I63" i="5"/>
  <c r="R63" i="5"/>
  <c r="F63" i="5"/>
  <c r="S63" i="5"/>
  <c r="T63" i="5"/>
  <c r="V63" i="5"/>
  <c r="B62" i="5"/>
  <c r="N63" i="5"/>
  <c r="E63" i="5"/>
  <c r="J63" i="5"/>
  <c r="G63" i="5"/>
  <c r="H63" i="5"/>
  <c r="U63" i="5"/>
  <c r="V39" i="5"/>
  <c r="I39" i="5"/>
  <c r="J39" i="5"/>
  <c r="AR39" i="5"/>
  <c r="H39" i="5"/>
  <c r="S39" i="5"/>
  <c r="O39" i="5"/>
  <c r="N39" i="5"/>
  <c r="G39" i="5"/>
  <c r="L39" i="5"/>
  <c r="U39" i="5"/>
  <c r="M39" i="5"/>
  <c r="E39" i="5"/>
  <c r="R39" i="5"/>
  <c r="T39" i="5"/>
  <c r="Q39" i="5"/>
  <c r="F39" i="5"/>
  <c r="B38" i="5"/>
  <c r="K39" i="5"/>
  <c r="P39" i="5"/>
  <c r="L48" i="15"/>
  <c r="L49" i="15"/>
  <c r="L3" i="30"/>
  <c r="Q3" i="33" s="1"/>
  <c r="L3" i="34" s="1"/>
  <c r="I3" i="35" s="1"/>
  <c r="D19" i="9"/>
  <c r="F19" i="9"/>
  <c r="G19" i="9"/>
  <c r="H19" i="9"/>
  <c r="BS17" i="4"/>
  <c r="W17" i="4"/>
  <c r="K3" i="29"/>
  <c r="J3" i="20"/>
  <c r="G37" i="9"/>
  <c r="F37" i="9"/>
  <c r="D37" i="9"/>
  <c r="H37" i="9"/>
  <c r="E37" i="9"/>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X15" i="5"/>
  <c r="K15" i="5"/>
  <c r="AC15" i="5"/>
  <c r="F15" i="5"/>
  <c r="S15" i="5"/>
  <c r="M15" i="5"/>
  <c r="E15" i="5"/>
  <c r="I15" i="5"/>
  <c r="AN15" i="5"/>
  <c r="J15" i="5"/>
  <c r="AD15" i="5"/>
  <c r="G15" i="5"/>
  <c r="N15" i="5"/>
  <c r="AB15" i="5"/>
  <c r="O15" i="5"/>
  <c r="AK15" i="5"/>
  <c r="P15" i="5"/>
  <c r="AL15" i="5"/>
  <c r="U15" i="5"/>
  <c r="AF15" i="5"/>
  <c r="L15" i="5"/>
  <c r="AI15" i="5"/>
  <c r="Y15" i="5"/>
  <c r="AE15" i="5"/>
  <c r="AH15" i="5"/>
  <c r="Z15" i="5"/>
  <c r="AG15" i="5"/>
  <c r="AR50" i="5"/>
  <c r="O50" i="5"/>
  <c r="I50" i="5"/>
  <c r="F50" i="5"/>
  <c r="R50" i="5"/>
  <c r="G50" i="5"/>
  <c r="N50" i="5"/>
  <c r="L50" i="5"/>
  <c r="K50" i="5"/>
  <c r="U50" i="5"/>
  <c r="E50" i="5"/>
  <c r="V50" i="5"/>
  <c r="T50" i="5"/>
  <c r="P50" i="5"/>
  <c r="M50" i="5"/>
  <c r="S50" i="5"/>
  <c r="Q50" i="5"/>
  <c r="J50" i="5"/>
  <c r="B49" i="5"/>
  <c r="H50" i="5"/>
  <c r="C12" i="34"/>
  <c r="G25" i="9"/>
  <c r="H25" i="9"/>
  <c r="F25" i="9"/>
  <c r="C25" i="9"/>
  <c r="D25" i="9"/>
  <c r="E25" i="9"/>
  <c r="D49" i="9"/>
  <c r="F49" i="9"/>
  <c r="C49" i="9"/>
  <c r="E49" i="9"/>
  <c r="H49" i="9"/>
  <c r="G49" i="9"/>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P53" i="5"/>
  <c r="V53" i="5"/>
  <c r="K53" i="5"/>
  <c r="S53" i="5"/>
  <c r="U53" i="5"/>
  <c r="N53" i="5"/>
  <c r="O53" i="5"/>
  <c r="Q53" i="5"/>
  <c r="G53" i="5"/>
  <c r="F53" i="5"/>
  <c r="M53" i="5"/>
  <c r="B52" i="5"/>
  <c r="E53" i="5"/>
  <c r="R53" i="5"/>
  <c r="T53" i="5"/>
  <c r="AR53" i="5"/>
  <c r="I53" i="5"/>
  <c r="H53" i="5"/>
  <c r="J53" i="5"/>
  <c r="L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E52" i="9"/>
  <c r="F52" i="9"/>
  <c r="D52" i="9"/>
  <c r="G52" i="9"/>
  <c r="H52" i="9"/>
  <c r="C52" i="9"/>
  <c r="I15" i="34"/>
  <c r="E15" i="34"/>
  <c r="H15" i="34"/>
  <c r="K15" i="34"/>
  <c r="G15" i="34"/>
  <c r="J15" i="34"/>
  <c r="D15" i="34"/>
  <c r="L15" i="34"/>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C14" i="33"/>
  <c r="AA16" i="8"/>
  <c r="W16" i="8"/>
  <c r="P16" i="8"/>
  <c r="I16" i="8"/>
  <c r="E16" i="8"/>
  <c r="N16" i="8"/>
  <c r="F16" i="8"/>
  <c r="M16" i="8"/>
  <c r="Y16" i="8"/>
  <c r="AB16" i="8"/>
  <c r="X16" i="8"/>
  <c r="V16" i="8"/>
  <c r="U16" i="8"/>
  <c r="L16" i="8"/>
  <c r="S16" i="8"/>
  <c r="G16" i="8"/>
  <c r="K16" i="8"/>
  <c r="T16" i="8"/>
  <c r="Z16" i="8"/>
  <c r="H16" i="8"/>
  <c r="J16" i="8"/>
  <c r="R16" i="8"/>
  <c r="O16" i="8"/>
  <c r="AD16" i="8"/>
  <c r="Q16" i="8"/>
  <c r="AC16" i="8"/>
  <c r="S66" i="5"/>
  <c r="J66" i="5"/>
  <c r="B65" i="5"/>
  <c r="Q66" i="5"/>
  <c r="T66" i="5"/>
  <c r="V66" i="5"/>
  <c r="G66" i="5"/>
  <c r="K66" i="5"/>
  <c r="R66" i="5"/>
  <c r="F66" i="5"/>
  <c r="L66" i="5"/>
  <c r="E66" i="5"/>
  <c r="P66" i="5"/>
  <c r="M66" i="5"/>
  <c r="U66" i="5"/>
  <c r="N66" i="5"/>
  <c r="AR66" i="5"/>
  <c r="O66" i="5"/>
  <c r="I66" i="5"/>
  <c r="H66" i="5"/>
  <c r="H65" i="9"/>
  <c r="G65" i="9"/>
  <c r="E65" i="9"/>
  <c r="D65" i="9"/>
  <c r="C65" i="9"/>
  <c r="F65" i="9"/>
  <c r="C13" i="34"/>
  <c r="AR28" i="5"/>
  <c r="G28" i="5"/>
  <c r="T28" i="5"/>
  <c r="P28" i="5"/>
  <c r="J28" i="5"/>
  <c r="N28" i="5"/>
  <c r="R28" i="5"/>
  <c r="B27" i="5"/>
  <c r="H28" i="5"/>
  <c r="M28" i="5"/>
  <c r="L28" i="5"/>
  <c r="Q28" i="5"/>
  <c r="U28" i="5"/>
  <c r="E28" i="5"/>
  <c r="F28" i="5"/>
  <c r="S28" i="5"/>
  <c r="K28" i="5"/>
  <c r="I28" i="5"/>
  <c r="O28" i="5"/>
  <c r="V28" i="5"/>
  <c r="L76" i="5"/>
  <c r="H76" i="5"/>
  <c r="T76" i="5"/>
  <c r="AR76" i="5"/>
  <c r="O76" i="5"/>
  <c r="M76" i="5"/>
  <c r="B75" i="5"/>
  <c r="F76" i="5"/>
  <c r="I76" i="5"/>
  <c r="G76" i="5"/>
  <c r="K76" i="5"/>
  <c r="P76" i="5"/>
  <c r="S76" i="5"/>
  <c r="J76" i="5"/>
  <c r="N76" i="5"/>
  <c r="V76" i="5"/>
  <c r="E76" i="5"/>
  <c r="Q76" i="5"/>
  <c r="U76" i="5"/>
  <c r="R76" i="5"/>
  <c r="Y16" i="5"/>
  <c r="AB16" i="5"/>
  <c r="AE16" i="5"/>
  <c r="AD16" i="5"/>
  <c r="AI16" i="5"/>
  <c r="AF16" i="5"/>
  <c r="K16" i="5"/>
  <c r="O16" i="5"/>
  <c r="AC16" i="5"/>
  <c r="G16" i="5"/>
  <c r="P16" i="5"/>
  <c r="R16" i="5"/>
  <c r="AN16" i="5"/>
  <c r="J16" i="5"/>
  <c r="I16" i="5"/>
  <c r="X16" i="5"/>
  <c r="Z16" i="5"/>
  <c r="F16" i="5"/>
  <c r="N16" i="5"/>
  <c r="AL16" i="5"/>
  <c r="U16" i="5"/>
  <c r="AK16" i="5"/>
  <c r="AG16" i="5"/>
  <c r="AH16" i="5"/>
  <c r="S16" i="5"/>
  <c r="L16" i="5"/>
  <c r="M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H375" i="32"/>
  <c r="H323" i="32"/>
  <c r="J3" i="50"/>
  <c r="E14" i="19"/>
  <c r="B3" i="41"/>
  <c r="E30" i="23"/>
  <c r="W17" i="45"/>
  <c r="AR3" i="50" s="1"/>
  <c r="E13" i="8"/>
  <c r="L13" i="8"/>
  <c r="D14" i="34"/>
  <c r="D14" i="35" s="1"/>
  <c r="E14" i="34"/>
  <c r="G14" i="34" s="1"/>
  <c r="K13" i="8"/>
  <c r="F13" i="8"/>
  <c r="M13" i="8"/>
  <c r="Z13" i="8"/>
  <c r="Y13" i="8"/>
  <c r="H13" i="8"/>
  <c r="O13" i="8"/>
  <c r="S13" i="8"/>
  <c r="Q13" i="8"/>
  <c r="R13" i="8"/>
  <c r="AK13" i="5"/>
  <c r="AD13" i="5"/>
  <c r="E13" i="5"/>
  <c r="AG13" i="5"/>
  <c r="AF13" i="5"/>
  <c r="AL13" i="5"/>
  <c r="O13" i="5"/>
  <c r="K13" i="5"/>
  <c r="X13" i="5"/>
  <c r="AB13" i="5"/>
  <c r="G13" i="5"/>
  <c r="I13" i="5"/>
  <c r="N13" i="5"/>
  <c r="L13" i="5"/>
  <c r="S13" i="5"/>
  <c r="M13" i="5"/>
  <c r="Y13" i="5"/>
  <c r="AI13" i="5"/>
  <c r="U13" i="5"/>
  <c r="AN13" i="5"/>
  <c r="H11" i="26" s="1"/>
  <c r="J13" i="5"/>
  <c r="P13" i="5"/>
  <c r="AE13" i="5"/>
  <c r="F13" i="5"/>
  <c r="AH13" i="5"/>
  <c r="AC13" i="5"/>
  <c r="Z13" i="5"/>
  <c r="R13" i="5"/>
  <c r="N19" i="33"/>
  <c r="Q19" i="33"/>
  <c r="G19" i="33"/>
  <c r="O19" i="33"/>
  <c r="J19" i="33"/>
  <c r="P19" i="33"/>
  <c r="F19" i="33"/>
  <c r="L19" i="33"/>
  <c r="E19" i="33"/>
  <c r="M19" i="33"/>
  <c r="H19" i="33"/>
  <c r="D19" i="33"/>
  <c r="K19" i="33"/>
  <c r="I19" i="33"/>
  <c r="G16" i="33"/>
  <c r="H16" i="33"/>
  <c r="E16" i="33"/>
  <c r="Q16" i="33"/>
  <c r="N16" i="33"/>
  <c r="O16" i="33"/>
  <c r="J16" i="33"/>
  <c r="P16" i="33"/>
  <c r="D16" i="33"/>
  <c r="K16" i="33"/>
  <c r="M16" i="33"/>
  <c r="F16" i="33"/>
  <c r="I16" i="33"/>
  <c r="L16" i="33"/>
  <c r="L17" i="33"/>
  <c r="M17" i="33"/>
  <c r="J17" i="33"/>
  <c r="Q17" i="33"/>
  <c r="D17" i="33"/>
  <c r="F17" i="33"/>
  <c r="K17" i="33"/>
  <c r="I17" i="33"/>
  <c r="H17" i="33"/>
  <c r="E17" i="33"/>
  <c r="O17" i="33"/>
  <c r="G17" i="33"/>
  <c r="P17" i="33"/>
  <c r="N17" i="33"/>
  <c r="J41" i="29"/>
  <c r="B17" i="12"/>
  <c r="B17" i="45"/>
  <c r="P17" i="12"/>
  <c r="BQ3" i="50" s="1"/>
  <c r="N5" i="8"/>
  <c r="C18" i="17"/>
  <c r="AB5" i="24" s="1"/>
  <c r="Q5" i="4"/>
  <c r="L5" i="15"/>
  <c r="AE5" i="42"/>
  <c r="H5" i="9"/>
  <c r="G17" i="12"/>
  <c r="H17" i="12" s="1"/>
  <c r="BJ3" i="50" s="1"/>
  <c r="C3" i="50"/>
  <c r="G5" i="6"/>
  <c r="W6" i="45"/>
  <c r="A3" i="41"/>
  <c r="K5" i="3"/>
  <c r="K5" i="49"/>
  <c r="H5" i="7"/>
  <c r="J4" i="13"/>
  <c r="G5" i="10"/>
  <c r="L5" i="30"/>
  <c r="D10" i="30" s="1"/>
  <c r="J6" i="14"/>
  <c r="X6" i="11"/>
  <c r="C11" i="24"/>
  <c r="P11" i="24"/>
  <c r="Q5" i="5"/>
  <c r="B3" i="50"/>
  <c r="G4" i="10"/>
  <c r="B12" i="10" s="1"/>
  <c r="AE4" i="42"/>
  <c r="C17" i="17"/>
  <c r="L4" i="30"/>
  <c r="Q4" i="33" s="1"/>
  <c r="L4" i="34" s="1"/>
  <c r="I4" i="35" s="1"/>
  <c r="L4" i="15"/>
  <c r="N4" i="8"/>
  <c r="Q4" i="4"/>
  <c r="H4" i="9"/>
  <c r="X5" i="11"/>
  <c r="J5" i="14"/>
  <c r="G4" i="6"/>
  <c r="K4" i="3"/>
  <c r="J3" i="13"/>
  <c r="H4" i="7"/>
  <c r="K4" i="49"/>
  <c r="Q4" i="5"/>
  <c r="E36" i="19"/>
  <c r="L50" i="15"/>
  <c r="J42" i="29"/>
  <c r="E12" i="34"/>
  <c r="D12" i="34"/>
  <c r="J18" i="33"/>
  <c r="O18" i="33"/>
  <c r="D18" i="33"/>
  <c r="I18" i="33"/>
  <c r="N18" i="33"/>
  <c r="M18" i="33"/>
  <c r="G18" i="33"/>
  <c r="D13" i="34"/>
  <c r="E13" i="34"/>
  <c r="B13" i="35"/>
  <c r="I50" i="13"/>
  <c r="J100" i="29" s="1"/>
  <c r="J99" i="29"/>
  <c r="J57" i="29"/>
  <c r="I13" i="13"/>
  <c r="J58" i="29" s="1"/>
  <c r="H23" i="26"/>
  <c r="Q3" i="50"/>
  <c r="J13" i="34"/>
  <c r="J12" i="34"/>
  <c r="K4" i="27"/>
  <c r="AB4" i="24"/>
  <c r="K4" i="29"/>
  <c r="I4" i="26"/>
  <c r="H4" i="23"/>
  <c r="D8" i="23" s="1"/>
  <c r="I4" i="28"/>
  <c r="J4" i="20"/>
  <c r="L51" i="15"/>
  <c r="J43" i="29"/>
  <c r="I51" i="13"/>
  <c r="I52" i="13" s="1"/>
  <c r="BG3" i="50"/>
  <c r="N17" i="12"/>
  <c r="BO3" i="50" s="1"/>
  <c r="F31" i="23"/>
  <c r="I3" i="41"/>
  <c r="F30" i="23"/>
  <c r="H30" i="23" s="1"/>
  <c r="E15" i="19"/>
  <c r="E17" i="19"/>
  <c r="D17" i="45"/>
  <c r="AJ17" i="45"/>
  <c r="BB3" i="50" s="1"/>
  <c r="M17" i="12"/>
  <c r="BN3" i="50" s="1"/>
  <c r="L52" i="15"/>
  <c r="J44" i="29"/>
  <c r="J101" i="29"/>
  <c r="AC3" i="50"/>
  <c r="J45" i="29"/>
  <c r="L53" i="15"/>
  <c r="J46" i="29"/>
  <c r="L54" i="15"/>
  <c r="C26" i="22"/>
  <c r="D17" i="12"/>
  <c r="N3" i="50"/>
  <c r="F3" i="41"/>
  <c r="BF3" i="50"/>
  <c r="F22" i="19"/>
  <c r="D26" i="22"/>
  <c r="U3" i="50"/>
  <c r="M3" i="41"/>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E11" i="44"/>
  <c r="Q5" i="33" l="1"/>
  <c r="L5" i="34" s="1"/>
  <c r="I5" i="35" s="1"/>
  <c r="Q2" i="33"/>
  <c r="L2" i="34" s="1"/>
  <c r="I2" i="35" s="1"/>
  <c r="F16" i="19"/>
  <c r="J20" i="16"/>
  <c r="K17" i="31" s="1"/>
  <c r="K43" i="53"/>
  <c r="Z3" i="50"/>
  <c r="I5" i="60"/>
  <c r="X25" i="11"/>
  <c r="AB3" i="50" s="1"/>
  <c r="F291" i="32"/>
  <c r="F286" i="32"/>
  <c r="F281" i="32"/>
  <c r="F283" i="32"/>
  <c r="F289" i="32"/>
  <c r="F274" i="32"/>
  <c r="F290" i="32"/>
  <c r="F267" i="32"/>
  <c r="F265" i="32"/>
  <c r="F287" i="32"/>
  <c r="F285" i="32"/>
  <c r="F292" i="32" s="1"/>
  <c r="F270" i="32"/>
  <c r="F284" i="32"/>
  <c r="F271" i="32"/>
  <c r="F282" i="32"/>
  <c r="F266" i="32"/>
  <c r="F272" i="32"/>
  <c r="F288" i="32"/>
  <c r="F268" i="32"/>
  <c r="F273" i="32"/>
  <c r="F269" i="32"/>
  <c r="F299" i="32"/>
  <c r="F305" i="32"/>
  <c r="F312" i="32" s="1"/>
  <c r="F308" i="32"/>
  <c r="F302" i="32"/>
  <c r="F311" i="32"/>
  <c r="F300" i="32"/>
  <c r="F310" i="32"/>
  <c r="F304" i="32"/>
  <c r="F306" i="32"/>
  <c r="F309" i="32"/>
  <c r="F303" i="32"/>
  <c r="F373" i="32"/>
  <c r="F372" i="32"/>
  <c r="F365" i="32"/>
  <c r="F366" i="32" s="1"/>
  <c r="F385" i="32"/>
  <c r="F374" i="32"/>
  <c r="F383" i="32"/>
  <c r="F386" i="32"/>
  <c r="F384" i="32"/>
  <c r="F301" i="32"/>
  <c r="E323" i="32"/>
  <c r="H303" i="32"/>
  <c r="H300" i="32"/>
  <c r="H309" i="32"/>
  <c r="G156" i="32"/>
  <c r="H310" i="32"/>
  <c r="H330" i="32"/>
  <c r="H304" i="32"/>
  <c r="H301" i="32"/>
  <c r="H311" i="32"/>
  <c r="H307" i="32"/>
  <c r="H306" i="32"/>
  <c r="H312" i="32" s="1"/>
  <c r="H302" i="32"/>
  <c r="H308" i="32"/>
  <c r="H305" i="32"/>
  <c r="F11" i="34"/>
  <c r="F13" i="34"/>
  <c r="F12" i="34"/>
  <c r="C15" i="8"/>
  <c r="D13" i="33" s="1"/>
  <c r="C17" i="8"/>
  <c r="D15" i="33" s="1"/>
  <c r="AC16" i="42"/>
  <c r="AN15" i="42"/>
  <c r="O17" i="42"/>
  <c r="J17" i="42"/>
  <c r="Q17" i="5"/>
  <c r="H15" i="5"/>
  <c r="CR21" i="4"/>
  <c r="CX21" i="4" s="1"/>
  <c r="AS21" i="4"/>
  <c r="AY21" i="4" s="1"/>
  <c r="AQ21" i="4"/>
  <c r="AW21" i="4" s="1"/>
  <c r="CP21" i="4"/>
  <c r="CV21" i="4" s="1"/>
  <c r="AR21" i="4"/>
  <c r="AX21" i="4" s="1"/>
  <c r="AU17" i="5"/>
  <c r="O21" i="4"/>
  <c r="BL21" i="4"/>
  <c r="BN21" i="4" s="1"/>
  <c r="G13" i="34"/>
  <c r="C16" i="8"/>
  <c r="D14" i="33" s="1"/>
  <c r="J14" i="33" s="1"/>
  <c r="D17" i="8"/>
  <c r="AC17" i="42"/>
  <c r="AJ17" i="42"/>
  <c r="AL17" i="42" s="1"/>
  <c r="AC13" i="42"/>
  <c r="Q17" i="42"/>
  <c r="N13" i="42"/>
  <c r="P17" i="42"/>
  <c r="T17" i="5"/>
  <c r="R17" i="42"/>
  <c r="P15" i="33"/>
  <c r="E15" i="33"/>
  <c r="O15" i="33"/>
  <c r="I15" i="33"/>
  <c r="F15" i="33"/>
  <c r="L15" i="33"/>
  <c r="M15" i="33"/>
  <c r="H15" i="33"/>
  <c r="Q15" i="33"/>
  <c r="K15" i="33"/>
  <c r="G15" i="33"/>
  <c r="J15" i="33"/>
  <c r="N15" i="33"/>
  <c r="AA14" i="5"/>
  <c r="AU14" i="5" s="1"/>
  <c r="Z14" i="42"/>
  <c r="H14" i="42"/>
  <c r="AM16" i="42"/>
  <c r="S14" i="42"/>
  <c r="W14" i="42" s="1"/>
  <c r="AC15" i="42"/>
  <c r="D14" i="8"/>
  <c r="E28" i="19" s="1"/>
  <c r="J14" i="34"/>
  <c r="AD14" i="42"/>
  <c r="K14" i="42"/>
  <c r="Y14" i="42"/>
  <c r="V14" i="42"/>
  <c r="T14" i="42"/>
  <c r="AG14" i="42"/>
  <c r="AH14" i="42"/>
  <c r="L14" i="42"/>
  <c r="N14" i="42" s="1"/>
  <c r="AM17" i="42"/>
  <c r="K14" i="34"/>
  <c r="F14" i="34"/>
  <c r="H14" i="34" s="1"/>
  <c r="H13" i="34" s="1"/>
  <c r="N16" i="42"/>
  <c r="AK14" i="42"/>
  <c r="I14" i="42"/>
  <c r="CI20" i="4"/>
  <c r="CR20" i="4" s="1"/>
  <c r="CX20" i="4" s="1"/>
  <c r="J16" i="42"/>
  <c r="AJ16" i="42"/>
  <c r="AL16" i="42" s="1"/>
  <c r="G14" i="42"/>
  <c r="AA14" i="42"/>
  <c r="AB14" i="42"/>
  <c r="CH20" i="4"/>
  <c r="CQ20" i="4" s="1"/>
  <c r="CW20" i="4" s="1"/>
  <c r="K13" i="34"/>
  <c r="D16" i="8"/>
  <c r="J15" i="42"/>
  <c r="R15" i="42" s="1"/>
  <c r="X14" i="42"/>
  <c r="E14" i="42"/>
  <c r="CQ19" i="4"/>
  <c r="CW19" i="4" s="1"/>
  <c r="AQ19" i="4"/>
  <c r="AW19" i="4" s="1"/>
  <c r="H14" i="5"/>
  <c r="D59" i="6"/>
  <c r="AQ20" i="4"/>
  <c r="AW20" i="4" s="1"/>
  <c r="D32" i="6"/>
  <c r="D68" i="6"/>
  <c r="D35" i="6"/>
  <c r="K5" i="29"/>
  <c r="H5" i="23"/>
  <c r="I5" i="28"/>
  <c r="AR20" i="4"/>
  <c r="AT15" i="5"/>
  <c r="CQ18" i="4"/>
  <c r="CW18" i="4" s="1"/>
  <c r="CP18" i="4"/>
  <c r="CV18" i="4" s="1"/>
  <c r="K5" i="27"/>
  <c r="AS18" i="4"/>
  <c r="AY18" i="4" s="1"/>
  <c r="AR18" i="4"/>
  <c r="AX18" i="4" s="1"/>
  <c r="CR18" i="4"/>
  <c r="CX18" i="4" s="1"/>
  <c r="AA16" i="5"/>
  <c r="D9" i="23"/>
  <c r="J5" i="20"/>
  <c r="A33" i="36"/>
  <c r="AA15" i="5"/>
  <c r="AU15" i="5" s="1"/>
  <c r="AJ15" i="5"/>
  <c r="I5" i="26"/>
  <c r="AA13" i="5"/>
  <c r="I16" i="54" s="1"/>
  <c r="L3" i="55" s="1"/>
  <c r="AJ13" i="42"/>
  <c r="Q15" i="5"/>
  <c r="T15" i="5" s="1"/>
  <c r="V15" i="5" s="1"/>
  <c r="H13" i="5"/>
  <c r="I20" i="54" s="1"/>
  <c r="P3" i="55" s="1"/>
  <c r="Q14" i="5"/>
  <c r="AS20" i="4"/>
  <c r="AY20" i="4" s="1"/>
  <c r="AJ14" i="5"/>
  <c r="AQ18" i="4"/>
  <c r="AW18" i="4" s="1"/>
  <c r="D62" i="6"/>
  <c r="D41" i="6"/>
  <c r="AR19" i="4"/>
  <c r="AX19" i="4" s="1"/>
  <c r="CP20" i="4"/>
  <c r="CV20" i="4" s="1"/>
  <c r="H16" i="5"/>
  <c r="AT16" i="5" s="1"/>
  <c r="CP19" i="4"/>
  <c r="CV19" i="4" s="1"/>
  <c r="CR19" i="4"/>
  <c r="CX19" i="4" s="1"/>
  <c r="AS19" i="4"/>
  <c r="AY19" i="4" s="1"/>
  <c r="AM13" i="42"/>
  <c r="AE19" i="42"/>
  <c r="T19" i="42"/>
  <c r="S69" i="42"/>
  <c r="O69" i="42"/>
  <c r="P45" i="42"/>
  <c r="AD78" i="42"/>
  <c r="R78" i="42"/>
  <c r="V78" i="42"/>
  <c r="D35" i="42"/>
  <c r="Q69" i="42"/>
  <c r="X60" i="42"/>
  <c r="AJ60" i="42"/>
  <c r="AH60" i="42"/>
  <c r="AM60" i="42"/>
  <c r="F35" i="42"/>
  <c r="I19" i="42"/>
  <c r="AA35" i="42"/>
  <c r="O60" i="42"/>
  <c r="T69" i="42"/>
  <c r="X78" i="42"/>
  <c r="Q19" i="42"/>
  <c r="N19" i="42"/>
  <c r="V69" i="42"/>
  <c r="F45" i="42"/>
  <c r="Y45" i="42"/>
  <c r="R45" i="42"/>
  <c r="S78" i="42"/>
  <c r="O78" i="42"/>
  <c r="M45" i="42"/>
  <c r="K60" i="42"/>
  <c r="AD60" i="42"/>
  <c r="T60" i="42"/>
  <c r="N60" i="42"/>
  <c r="C60" i="42"/>
  <c r="W15" i="42"/>
  <c r="AF19" i="42"/>
  <c r="S19" i="42"/>
  <c r="W19" i="42"/>
  <c r="K69" i="42"/>
  <c r="U45" i="42"/>
  <c r="E45" i="42"/>
  <c r="AL69" i="42"/>
  <c r="F69" i="42"/>
  <c r="AF45" i="42"/>
  <c r="AM45" i="42"/>
  <c r="C45" i="42"/>
  <c r="K45" i="42"/>
  <c r="AB69" i="42"/>
  <c r="AB78" i="42"/>
  <c r="AE78" i="42"/>
  <c r="Z78" i="42"/>
  <c r="I35" i="42"/>
  <c r="AM35" i="42"/>
  <c r="AJ69" i="42"/>
  <c r="J60" i="42"/>
  <c r="AA60" i="42"/>
  <c r="AM15" i="42"/>
  <c r="V60" i="42"/>
  <c r="H19" i="42"/>
  <c r="X19" i="42"/>
  <c r="AG19" i="42"/>
  <c r="AL45" i="42"/>
  <c r="V45" i="42"/>
  <c r="N45" i="42"/>
  <c r="O45" i="42"/>
  <c r="AE69" i="42"/>
  <c r="G69" i="42"/>
  <c r="H45" i="42"/>
  <c r="AC78" i="42"/>
  <c r="AG78" i="42"/>
  <c r="AJ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AC19" i="42"/>
  <c r="Z19" i="42"/>
  <c r="L45" i="42"/>
  <c r="X69" i="42"/>
  <c r="Q78" i="42"/>
  <c r="N78" i="42"/>
  <c r="L78" i="42"/>
  <c r="AD35" i="42"/>
  <c r="P35" i="42"/>
  <c r="Q60" i="42"/>
  <c r="P60" i="42"/>
  <c r="G60" i="42"/>
  <c r="S60" i="42"/>
  <c r="AB35" i="42"/>
  <c r="D13" i="42"/>
  <c r="P13" i="42" s="1"/>
  <c r="P15" i="42"/>
  <c r="F19" i="42"/>
  <c r="G19" i="42"/>
  <c r="AD19" i="42"/>
  <c r="N69" i="42"/>
  <c r="AF78" i="42"/>
  <c r="AL78" i="42"/>
  <c r="AK78" i="42"/>
  <c r="J35" i="42"/>
  <c r="T35" i="42"/>
  <c r="AC60" i="42"/>
  <c r="AJ35" i="42"/>
  <c r="Z60" i="42"/>
  <c r="D19" i="42"/>
  <c r="E19" i="42"/>
  <c r="J19" i="42"/>
  <c r="D45" i="42"/>
  <c r="AE45" i="42"/>
  <c r="AG69" i="42"/>
  <c r="W78" i="42"/>
  <c r="U78" i="42"/>
  <c r="P78" i="42"/>
  <c r="T78" i="42"/>
  <c r="O35" i="42"/>
  <c r="Q35" i="42"/>
  <c r="M35" i="42"/>
  <c r="W69" i="42"/>
  <c r="AE60" i="42"/>
  <c r="AK60" i="42"/>
  <c r="C35" i="42"/>
  <c r="AL60" i="42"/>
  <c r="D60" i="42"/>
  <c r="AJ15" i="42"/>
  <c r="AL19" i="42"/>
  <c r="AH19" i="42"/>
  <c r="M19" i="42"/>
  <c r="U19" i="42"/>
  <c r="J69" i="42"/>
  <c r="P69" i="42"/>
  <c r="C69" i="42"/>
  <c r="AA69" i="42"/>
  <c r="AK45" i="42"/>
  <c r="AC45" i="42"/>
  <c r="AA78" i="42"/>
  <c r="M78" i="42"/>
  <c r="AE35" i="42"/>
  <c r="N35" i="42"/>
  <c r="W35" i="42"/>
  <c r="AG45" i="42"/>
  <c r="Z69" i="42"/>
  <c r="AL35" i="42"/>
  <c r="AH35" i="42"/>
  <c r="P19" i="42"/>
  <c r="L19" i="42"/>
  <c r="C19" i="42"/>
  <c r="AJ19" i="42"/>
  <c r="R69" i="42"/>
  <c r="T45" i="42"/>
  <c r="AF69" i="42"/>
  <c r="Z45" i="42"/>
  <c r="M69" i="42"/>
  <c r="C78" i="42"/>
  <c r="H78" i="42"/>
  <c r="I78" i="42"/>
  <c r="K35" i="42"/>
  <c r="U35" i="42"/>
  <c r="Z35" i="42"/>
  <c r="V35" i="42"/>
  <c r="Q45" i="42"/>
  <c r="AB60" i="42"/>
  <c r="AG60" i="42"/>
  <c r="AG35" i="42"/>
  <c r="AM19" i="42"/>
  <c r="O19" i="42"/>
  <c r="AD69" i="42"/>
  <c r="W45" i="42"/>
  <c r="AH69" i="42"/>
  <c r="AJ45" i="42"/>
  <c r="AD45" i="42"/>
  <c r="S45" i="42"/>
  <c r="E78" i="42"/>
  <c r="R16" i="42"/>
  <c r="S35" i="42"/>
  <c r="AF35" i="42"/>
  <c r="Y60" i="42"/>
  <c r="M60" i="42"/>
  <c r="L60" i="42"/>
  <c r="AA45" i="42"/>
  <c r="J11" i="34"/>
  <c r="D11" i="34"/>
  <c r="E11" i="34"/>
  <c r="CG3" i="50"/>
  <c r="J24" i="16"/>
  <c r="K24" i="31" s="1"/>
  <c r="J102" i="29"/>
  <c r="J104" i="29" s="1"/>
  <c r="F5" i="59"/>
  <c r="E23" i="16"/>
  <c r="E23" i="31" s="1"/>
  <c r="K86" i="53"/>
  <c r="I36" i="13"/>
  <c r="J84" i="29" s="1"/>
  <c r="I14" i="13"/>
  <c r="J59" i="29" s="1"/>
  <c r="H12" i="49"/>
  <c r="BV3" i="50"/>
  <c r="O15" i="42"/>
  <c r="O13" i="42"/>
  <c r="W13" i="42"/>
  <c r="AL13" i="42" s="1"/>
  <c r="Q13" i="42"/>
  <c r="O16" i="42"/>
  <c r="F13" i="33"/>
  <c r="P13" i="33"/>
  <c r="E13" i="33"/>
  <c r="N13" i="33"/>
  <c r="L13" i="33"/>
  <c r="H13" i="33"/>
  <c r="J13" i="33"/>
  <c r="M13" i="33"/>
  <c r="Q13" i="33"/>
  <c r="O13" i="33"/>
  <c r="G13" i="33"/>
  <c r="H12" i="34"/>
  <c r="K12" i="34"/>
  <c r="T14" i="5"/>
  <c r="V14" i="5" s="1"/>
  <c r="E66" i="6"/>
  <c r="F66" i="6"/>
  <c r="D66" i="6" s="1"/>
  <c r="K14" i="33"/>
  <c r="Q13" i="5"/>
  <c r="I22" i="54" s="1"/>
  <c r="R3" i="55" s="1"/>
  <c r="AT14" i="5"/>
  <c r="I14" i="33"/>
  <c r="I13" i="33"/>
  <c r="E48" i="6"/>
  <c r="F48" i="6"/>
  <c r="D48" i="6" s="1"/>
  <c r="F34" i="6"/>
  <c r="D34" i="6" s="1"/>
  <c r="E34" i="6"/>
  <c r="E19" i="6"/>
  <c r="F19" i="6"/>
  <c r="C19" i="6" s="1"/>
  <c r="AJ13" i="5"/>
  <c r="E18" i="6"/>
  <c r="F18" i="6"/>
  <c r="D18" i="6" s="1"/>
  <c r="J17" i="12"/>
  <c r="O14" i="33"/>
  <c r="E39" i="6"/>
  <c r="F39" i="6"/>
  <c r="D39" i="6" s="1"/>
  <c r="F25" i="6"/>
  <c r="D25" i="6" s="1"/>
  <c r="E25" i="6"/>
  <c r="BI3" i="50"/>
  <c r="H14" i="33"/>
  <c r="G12" i="34"/>
  <c r="O19" i="4"/>
  <c r="Q19" i="4" s="1"/>
  <c r="E46" i="6"/>
  <c r="F46" i="6"/>
  <c r="D46" i="6" s="1"/>
  <c r="E24" i="6"/>
  <c r="F24" i="6"/>
  <c r="D24" i="6" s="1"/>
  <c r="C14" i="8"/>
  <c r="D12" i="33" s="1"/>
  <c r="F12" i="33" s="1"/>
  <c r="F40" i="6"/>
  <c r="C40" i="6" s="1"/>
  <c r="E40" i="6"/>
  <c r="E10" i="23"/>
  <c r="D10" i="23"/>
  <c r="O17" i="12"/>
  <c r="BP3" i="50" s="1"/>
  <c r="BH3" i="50"/>
  <c r="F45" i="6"/>
  <c r="D45" i="6" s="1"/>
  <c r="E45" i="6"/>
  <c r="F31" i="6"/>
  <c r="C31" i="6" s="1"/>
  <c r="E31" i="6"/>
  <c r="D15" i="8"/>
  <c r="D11" i="23"/>
  <c r="P18" i="33"/>
  <c r="F18" i="33"/>
  <c r="L18" i="33"/>
  <c r="E18" i="33"/>
  <c r="H18" i="33"/>
  <c r="K18" i="33"/>
  <c r="Q18" i="33"/>
  <c r="O20" i="4"/>
  <c r="Q20" i="4" s="1"/>
  <c r="AU16" i="5"/>
  <c r="BL20" i="4"/>
  <c r="BN20" i="4" s="1"/>
  <c r="AX20" i="4"/>
  <c r="H31" i="9"/>
  <c r="D31" i="9"/>
  <c r="C31" i="9"/>
  <c r="G31" i="9"/>
  <c r="F31" i="9"/>
  <c r="E31" i="9"/>
  <c r="I3" i="26"/>
  <c r="AB3" i="24"/>
  <c r="H3" i="23"/>
  <c r="I3" i="28"/>
  <c r="K3" i="27"/>
  <c r="F52" i="6"/>
  <c r="C52" i="6" s="1"/>
  <c r="E52" i="6"/>
  <c r="E30" i="6"/>
  <c r="D30" i="6"/>
  <c r="F30" i="6"/>
  <c r="C30" i="6" s="1"/>
  <c r="C14" i="35"/>
  <c r="E54" i="6"/>
  <c r="F54" i="6"/>
  <c r="D54" i="6" s="1"/>
  <c r="AC13" i="8"/>
  <c r="T13" i="8"/>
  <c r="W13" i="8"/>
  <c r="N13" i="8"/>
  <c r="C11" i="33"/>
  <c r="G13" i="8"/>
  <c r="P13" i="8"/>
  <c r="X13" i="8"/>
  <c r="AD13" i="8"/>
  <c r="J13" i="8"/>
  <c r="D13" i="8" s="1"/>
  <c r="F28" i="19" s="1"/>
  <c r="I13" i="8"/>
  <c r="U13" i="8"/>
  <c r="AA13" i="8"/>
  <c r="V13" i="8"/>
  <c r="J46" i="53"/>
  <c r="I47" i="53"/>
  <c r="K13" i="33"/>
  <c r="E51" i="6"/>
  <c r="F51" i="6"/>
  <c r="C51" i="6" s="1"/>
  <c r="F37" i="6"/>
  <c r="D37" i="6" s="1"/>
  <c r="E37" i="6"/>
  <c r="E69" i="6"/>
  <c r="F69" i="6"/>
  <c r="D69" i="6" s="1"/>
  <c r="F63" i="6"/>
  <c r="D63" i="6" s="1"/>
  <c r="E63" i="6"/>
  <c r="E57" i="6"/>
  <c r="F57" i="6"/>
  <c r="D57" i="6" s="1"/>
  <c r="E36" i="6"/>
  <c r="F36" i="6"/>
  <c r="D36" i="6" s="1"/>
  <c r="F22" i="6"/>
  <c r="C22" i="6" s="1"/>
  <c r="E22" i="6"/>
  <c r="F43" i="6"/>
  <c r="D43" i="6" s="1"/>
  <c r="E43" i="6"/>
  <c r="E21" i="6"/>
  <c r="F21" i="6"/>
  <c r="C21" i="6" s="1"/>
  <c r="E60" i="6"/>
  <c r="F60" i="6"/>
  <c r="D60" i="6" s="1"/>
  <c r="F42" i="6"/>
  <c r="D42" i="6" s="1"/>
  <c r="E42" i="6"/>
  <c r="E28" i="6"/>
  <c r="F28" i="6"/>
  <c r="C28" i="6" s="1"/>
  <c r="E33" i="6"/>
  <c r="F33" i="6"/>
  <c r="D33" i="6" s="1"/>
  <c r="N14" i="33"/>
  <c r="G14" i="33"/>
  <c r="F14" i="33"/>
  <c r="L14" i="33"/>
  <c r="E14" i="33"/>
  <c r="M14" i="33"/>
  <c r="F49" i="6"/>
  <c r="C49" i="6" s="1"/>
  <c r="E49" i="6"/>
  <c r="F27" i="6"/>
  <c r="C27" i="6" s="1"/>
  <c r="E27" i="6"/>
  <c r="BW17" i="4"/>
  <c r="BR17" i="4"/>
  <c r="BD17" i="4"/>
  <c r="L17" i="4"/>
  <c r="AT17" i="4"/>
  <c r="BO17" i="4"/>
  <c r="BP17" i="4"/>
  <c r="BY17" i="4"/>
  <c r="C17" i="4"/>
  <c r="BM17" i="4"/>
  <c r="BK17" i="4"/>
  <c r="U17" i="4"/>
  <c r="Y17" i="4"/>
  <c r="K17" i="4"/>
  <c r="AV17" i="4"/>
  <c r="M17" i="4"/>
  <c r="BJ17" i="4"/>
  <c r="D17" i="4"/>
  <c r="BE17" i="4"/>
  <c r="B12" i="9"/>
  <c r="AC17" i="4"/>
  <c r="CA17" i="4"/>
  <c r="CT17" i="4"/>
  <c r="BX17" i="4"/>
  <c r="X17" i="4"/>
  <c r="I17" i="4"/>
  <c r="CI17" i="4"/>
  <c r="AU17" i="4"/>
  <c r="N17" i="4"/>
  <c r="BB17" i="4"/>
  <c r="F17" i="4"/>
  <c r="E12" i="25" s="1"/>
  <c r="AK17" i="4"/>
  <c r="CC17" i="4"/>
  <c r="AI17" i="4"/>
  <c r="CS17" i="4"/>
  <c r="AM17" i="4"/>
  <c r="CK17" i="4"/>
  <c r="AF17" i="4"/>
  <c r="CJ17" i="4"/>
  <c r="CH17" i="4"/>
  <c r="AA17" i="4"/>
  <c r="BA17" i="4"/>
  <c r="BC17" i="4"/>
  <c r="J17" i="4"/>
  <c r="AG17" i="4"/>
  <c r="AO17" i="4"/>
  <c r="BQ17" i="4"/>
  <c r="CL17" i="4"/>
  <c r="CE17" i="4"/>
  <c r="CG17" i="4"/>
  <c r="Z17" i="4"/>
  <c r="R17" i="4"/>
  <c r="B12" i="6"/>
  <c r="CB17" i="4"/>
  <c r="CU17" i="4"/>
  <c r="AH17" i="4"/>
  <c r="P17" i="4"/>
  <c r="AD17" i="4"/>
  <c r="AP17" i="4"/>
  <c r="BF17" i="4"/>
  <c r="AE17" i="4"/>
  <c r="AN17" i="4"/>
  <c r="T17" i="4"/>
  <c r="H17" i="4"/>
  <c r="CF17" i="4"/>
  <c r="AB17" i="4"/>
  <c r="V17" i="4"/>
  <c r="AL17" i="4"/>
  <c r="BH17" i="4"/>
  <c r="F35" i="19" s="1"/>
  <c r="F10" i="34" s="1"/>
  <c r="BT17" i="4"/>
  <c r="AJ17" i="4"/>
  <c r="BV17" i="4"/>
  <c r="CM17" i="4"/>
  <c r="CD17" i="4"/>
  <c r="G17" i="4"/>
  <c r="E17" i="4"/>
  <c r="BI17" i="4"/>
  <c r="S17" i="4"/>
  <c r="Q16" i="5"/>
  <c r="G39" i="8"/>
  <c r="T39" i="8"/>
  <c r="J42" i="5"/>
  <c r="R67" i="5"/>
  <c r="O67" i="5"/>
  <c r="AB42" i="8"/>
  <c r="V42" i="8"/>
  <c r="AB39" i="8"/>
  <c r="E42" i="8"/>
  <c r="Q25" i="5"/>
  <c r="N25" i="5"/>
  <c r="E292" i="32"/>
  <c r="E375" i="32"/>
  <c r="D53" i="6"/>
  <c r="D17" i="6"/>
  <c r="AJ16" i="5"/>
  <c r="AM16" i="5" s="1"/>
  <c r="AO16" i="5" s="1"/>
  <c r="R39" i="8"/>
  <c r="H39" i="8"/>
  <c r="N39" i="8"/>
  <c r="M42" i="5"/>
  <c r="E25" i="5"/>
  <c r="H331" i="32"/>
  <c r="G292" i="32"/>
  <c r="H281" i="32" s="1"/>
  <c r="D71" i="6"/>
  <c r="P21" i="4"/>
  <c r="Y39" i="8"/>
  <c r="C39" i="8"/>
  <c r="R42" i="8"/>
  <c r="X42" i="8"/>
  <c r="Y42" i="8"/>
  <c r="AU34" i="5"/>
  <c r="D44" i="6"/>
  <c r="X39" i="8"/>
  <c r="Q39" i="8"/>
  <c r="Q42" i="5"/>
  <c r="H29" i="9"/>
  <c r="B66" i="5"/>
  <c r="E67" i="5"/>
  <c r="J42" i="8"/>
  <c r="C42" i="8"/>
  <c r="I42" i="8"/>
  <c r="S42" i="8"/>
  <c r="AA42" i="8"/>
  <c r="AM34" i="5"/>
  <c r="AU42" i="5"/>
  <c r="BL18" i="4"/>
  <c r="BN18" i="4" s="1"/>
  <c r="T30" i="5"/>
  <c r="V39" i="8"/>
  <c r="J39" i="8"/>
  <c r="S42" i="5"/>
  <c r="F42" i="8"/>
  <c r="S25" i="5"/>
  <c r="AM42" i="5"/>
  <c r="C65" i="6"/>
  <c r="C56" i="6"/>
  <c r="C50" i="6"/>
  <c r="C47" i="6"/>
  <c r="C38" i="6"/>
  <c r="C29" i="6"/>
  <c r="C26" i="6"/>
  <c r="C20" i="6"/>
  <c r="V30" i="5"/>
  <c r="P39" i="8"/>
  <c r="S39" i="8"/>
  <c r="B41" i="5"/>
  <c r="H42" i="5"/>
  <c r="T67" i="5"/>
  <c r="N42" i="8"/>
  <c r="G25" i="5"/>
  <c r="P25" i="5"/>
  <c r="K42" i="5"/>
  <c r="E39" i="8"/>
  <c r="K39" i="8"/>
  <c r="AR42" i="5"/>
  <c r="L42" i="5"/>
  <c r="AR67" i="5"/>
  <c r="N67" i="5"/>
  <c r="U42" i="8"/>
  <c r="L42" i="8"/>
  <c r="Q42" i="8"/>
  <c r="U39" i="8"/>
  <c r="H42" i="8"/>
  <c r="E29" i="9"/>
  <c r="L39" i="8"/>
  <c r="W39" i="8"/>
  <c r="G42" i="5"/>
  <c r="P42" i="5"/>
  <c r="N42" i="5"/>
  <c r="L67" i="5"/>
  <c r="M67" i="5"/>
  <c r="V67" i="5"/>
  <c r="W42" i="8"/>
  <c r="AM67" i="5"/>
  <c r="AM73" i="5"/>
  <c r="AU25" i="5"/>
  <c r="C70" i="6"/>
  <c r="C67" i="6"/>
  <c r="C64" i="6"/>
  <c r="C61" i="6"/>
  <c r="C58" i="6"/>
  <c r="C55" i="6"/>
  <c r="BL19" i="4"/>
  <c r="BN19" i="4" s="1"/>
  <c r="H65" i="32"/>
  <c r="H53" i="32"/>
  <c r="G137" i="32"/>
  <c r="H135" i="32" s="1"/>
  <c r="G193" i="32"/>
  <c r="H169" i="32" s="1"/>
  <c r="G227" i="32"/>
  <c r="H221" i="32" s="1"/>
  <c r="G249" i="32"/>
  <c r="H234" i="32" s="1"/>
  <c r="G275" i="32"/>
  <c r="H269" i="32" s="1"/>
  <c r="G359" i="32"/>
  <c r="M39" i="8"/>
  <c r="F39" i="8"/>
  <c r="AA39" i="8"/>
  <c r="AD39" i="8"/>
  <c r="AM30" i="5"/>
  <c r="Q67" i="5"/>
  <c r="L73" i="5"/>
  <c r="F275" i="32"/>
  <c r="AC39" i="8"/>
  <c r="E30" i="5"/>
  <c r="V25" i="5"/>
  <c r="F387" i="32"/>
  <c r="O18" i="4"/>
  <c r="Q18" i="4" s="1"/>
  <c r="F329" i="32"/>
  <c r="F331" i="32" s="1"/>
  <c r="E76" i="32"/>
  <c r="F70" i="32" s="1"/>
  <c r="E193" i="32"/>
  <c r="F188" i="32" s="1"/>
  <c r="E227" i="32"/>
  <c r="F214" i="32" s="1"/>
  <c r="E249" i="32"/>
  <c r="F240" i="32" s="1"/>
  <c r="E359" i="32"/>
  <c r="E156" i="32"/>
  <c r="H283" i="32"/>
  <c r="H286" i="32"/>
  <c r="H289" i="32"/>
  <c r="H285" i="32"/>
  <c r="H291" i="32"/>
  <c r="H287" i="32"/>
  <c r="H290" i="32"/>
  <c r="H284" i="32"/>
  <c r="H282" i="32"/>
  <c r="F49" i="32"/>
  <c r="F47" i="32"/>
  <c r="F60" i="32"/>
  <c r="F69" i="32"/>
  <c r="F46" i="32"/>
  <c r="F68" i="32"/>
  <c r="F50" i="32"/>
  <c r="F57" i="32"/>
  <c r="F61" i="32"/>
  <c r="F58" i="32"/>
  <c r="F64" i="32"/>
  <c r="F72" i="32"/>
  <c r="F56" i="32"/>
  <c r="F59" i="32"/>
  <c r="F73" i="32"/>
  <c r="F74" i="32"/>
  <c r="F62" i="32"/>
  <c r="F54" i="32"/>
  <c r="F67" i="32"/>
  <c r="F55" i="32"/>
  <c r="F48" i="32"/>
  <c r="F170" i="32"/>
  <c r="F169" i="32"/>
  <c r="F191" i="32"/>
  <c r="F180" i="32"/>
  <c r="F171" i="32"/>
  <c r="F178" i="32"/>
  <c r="F176" i="32"/>
  <c r="F186" i="32"/>
  <c r="F168" i="32"/>
  <c r="F181" i="32"/>
  <c r="F190" i="32"/>
  <c r="F179" i="32"/>
  <c r="F187" i="32"/>
  <c r="F211" i="32"/>
  <c r="F210" i="32"/>
  <c r="F225" i="32"/>
  <c r="F220" i="32"/>
  <c r="F205" i="32"/>
  <c r="F204" i="32"/>
  <c r="F209" i="32"/>
  <c r="F223" i="32"/>
  <c r="F203" i="32"/>
  <c r="F201" i="32"/>
  <c r="F219" i="32"/>
  <c r="F248" i="32"/>
  <c r="F241" i="32"/>
  <c r="F244" i="32"/>
  <c r="F247" i="32"/>
  <c r="F237" i="32"/>
  <c r="F236" i="32"/>
  <c r="F243" i="32"/>
  <c r="F242" i="32"/>
  <c r="F234" i="32"/>
  <c r="F321" i="32"/>
  <c r="F320" i="32"/>
  <c r="H145" i="32"/>
  <c r="H126" i="32"/>
  <c r="H151" i="32"/>
  <c r="H132" i="32"/>
  <c r="H130" i="32"/>
  <c r="H154" i="32"/>
  <c r="H129" i="32"/>
  <c r="H150" i="32"/>
  <c r="H155" i="32"/>
  <c r="H144" i="32"/>
  <c r="H134" i="32"/>
  <c r="H146" i="32"/>
  <c r="H149" i="32"/>
  <c r="H128" i="32"/>
  <c r="H147" i="32"/>
  <c r="H125" i="32"/>
  <c r="H127" i="32"/>
  <c r="H152" i="32"/>
  <c r="H136" i="32"/>
  <c r="H191" i="32"/>
  <c r="H170" i="32"/>
  <c r="H190" i="32"/>
  <c r="H173" i="32"/>
  <c r="H168" i="32"/>
  <c r="H167" i="32"/>
  <c r="H177" i="32"/>
  <c r="H188" i="32"/>
  <c r="H180" i="32"/>
  <c r="H185" i="32"/>
  <c r="H166" i="32"/>
  <c r="H176" i="32"/>
  <c r="H189" i="32"/>
  <c r="H184" i="32"/>
  <c r="H175" i="32"/>
  <c r="H183" i="32"/>
  <c r="H182" i="32"/>
  <c r="H178" i="32"/>
  <c r="H179" i="32"/>
  <c r="H186" i="32"/>
  <c r="H205" i="32"/>
  <c r="H215" i="32"/>
  <c r="H212" i="32"/>
  <c r="H207" i="32"/>
  <c r="H203" i="32"/>
  <c r="H210" i="32"/>
  <c r="H209" i="32"/>
  <c r="H219" i="32"/>
  <c r="H217" i="32"/>
  <c r="H214" i="32"/>
  <c r="H211" i="32"/>
  <c r="H226" i="32"/>
  <c r="H202" i="32"/>
  <c r="H213" i="32"/>
  <c r="H218" i="32"/>
  <c r="H235" i="32"/>
  <c r="H248" i="32"/>
  <c r="H243" i="32"/>
  <c r="H239" i="32"/>
  <c r="H244" i="32"/>
  <c r="H246" i="32"/>
  <c r="H242" i="32"/>
  <c r="H241" i="32"/>
  <c r="H245" i="32"/>
  <c r="H240" i="32"/>
  <c r="H272" i="32"/>
  <c r="H265" i="32"/>
  <c r="H274" i="32"/>
  <c r="H273" i="32"/>
  <c r="H271" i="32"/>
  <c r="H270" i="32"/>
  <c r="H268" i="32"/>
  <c r="H46" i="32"/>
  <c r="H54" i="32"/>
  <c r="H267" i="32"/>
  <c r="E116" i="32"/>
  <c r="F89" i="32" s="1"/>
  <c r="H52" i="32"/>
  <c r="H56" i="32"/>
  <c r="H237" i="32"/>
  <c r="G116" i="32"/>
  <c r="H133" i="32"/>
  <c r="H48" i="32"/>
  <c r="F51" i="32"/>
  <c r="H62" i="32"/>
  <c r="H71" i="32"/>
  <c r="H47" i="32"/>
  <c r="H206" i="32"/>
  <c r="H63" i="32"/>
  <c r="H45" i="32"/>
  <c r="F238" i="32"/>
  <c r="H67" i="32"/>
  <c r="H49" i="32"/>
  <c r="H70" i="32"/>
  <c r="F322" i="32"/>
  <c r="H51" i="32"/>
  <c r="H72" i="32"/>
  <c r="H64" i="32"/>
  <c r="H174" i="32"/>
  <c r="H57" i="32"/>
  <c r="H58" i="32"/>
  <c r="H60" i="32"/>
  <c r="E137" i="32"/>
  <c r="F134" i="32" s="1"/>
  <c r="H74" i="32"/>
  <c r="H66" i="32"/>
  <c r="H59" i="32"/>
  <c r="H50" i="32"/>
  <c r="H61" i="32"/>
  <c r="H73" i="32"/>
  <c r="H69" i="32"/>
  <c r="D11" i="44"/>
  <c r="F11" i="44"/>
  <c r="G11" i="44" s="1"/>
  <c r="E11" i="36"/>
  <c r="E12" i="44"/>
  <c r="F375" i="32" l="1"/>
  <c r="P14" i="33"/>
  <c r="AL15" i="42"/>
  <c r="AM14" i="42"/>
  <c r="AM14" i="5"/>
  <c r="AO14" i="5" s="1"/>
  <c r="AR14" i="5" s="1"/>
  <c r="D27" i="6"/>
  <c r="C57" i="6"/>
  <c r="Q14" i="33"/>
  <c r="O14" i="42"/>
  <c r="AJ14" i="42"/>
  <c r="J14" i="42"/>
  <c r="P14" i="42"/>
  <c r="Q14" i="42"/>
  <c r="F14" i="42"/>
  <c r="R14" i="42" s="1"/>
  <c r="AC14" i="42"/>
  <c r="I14" i="34"/>
  <c r="Q21" i="4"/>
  <c r="F13" i="42"/>
  <c r="R13" i="42" s="1"/>
  <c r="AR17" i="5"/>
  <c r="V17" i="5"/>
  <c r="C36" i="6"/>
  <c r="D19" i="6"/>
  <c r="AM15" i="5"/>
  <c r="AO15" i="5" s="1"/>
  <c r="AR15" i="5" s="1"/>
  <c r="C46" i="6"/>
  <c r="F11" i="36"/>
  <c r="G11" i="36" s="1"/>
  <c r="J11" i="36" s="1"/>
  <c r="D11" i="36"/>
  <c r="BL17" i="4"/>
  <c r="E16" i="16" s="1"/>
  <c r="E16" i="31" s="1"/>
  <c r="D51" i="6"/>
  <c r="C63" i="6"/>
  <c r="Q17" i="12"/>
  <c r="CR17" i="4"/>
  <c r="CX17" i="4" s="1"/>
  <c r="D28" i="6"/>
  <c r="C37" i="6"/>
  <c r="AU13" i="5"/>
  <c r="E15" i="25"/>
  <c r="J16" i="15"/>
  <c r="H22" i="26" s="1"/>
  <c r="D22" i="6"/>
  <c r="CP17" i="4"/>
  <c r="CV17" i="4" s="1"/>
  <c r="Q11" i="4"/>
  <c r="R11" i="4" s="1"/>
  <c r="J15" i="15"/>
  <c r="C60" i="6"/>
  <c r="C69" i="6"/>
  <c r="AS17" i="4"/>
  <c r="AY17" i="4" s="1"/>
  <c r="C33" i="6"/>
  <c r="D21" i="6"/>
  <c r="C54" i="6"/>
  <c r="D52" i="6"/>
  <c r="C66" i="6"/>
  <c r="O17" i="4"/>
  <c r="Q17" i="4" s="1"/>
  <c r="C43" i="6"/>
  <c r="T13" i="5"/>
  <c r="T16" i="5"/>
  <c r="V16" i="5" s="1"/>
  <c r="D49" i="6"/>
  <c r="C34" i="6"/>
  <c r="AQ17" i="4"/>
  <c r="AW17" i="4" s="1"/>
  <c r="G53" i="14"/>
  <c r="J53" i="14" s="1"/>
  <c r="G11" i="34"/>
  <c r="H12" i="28"/>
  <c r="K12" i="49"/>
  <c r="J84" i="53"/>
  <c r="D4" i="59"/>
  <c r="CA3" i="50"/>
  <c r="E32" i="14"/>
  <c r="E21" i="19"/>
  <c r="E30" i="19" s="1"/>
  <c r="E10" i="25"/>
  <c r="E52" i="14"/>
  <c r="E48" i="14"/>
  <c r="E13" i="27"/>
  <c r="P12" i="33"/>
  <c r="M12" i="33"/>
  <c r="G12" i="33"/>
  <c r="E12" i="33"/>
  <c r="N12" i="33"/>
  <c r="Q12" i="33"/>
  <c r="I12" i="33"/>
  <c r="L12" i="33"/>
  <c r="O12" i="33"/>
  <c r="K12" i="33"/>
  <c r="J12" i="33"/>
  <c r="K17" i="12"/>
  <c r="M11" i="24"/>
  <c r="BL3" i="50"/>
  <c r="F216" i="32"/>
  <c r="F221" i="32"/>
  <c r="F174" i="32"/>
  <c r="F173" i="32"/>
  <c r="C45" i="6"/>
  <c r="C24" i="6"/>
  <c r="C18" i="6"/>
  <c r="I38" i="54"/>
  <c r="AH3" i="55" s="1"/>
  <c r="I39" i="54"/>
  <c r="AI3" i="55" s="1"/>
  <c r="E16" i="25"/>
  <c r="H24" i="13"/>
  <c r="I69" i="29" s="1"/>
  <c r="CQ17" i="4"/>
  <c r="CW17" i="4" s="1"/>
  <c r="C48" i="6"/>
  <c r="F212" i="32"/>
  <c r="F213" i="32"/>
  <c r="BN17" i="4"/>
  <c r="E14" i="25"/>
  <c r="I34" i="54"/>
  <c r="AD3" i="55" s="1"/>
  <c r="B14" i="35"/>
  <c r="E14" i="35"/>
  <c r="F14" i="35"/>
  <c r="G14" i="35" s="1"/>
  <c r="C25" i="6"/>
  <c r="H13" i="7"/>
  <c r="A7" i="36"/>
  <c r="A7" i="44" s="1"/>
  <c r="E14" i="16"/>
  <c r="E17" i="45"/>
  <c r="H15" i="7"/>
  <c r="BR3" i="50"/>
  <c r="S17" i="12"/>
  <c r="I18" i="54"/>
  <c r="N3" i="55" s="1"/>
  <c r="AM13" i="5"/>
  <c r="AO13" i="5" s="1"/>
  <c r="H222" i="32"/>
  <c r="F245" i="32"/>
  <c r="F217" i="32"/>
  <c r="F172" i="32"/>
  <c r="F192" i="32"/>
  <c r="F166" i="32"/>
  <c r="E17" i="25"/>
  <c r="E12" i="9"/>
  <c r="F12" i="9" s="1"/>
  <c r="F36" i="19" s="1"/>
  <c r="K11" i="34"/>
  <c r="F175" i="32"/>
  <c r="H208" i="32"/>
  <c r="F208" i="32"/>
  <c r="H266" i="32"/>
  <c r="H247" i="32"/>
  <c r="H249" i="32" s="1"/>
  <c r="H224" i="32"/>
  <c r="H216" i="32"/>
  <c r="H187" i="32"/>
  <c r="H171" i="32"/>
  <c r="H148" i="32"/>
  <c r="H156" i="32" s="1"/>
  <c r="H153" i="32"/>
  <c r="F246" i="32"/>
  <c r="F206" i="32"/>
  <c r="F202" i="32"/>
  <c r="F167" i="32"/>
  <c r="F183" i="32"/>
  <c r="F75" i="32"/>
  <c r="F71" i="32"/>
  <c r="F53" i="32"/>
  <c r="H288" i="32"/>
  <c r="H292" i="32" s="1"/>
  <c r="C42" i="6"/>
  <c r="C39" i="6"/>
  <c r="F207" i="32"/>
  <c r="H238" i="32"/>
  <c r="H223" i="32"/>
  <c r="H204" i="32"/>
  <c r="H192" i="32"/>
  <c r="H181" i="32"/>
  <c r="H193" i="32" s="1"/>
  <c r="F235" i="32"/>
  <c r="F224" i="32"/>
  <c r="F222" i="32"/>
  <c r="F189" i="32"/>
  <c r="F182" i="32"/>
  <c r="F63" i="32"/>
  <c r="F66" i="32"/>
  <c r="F65" i="32"/>
  <c r="E11" i="25"/>
  <c r="AT13" i="5"/>
  <c r="J47" i="53"/>
  <c r="K47" i="53" s="1"/>
  <c r="K46" i="53"/>
  <c r="H11" i="34"/>
  <c r="I11" i="34" s="1"/>
  <c r="I12" i="34"/>
  <c r="F12" i="6"/>
  <c r="E12" i="6"/>
  <c r="I29" i="54" s="1"/>
  <c r="Y3" i="55" s="1"/>
  <c r="C10" i="35"/>
  <c r="D31" i="6"/>
  <c r="D40" i="6"/>
  <c r="I13" i="34"/>
  <c r="C10" i="34"/>
  <c r="C12" i="9"/>
  <c r="D12" i="9" s="1"/>
  <c r="H201" i="32"/>
  <c r="H220" i="32"/>
  <c r="F226" i="32"/>
  <c r="F218" i="32"/>
  <c r="F227" i="32" s="1"/>
  <c r="F177" i="32"/>
  <c r="F185" i="32"/>
  <c r="H236" i="32"/>
  <c r="H225" i="32"/>
  <c r="H172" i="32"/>
  <c r="H131" i="32"/>
  <c r="F239" i="32"/>
  <c r="F215" i="32"/>
  <c r="F184" i="32"/>
  <c r="F52" i="32"/>
  <c r="F45" i="32"/>
  <c r="AR17" i="4"/>
  <c r="AX17" i="4" s="1"/>
  <c r="H12" i="33"/>
  <c r="C13" i="8"/>
  <c r="I52" i="54" s="1"/>
  <c r="AV3" i="55" s="1"/>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H76" i="32"/>
  <c r="H275" i="32"/>
  <c r="H137"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D12" i="44"/>
  <c r="F12" i="44"/>
  <c r="G12" i="44" s="1"/>
  <c r="J11" i="44"/>
  <c r="E13" i="44"/>
  <c r="E12" i="36"/>
  <c r="F76" i="32" l="1"/>
  <c r="F249" i="32"/>
  <c r="F193" i="32"/>
  <c r="H227" i="32"/>
  <c r="AL14" i="42"/>
  <c r="F12" i="36"/>
  <c r="G12" i="36" s="1"/>
  <c r="D12" i="36"/>
  <c r="H10" i="26"/>
  <c r="H12" i="26" s="1"/>
  <c r="AR13" i="5"/>
  <c r="H18" i="13"/>
  <c r="I63" i="29" s="1"/>
  <c r="V13" i="5"/>
  <c r="E14" i="27"/>
  <c r="I51" i="54"/>
  <c r="AU3" i="55" s="1"/>
  <c r="P10" i="4"/>
  <c r="E10" i="35"/>
  <c r="AR16" i="5"/>
  <c r="P11" i="4"/>
  <c r="E18" i="25"/>
  <c r="I18" i="25" s="1"/>
  <c r="CD3" i="50"/>
  <c r="I34" i="15"/>
  <c r="H23" i="29" s="1"/>
  <c r="H39" i="13"/>
  <c r="E31" i="30"/>
  <c r="H37" i="13"/>
  <c r="H16" i="28"/>
  <c r="H14" i="28"/>
  <c r="E14" i="30"/>
  <c r="J14" i="27"/>
  <c r="K14" i="27" s="1"/>
  <c r="D12" i="6"/>
  <c r="F10" i="35" s="1"/>
  <c r="G10" i="35" s="1"/>
  <c r="H17" i="13"/>
  <c r="I62" i="29" s="1"/>
  <c r="H21" i="26"/>
  <c r="E25" i="30"/>
  <c r="I11" i="24"/>
  <c r="BM3" i="50"/>
  <c r="G14" i="19"/>
  <c r="I29" i="15"/>
  <c r="I57" i="54"/>
  <c r="BA3" i="55" s="1"/>
  <c r="R17" i="45"/>
  <c r="K17" i="45"/>
  <c r="AI3" i="50" s="1"/>
  <c r="O17" i="45"/>
  <c r="F17" i="45"/>
  <c r="AD3" i="50"/>
  <c r="G48" i="14"/>
  <c r="J48" i="14" s="1"/>
  <c r="E24" i="30" s="1"/>
  <c r="E14" i="31"/>
  <c r="E19" i="31" s="1"/>
  <c r="F21" i="19"/>
  <c r="G52" i="14"/>
  <c r="J52" i="14" s="1"/>
  <c r="H116" i="32"/>
  <c r="Z11" i="24"/>
  <c r="T17" i="12"/>
  <c r="BT3" i="50"/>
  <c r="C10" i="8"/>
  <c r="F30" i="19"/>
  <c r="I53" i="54"/>
  <c r="AW3" i="55" s="1"/>
  <c r="I55" i="54"/>
  <c r="AY3" i="55" s="1"/>
  <c r="I54" i="54"/>
  <c r="AX3" i="55" s="1"/>
  <c r="I56" i="54"/>
  <c r="AZ3" i="55" s="1"/>
  <c r="E10" i="34"/>
  <c r="G10" i="34" s="1"/>
  <c r="D10" i="34"/>
  <c r="D10" i="35" s="1"/>
  <c r="H10" i="35" s="1"/>
  <c r="F44" i="19" s="1"/>
  <c r="H10" i="34"/>
  <c r="I10" i="34" s="1"/>
  <c r="D11" i="33"/>
  <c r="G32" i="14"/>
  <c r="J32" i="14" s="1"/>
  <c r="E33" i="14"/>
  <c r="H14" i="35"/>
  <c r="G12" i="9"/>
  <c r="F45" i="19"/>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J11" i="15"/>
  <c r="F13" i="44"/>
  <c r="G13" i="44" s="1"/>
  <c r="D13" i="44"/>
  <c r="K11" i="36"/>
  <c r="L11" i="36" s="1"/>
  <c r="K11" i="44"/>
  <c r="L11" i="44" s="1"/>
  <c r="E13" i="36"/>
  <c r="E14" i="44"/>
  <c r="D13" i="36" l="1"/>
  <c r="F13" i="36"/>
  <c r="G13" i="36" s="1"/>
  <c r="I37" i="13"/>
  <c r="I85" i="29"/>
  <c r="I30" i="15"/>
  <c r="H20" i="13"/>
  <c r="I65" i="29" s="1"/>
  <c r="J12" i="15"/>
  <c r="H18" i="26" s="1"/>
  <c r="I87" i="29"/>
  <c r="J13" i="27"/>
  <c r="K13" i="27" s="1"/>
  <c r="E13" i="30"/>
  <c r="E2" i="63" s="1"/>
  <c r="AN3" i="50"/>
  <c r="J10" i="34"/>
  <c r="K10" i="34" s="1"/>
  <c r="H12" i="9"/>
  <c r="G33" i="14"/>
  <c r="J33" i="14" s="1"/>
  <c r="H18" i="29"/>
  <c r="E18" i="23"/>
  <c r="F359" i="32"/>
  <c r="Q11" i="33"/>
  <c r="L11" i="33"/>
  <c r="M11" i="33"/>
  <c r="J11" i="33"/>
  <c r="F11" i="33"/>
  <c r="K11" i="33"/>
  <c r="P11" i="33"/>
  <c r="G11" i="33"/>
  <c r="N11" i="33"/>
  <c r="E11" i="33"/>
  <c r="O11" i="33"/>
  <c r="I11" i="33"/>
  <c r="H11" i="33"/>
  <c r="V11" i="24"/>
  <c r="I32" i="15"/>
  <c r="E27" i="30"/>
  <c r="BU3" i="50"/>
  <c r="G15" i="19"/>
  <c r="AE3" i="50"/>
  <c r="C12" i="10"/>
  <c r="AF17" i="45"/>
  <c r="V17" i="45"/>
  <c r="AQ3" i="50" s="1"/>
  <c r="F43" i="19"/>
  <c r="C12" i="6"/>
  <c r="P17" i="45"/>
  <c r="AL3" i="50"/>
  <c r="H359" i="32"/>
  <c r="H15" i="13"/>
  <c r="F39" i="19"/>
  <c r="H17" i="26"/>
  <c r="H28" i="26" s="1"/>
  <c r="J21" i="15"/>
  <c r="M11" i="36"/>
  <c r="N11" i="36" s="1"/>
  <c r="Q11" i="36" s="1"/>
  <c r="D14" i="44"/>
  <c r="F14" i="44"/>
  <c r="G14" i="44" s="1"/>
  <c r="M11" i="44"/>
  <c r="N11" i="44" s="1"/>
  <c r="E14" i="36"/>
  <c r="E15" i="44"/>
  <c r="D14" i="36" l="1"/>
  <c r="F14" i="36"/>
  <c r="G14" i="36" s="1"/>
  <c r="D3" i="50"/>
  <c r="E19" i="20"/>
  <c r="H19" i="29"/>
  <c r="J30" i="15"/>
  <c r="I19" i="29" s="1"/>
  <c r="J85" i="29"/>
  <c r="I38" i="13"/>
  <c r="S17" i="45"/>
  <c r="F23" i="19"/>
  <c r="AM3" i="50"/>
  <c r="X17" i="45"/>
  <c r="AS3" i="50" s="1"/>
  <c r="AY3" i="50"/>
  <c r="E15" i="27"/>
  <c r="E16" i="30"/>
  <c r="J15" i="27"/>
  <c r="K15" i="27" s="1"/>
  <c r="K29" i="27" s="1"/>
  <c r="J60" i="14"/>
  <c r="I28" i="15" s="1"/>
  <c r="H17" i="29" s="1"/>
  <c r="F18" i="23"/>
  <c r="F39" i="23" s="1"/>
  <c r="H21" i="29"/>
  <c r="I27" i="15"/>
  <c r="J27" i="15" s="1"/>
  <c r="CH3" i="50"/>
  <c r="J15" i="29"/>
  <c r="F40" i="19"/>
  <c r="E12" i="10"/>
  <c r="I60" i="29"/>
  <c r="I15" i="13"/>
  <c r="J12" i="36"/>
  <c r="K12" i="36" s="1"/>
  <c r="L12" i="36" s="1"/>
  <c r="F15" i="44"/>
  <c r="G15" i="44" s="1"/>
  <c r="D15" i="44"/>
  <c r="Q11" i="44"/>
  <c r="J12" i="44"/>
  <c r="E16" i="44"/>
  <c r="E15" i="36"/>
  <c r="D15" i="36" l="1"/>
  <c r="F15" i="36"/>
  <c r="G15" i="36" s="1"/>
  <c r="F3" i="50"/>
  <c r="E21" i="20"/>
  <c r="K30" i="15"/>
  <c r="K19" i="29" s="1"/>
  <c r="I39" i="13"/>
  <c r="J86" i="29"/>
  <c r="AO3" i="50"/>
  <c r="T17" i="45"/>
  <c r="I16" i="13"/>
  <c r="J60" i="29"/>
  <c r="L27" i="15"/>
  <c r="I74" i="54"/>
  <c r="F16" i="44"/>
  <c r="G16" i="44" s="1"/>
  <c r="D16" i="44"/>
  <c r="M12" i="36"/>
  <c r="N12" i="36" s="1"/>
  <c r="K12" i="44"/>
  <c r="L12" i="44" s="1"/>
  <c r="M12" i="44" s="1"/>
  <c r="E16" i="36"/>
  <c r="E17" i="44"/>
  <c r="D16" i="36" l="1"/>
  <c r="F16" i="36"/>
  <c r="G16" i="36" s="1"/>
  <c r="I40" i="13"/>
  <c r="I41" i="13" s="1"/>
  <c r="J87" i="29"/>
  <c r="J89" i="29" s="1"/>
  <c r="Y17" i="45"/>
  <c r="AP3" i="50"/>
  <c r="J28" i="15"/>
  <c r="L28" i="15" s="1"/>
  <c r="J61" i="29"/>
  <c r="I17" i="13"/>
  <c r="F17" i="44"/>
  <c r="G17" i="44" s="1"/>
  <c r="D17" i="44"/>
  <c r="Q12" i="36"/>
  <c r="J13" i="36"/>
  <c r="N12" i="44"/>
  <c r="E17" i="36"/>
  <c r="E18" i="44"/>
  <c r="D17" i="36" l="1"/>
  <c r="F17" i="36"/>
  <c r="G17" i="36" s="1"/>
  <c r="J22" i="16"/>
  <c r="K21" i="31" s="1"/>
  <c r="J86" i="53"/>
  <c r="E21" i="16"/>
  <c r="E22" i="31" s="1"/>
  <c r="F4" i="59"/>
  <c r="CF3" i="50"/>
  <c r="AB17" i="45"/>
  <c r="AT3" i="50"/>
  <c r="I18" i="13"/>
  <c r="J62" i="29"/>
  <c r="J17" i="29"/>
  <c r="J29" i="15"/>
  <c r="I17" i="29"/>
  <c r="K28" i="15"/>
  <c r="K17" i="29" s="1"/>
  <c r="L29" i="27"/>
  <c r="F18" i="44"/>
  <c r="G18" i="44" s="1"/>
  <c r="D18" i="44"/>
  <c r="K13" i="36"/>
  <c r="L13" i="36" s="1"/>
  <c r="M13" i="36" s="1"/>
  <c r="Q12" i="44"/>
  <c r="J13" i="44"/>
  <c r="E18" i="36"/>
  <c r="E19" i="44"/>
  <c r="D18" i="36" l="1"/>
  <c r="F18" i="36"/>
  <c r="G18" i="36" s="1"/>
  <c r="E40" i="23"/>
  <c r="E41" i="23" s="1"/>
  <c r="AV3" i="50"/>
  <c r="L11" i="24"/>
  <c r="AC17" i="45"/>
  <c r="I19" i="13"/>
  <c r="J63" i="29"/>
  <c r="L29" i="15"/>
  <c r="I18" i="29"/>
  <c r="K29" i="15"/>
  <c r="K18" i="29" s="1"/>
  <c r="E19" i="23"/>
  <c r="N13" i="36"/>
  <c r="Q13" i="36" s="1"/>
  <c r="D19" i="44"/>
  <c r="F19" i="44"/>
  <c r="G19" i="44" s="1"/>
  <c r="K13" i="44"/>
  <c r="E20" i="44"/>
  <c r="E19" i="36"/>
  <c r="F19" i="36" l="1"/>
  <c r="G19" i="36" s="1"/>
  <c r="D19" i="36"/>
  <c r="AW3" i="50"/>
  <c r="F25" i="11"/>
  <c r="AG17" i="45"/>
  <c r="AD17" i="45"/>
  <c r="AX3" i="50" s="1"/>
  <c r="E22" i="23"/>
  <c r="E39" i="23"/>
  <c r="E23" i="23"/>
  <c r="J18" i="29"/>
  <c r="L30" i="15"/>
  <c r="J64" i="29"/>
  <c r="I20" i="13"/>
  <c r="J14" i="36"/>
  <c r="K14" i="36" s="1"/>
  <c r="L14" i="36" s="1"/>
  <c r="M14" i="36" s="1"/>
  <c r="L13" i="44"/>
  <c r="M13" i="44" s="1"/>
  <c r="F20" i="44"/>
  <c r="G20" i="44" s="1"/>
  <c r="D20" i="44"/>
  <c r="E21" i="44"/>
  <c r="E20" i="36"/>
  <c r="D20" i="36" l="1"/>
  <c r="F20" i="36"/>
  <c r="G20" i="36" s="1"/>
  <c r="AZ3" i="50"/>
  <c r="AH17" i="45"/>
  <c r="D3" i="41"/>
  <c r="L3" i="50"/>
  <c r="G25" i="11"/>
  <c r="I25" i="11"/>
  <c r="H11" i="24"/>
  <c r="I31" i="15"/>
  <c r="H20" i="29" s="1"/>
  <c r="E26" i="30"/>
  <c r="E32" i="23"/>
  <c r="J65" i="29"/>
  <c r="I21" i="13"/>
  <c r="J19" i="29"/>
  <c r="E24" i="23"/>
  <c r="N13" i="44"/>
  <c r="D21" i="44"/>
  <c r="F21" i="44"/>
  <c r="G21" i="44" s="1"/>
  <c r="N14" i="36"/>
  <c r="E21" i="36"/>
  <c r="E22" i="44"/>
  <c r="D21" i="36" l="1"/>
  <c r="F21" i="36"/>
  <c r="G21" i="36" s="1"/>
  <c r="M3" i="50"/>
  <c r="F14" i="19"/>
  <c r="I43" i="53"/>
  <c r="E33" i="23"/>
  <c r="J25" i="11"/>
  <c r="E3" i="41"/>
  <c r="J13" i="16"/>
  <c r="A13" i="36"/>
  <c r="I17" i="45"/>
  <c r="I3" i="60"/>
  <c r="G11" i="24"/>
  <c r="AK17" i="45"/>
  <c r="BA3" i="50"/>
  <c r="O3" i="50"/>
  <c r="G3" i="41"/>
  <c r="J31" i="15"/>
  <c r="L31" i="15" s="1"/>
  <c r="J66" i="29"/>
  <c r="I22" i="13"/>
  <c r="J14" i="44"/>
  <c r="K14" i="44" s="1"/>
  <c r="Q13" i="44"/>
  <c r="D22" i="44"/>
  <c r="F22" i="44"/>
  <c r="G22" i="44" s="1"/>
  <c r="Q14" i="36"/>
  <c r="J15" i="36"/>
  <c r="E22" i="36"/>
  <c r="E23" i="44"/>
  <c r="F22" i="36" l="1"/>
  <c r="G22" i="36" s="1"/>
  <c r="D22" i="36"/>
  <c r="I20" i="29"/>
  <c r="K31" i="15"/>
  <c r="K20" i="29" s="1"/>
  <c r="AG3" i="50"/>
  <c r="L17" i="45"/>
  <c r="K15" i="31"/>
  <c r="A13" i="44"/>
  <c r="R11" i="44" s="1"/>
  <c r="R11" i="36"/>
  <c r="P3" i="50"/>
  <c r="K11" i="24"/>
  <c r="H3" i="41"/>
  <c r="E34" i="23"/>
  <c r="BC3" i="50"/>
  <c r="Y11" i="24"/>
  <c r="AL17" i="45"/>
  <c r="F40" i="23"/>
  <c r="F41" i="23" s="1"/>
  <c r="L14" i="44"/>
  <c r="M14" i="44" s="1"/>
  <c r="I23" i="13"/>
  <c r="J67" i="29"/>
  <c r="J20" i="29"/>
  <c r="J32" i="15"/>
  <c r="L32" i="15" s="1"/>
  <c r="D23" i="44"/>
  <c r="F23" i="44"/>
  <c r="G23" i="44" s="1"/>
  <c r="K15" i="36"/>
  <c r="L15" i="36" s="1"/>
  <c r="E24" i="44"/>
  <c r="E23" i="36"/>
  <c r="D23" i="36" l="1"/>
  <c r="F23" i="36"/>
  <c r="G23" i="36" s="1"/>
  <c r="U11" i="36"/>
  <c r="U11" i="44"/>
  <c r="N25" i="11"/>
  <c r="U11" i="24"/>
  <c r="BD3" i="50"/>
  <c r="AM17" i="45"/>
  <c r="BE3" i="50" s="1"/>
  <c r="I68" i="53"/>
  <c r="AJ3" i="50"/>
  <c r="N14" i="44"/>
  <c r="Q14" i="44" s="1"/>
  <c r="J21" i="29"/>
  <c r="F19" i="23"/>
  <c r="F12" i="10"/>
  <c r="K32" i="15"/>
  <c r="K21" i="29" s="1"/>
  <c r="I21" i="29"/>
  <c r="J68" i="29"/>
  <c r="I24" i="13"/>
  <c r="J69" i="29" s="1"/>
  <c r="M15" i="36"/>
  <c r="N15" i="36" s="1"/>
  <c r="J16" i="36" s="1"/>
  <c r="F24" i="44"/>
  <c r="G24" i="44" s="1"/>
  <c r="D24" i="44"/>
  <c r="E25" i="44"/>
  <c r="E24" i="36"/>
  <c r="E22" i="20" l="1"/>
  <c r="D12" i="10"/>
  <c r="D24" i="36"/>
  <c r="F24" i="36"/>
  <c r="G24" i="36" s="1"/>
  <c r="J15" i="44"/>
  <c r="K15" i="44" s="1"/>
  <c r="L15" i="44" s="1"/>
  <c r="M15" i="44" s="1"/>
  <c r="O25" i="11"/>
  <c r="I33" i="15"/>
  <c r="S3" i="50"/>
  <c r="F32" i="23"/>
  <c r="H32" i="23" s="1"/>
  <c r="E28" i="30"/>
  <c r="K3" i="41"/>
  <c r="Q15" i="36"/>
  <c r="F22" i="23"/>
  <c r="F23" i="23"/>
  <c r="E20" i="20"/>
  <c r="G3" i="50"/>
  <c r="D25" i="44"/>
  <c r="F25" i="44"/>
  <c r="G25" i="44" s="1"/>
  <c r="K16" i="36"/>
  <c r="L16" i="36" s="1"/>
  <c r="E25" i="36"/>
  <c r="E26" i="44"/>
  <c r="F25" i="36" l="1"/>
  <c r="G25" i="36" s="1"/>
  <c r="D25" i="36"/>
  <c r="H22" i="29"/>
  <c r="J33" i="15"/>
  <c r="I4" i="60"/>
  <c r="T11" i="24"/>
  <c r="T3" i="50"/>
  <c r="A21" i="36"/>
  <c r="Q25" i="11"/>
  <c r="J15" i="16"/>
  <c r="J43" i="53"/>
  <c r="L3" i="41"/>
  <c r="F33" i="23"/>
  <c r="H33" i="23" s="1"/>
  <c r="F15" i="19"/>
  <c r="F17" i="19" s="1"/>
  <c r="G12" i="10"/>
  <c r="E23" i="20" s="1"/>
  <c r="E3" i="50"/>
  <c r="F24" i="23"/>
  <c r="M16" i="36"/>
  <c r="N16" i="36" s="1"/>
  <c r="Q16" i="36" s="1"/>
  <c r="F26" i="44"/>
  <c r="G26" i="44" s="1"/>
  <c r="D26" i="44"/>
  <c r="N15" i="44"/>
  <c r="E27" i="44"/>
  <c r="E26" i="36"/>
  <c r="D26" i="36" l="1"/>
  <c r="F26" i="36"/>
  <c r="G26" i="36" s="1"/>
  <c r="K16" i="31"/>
  <c r="J26" i="16"/>
  <c r="I28" i="54"/>
  <c r="X3" i="55" s="1"/>
  <c r="L33" i="15"/>
  <c r="I22" i="29"/>
  <c r="K33" i="15"/>
  <c r="K22" i="29" s="1"/>
  <c r="X11" i="24"/>
  <c r="N3" i="41"/>
  <c r="F34" i="23"/>
  <c r="V3" i="50"/>
  <c r="X11" i="36"/>
  <c r="A21" i="44"/>
  <c r="X11" i="44" s="1"/>
  <c r="I20" i="20"/>
  <c r="I73" i="53"/>
  <c r="I3" i="50"/>
  <c r="J17" i="36"/>
  <c r="K17" i="36" s="1"/>
  <c r="F27" i="44"/>
  <c r="G27" i="44" s="1"/>
  <c r="D27" i="44"/>
  <c r="Q15" i="44"/>
  <c r="J16" i="44"/>
  <c r="E27" i="36"/>
  <c r="E28" i="44"/>
  <c r="F27" i="36" l="1"/>
  <c r="G27" i="36" s="1"/>
  <c r="D27" i="36"/>
  <c r="AA11" i="36"/>
  <c r="P11" i="36"/>
  <c r="J22" i="29"/>
  <c r="J34" i="15"/>
  <c r="L34" i="15" s="1"/>
  <c r="AA11" i="44"/>
  <c r="P11" i="44"/>
  <c r="K19" i="31"/>
  <c r="K26" i="31" s="1"/>
  <c r="K14" i="31"/>
  <c r="D28" i="44"/>
  <c r="F28" i="44"/>
  <c r="G28" i="44" s="1"/>
  <c r="L17" i="36"/>
  <c r="M17" i="36" s="1"/>
  <c r="K16" i="44"/>
  <c r="L16" i="44" s="1"/>
  <c r="E29" i="44"/>
  <c r="E28" i="36"/>
  <c r="D28" i="36" l="1"/>
  <c r="F28" i="36"/>
  <c r="G28" i="36" s="1"/>
  <c r="J23" i="29"/>
  <c r="I35" i="15"/>
  <c r="I23" i="29"/>
  <c r="K34" i="15"/>
  <c r="K23" i="29" s="1"/>
  <c r="S11" i="44"/>
  <c r="T11" i="44" s="1"/>
  <c r="S11" i="36"/>
  <c r="T11" i="36" s="1"/>
  <c r="N17" i="36"/>
  <c r="Q17" i="36" s="1"/>
  <c r="M16" i="44"/>
  <c r="N16" i="44" s="1"/>
  <c r="D29" i="44"/>
  <c r="F29" i="44"/>
  <c r="G29" i="44" s="1"/>
  <c r="E29" i="36"/>
  <c r="E30" i="44"/>
  <c r="F29" i="36" l="1"/>
  <c r="G29" i="36" s="1"/>
  <c r="D29" i="36"/>
  <c r="Y11" i="36"/>
  <c r="Z11" i="36" s="1"/>
  <c r="X12" i="36" s="1"/>
  <c r="AA12" i="36" s="1"/>
  <c r="V11" i="36"/>
  <c r="R12" i="36"/>
  <c r="Y11" i="44"/>
  <c r="Z11" i="44" s="1"/>
  <c r="X12" i="44" s="1"/>
  <c r="AA12" i="44" s="1"/>
  <c r="R12" i="44"/>
  <c r="V11" i="44"/>
  <c r="H24" i="29"/>
  <c r="J35" i="15"/>
  <c r="J18" i="36"/>
  <c r="K18" i="36" s="1"/>
  <c r="L18" i="36" s="1"/>
  <c r="M18" i="36" s="1"/>
  <c r="J17" i="44"/>
  <c r="K17" i="44" s="1"/>
  <c r="Q16" i="44"/>
  <c r="D30" i="44"/>
  <c r="F30" i="44"/>
  <c r="G30" i="44" s="1"/>
  <c r="E31" i="44"/>
  <c r="E30" i="36"/>
  <c r="D30" i="36" l="1"/>
  <c r="F30" i="36"/>
  <c r="G30" i="36" s="1"/>
  <c r="U12" i="44"/>
  <c r="P12" i="44"/>
  <c r="S12" i="44" s="1"/>
  <c r="T12" i="44" s="1"/>
  <c r="U12" i="36"/>
  <c r="P12" i="36"/>
  <c r="I25" i="54"/>
  <c r="U3" i="55" s="1"/>
  <c r="J74" i="54" a="1"/>
  <c r="H25" i="13"/>
  <c r="L35" i="15"/>
  <c r="I24" i="29"/>
  <c r="G16" i="19"/>
  <c r="G17" i="19" s="1"/>
  <c r="E30" i="30"/>
  <c r="E33" i="30" s="1"/>
  <c r="K35" i="15"/>
  <c r="K24" i="29" s="1"/>
  <c r="L17" i="44"/>
  <c r="M17" i="44" s="1"/>
  <c r="D31" i="44"/>
  <c r="F31" i="44"/>
  <c r="G31" i="44" s="1"/>
  <c r="N18" i="36"/>
  <c r="E31" i="36"/>
  <c r="E32" i="44"/>
  <c r="D31" i="36" l="1"/>
  <c r="F31" i="36"/>
  <c r="G31" i="36" s="1"/>
  <c r="Q74" i="54"/>
  <c r="P74" i="54"/>
  <c r="O74" i="54"/>
  <c r="K74" i="54"/>
  <c r="J74" i="54"/>
  <c r="N74" i="54"/>
  <c r="L74" i="54"/>
  <c r="M74" i="54"/>
  <c r="R13" i="44"/>
  <c r="V12" i="44"/>
  <c r="J24" i="29"/>
  <c r="J26" i="29" s="1"/>
  <c r="I76" i="54" a="1"/>
  <c r="L36" i="15"/>
  <c r="S12" i="36"/>
  <c r="T12" i="36" s="1"/>
  <c r="Y12" i="44"/>
  <c r="Z12" i="44" s="1"/>
  <c r="X13" i="44" s="1"/>
  <c r="AA13" i="44" s="1"/>
  <c r="I70" i="29"/>
  <c r="I25" i="13"/>
  <c r="N17" i="44"/>
  <c r="J18" i="44" s="1"/>
  <c r="F32" i="44"/>
  <c r="G32" i="44" s="1"/>
  <c r="D32" i="44"/>
  <c r="Q18" i="36"/>
  <c r="J19" i="36"/>
  <c r="E33" i="44"/>
  <c r="E32" i="36"/>
  <c r="D32" i="36" l="1"/>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F33" i="44"/>
  <c r="G33" i="44" s="1"/>
  <c r="D33" i="44"/>
  <c r="K19" i="36"/>
  <c r="L19" i="36" s="1"/>
  <c r="K18" i="44"/>
  <c r="L18" i="44" s="1"/>
  <c r="E33" i="36"/>
  <c r="E34" i="44"/>
  <c r="D33" i="36" l="1"/>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F34" i="44"/>
  <c r="G34" i="44" s="1"/>
  <c r="D34" i="44"/>
  <c r="E34" i="36"/>
  <c r="E35" i="44"/>
  <c r="D34" i="36" l="1"/>
  <c r="F34" i="36"/>
  <c r="G34" i="36" s="1"/>
  <c r="F11" i="56"/>
  <c r="F10" i="56"/>
  <c r="F3" i="56"/>
  <c r="F6" i="56"/>
  <c r="F9" i="56"/>
  <c r="F5" i="56"/>
  <c r="F4" i="56"/>
  <c r="F8" i="56"/>
  <c r="S13" i="36"/>
  <c r="T13" i="36" s="1"/>
  <c r="U14" i="44"/>
  <c r="P14" i="44"/>
  <c r="S14" i="44" s="1"/>
  <c r="T14" i="44" s="1"/>
  <c r="J72" i="29"/>
  <c r="I28" i="13"/>
  <c r="J19" i="44"/>
  <c r="K19" i="44" s="1"/>
  <c r="J20" i="36"/>
  <c r="K20" i="36" s="1"/>
  <c r="Q19" i="36"/>
  <c r="D35" i="44"/>
  <c r="F35" i="44"/>
  <c r="G35" i="44" s="1"/>
  <c r="E36" i="44"/>
  <c r="E35" i="36"/>
  <c r="F35" i="36" l="1"/>
  <c r="G35" i="36" s="1"/>
  <c r="D35" i="36"/>
  <c r="Y13" i="36"/>
  <c r="Z13" i="36" s="1"/>
  <c r="X14" i="36" s="1"/>
  <c r="AA14" i="36" s="1"/>
  <c r="I29" i="13"/>
  <c r="J73" i="29"/>
  <c r="J75" i="29" s="1"/>
  <c r="R15" i="44"/>
  <c r="V14" i="44"/>
  <c r="Y14" i="44"/>
  <c r="Z14" i="44" s="1"/>
  <c r="X15" i="44" s="1"/>
  <c r="AA15" i="44" s="1"/>
  <c r="R14" i="36"/>
  <c r="V13" i="36"/>
  <c r="L20" i="36"/>
  <c r="M20" i="36" s="1"/>
  <c r="N20" i="36" s="1"/>
  <c r="L19" i="44"/>
  <c r="F36" i="44"/>
  <c r="G36" i="44" s="1"/>
  <c r="D36" i="44"/>
  <c r="E37" i="44"/>
  <c r="E36" i="36"/>
  <c r="D36" i="36" l="1"/>
  <c r="F36" i="36"/>
  <c r="G36" i="36" s="1"/>
  <c r="U14" i="36"/>
  <c r="P14" i="36"/>
  <c r="S14" i="36" s="1"/>
  <c r="T14" i="36" s="1"/>
  <c r="U15" i="44"/>
  <c r="P15" i="44"/>
  <c r="S15" i="44" s="1"/>
  <c r="T15" i="44" s="1"/>
  <c r="E19" i="16"/>
  <c r="CE3" i="50"/>
  <c r="F3" i="59"/>
  <c r="I86" i="53"/>
  <c r="J21" i="36"/>
  <c r="Q20" i="36"/>
  <c r="M19" i="44"/>
  <c r="N19" i="44" s="1"/>
  <c r="F37" i="44"/>
  <c r="G37" i="44" s="1"/>
  <c r="D37" i="44"/>
  <c r="E38" i="44"/>
  <c r="E37" i="36"/>
  <c r="D37" i="36" l="1"/>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D38" i="44"/>
  <c r="F38" i="44"/>
  <c r="G38" i="44" s="1"/>
  <c r="E39" i="44"/>
  <c r="E38" i="36"/>
  <c r="D38" i="36" l="1"/>
  <c r="F38" i="36"/>
  <c r="G38" i="36" s="1"/>
  <c r="U16" i="44"/>
  <c r="P16" i="44"/>
  <c r="S16" i="44" s="1"/>
  <c r="T16" i="44" s="1"/>
  <c r="U15" i="36"/>
  <c r="P15" i="36"/>
  <c r="L20" i="44"/>
  <c r="M20" i="44" s="1"/>
  <c r="N20" i="44" s="1"/>
  <c r="Q20" i="44" s="1"/>
  <c r="L21" i="36"/>
  <c r="D39" i="44"/>
  <c r="F39" i="44"/>
  <c r="G39" i="44" s="1"/>
  <c r="E40" i="44"/>
  <c r="E39" i="36"/>
  <c r="F39" i="36" l="1"/>
  <c r="G39" i="36" s="1"/>
  <c r="D39" i="36"/>
  <c r="S15" i="36"/>
  <c r="T15" i="36" s="1"/>
  <c r="V16" i="44"/>
  <c r="R17" i="44"/>
  <c r="Y16" i="44"/>
  <c r="Z16" i="44" s="1"/>
  <c r="X17" i="44" s="1"/>
  <c r="AA17" i="44" s="1"/>
  <c r="J21" i="44"/>
  <c r="K21" i="44" s="1"/>
  <c r="L21" i="44" s="1"/>
  <c r="M21" i="36"/>
  <c r="N21" i="36" s="1"/>
  <c r="F40" i="44"/>
  <c r="G40" i="44" s="1"/>
  <c r="D40" i="44"/>
  <c r="E40" i="36"/>
  <c r="E41" i="44"/>
  <c r="D40" i="36" l="1"/>
  <c r="F40" i="36"/>
  <c r="G40" i="36" s="1"/>
  <c r="Y15" i="36"/>
  <c r="Z15" i="36" s="1"/>
  <c r="X16" i="36" s="1"/>
  <c r="AA16" i="36" s="1"/>
  <c r="U17" i="44"/>
  <c r="P17" i="44"/>
  <c r="V15" i="36"/>
  <c r="R16" i="36"/>
  <c r="J22" i="36"/>
  <c r="Q21" i="36"/>
  <c r="M21" i="44"/>
  <c r="N21" i="44" s="1"/>
  <c r="F41" i="44"/>
  <c r="G41" i="44" s="1"/>
  <c r="D41" i="44"/>
  <c r="E41" i="36"/>
  <c r="E42" i="44"/>
  <c r="D41" i="36" l="1"/>
  <c r="F41" i="36"/>
  <c r="G41" i="36" s="1"/>
  <c r="P16" i="36"/>
  <c r="U16" i="36"/>
  <c r="S17" i="44"/>
  <c r="T17" i="44" s="1"/>
  <c r="K22" i="36"/>
  <c r="L22" i="36" s="1"/>
  <c r="M22" i="36" s="1"/>
  <c r="N22" i="36" s="1"/>
  <c r="Q21" i="44"/>
  <c r="J22" i="44"/>
  <c r="K22" i="44" s="1"/>
  <c r="L22" i="44" s="1"/>
  <c r="M22" i="44" s="1"/>
  <c r="N22" i="44" s="1"/>
  <c r="F42" i="44"/>
  <c r="G42" i="44" s="1"/>
  <c r="D42" i="44"/>
  <c r="E42" i="36"/>
  <c r="E43" i="44"/>
  <c r="F42" i="36" l="1"/>
  <c r="G42" i="36" s="1"/>
  <c r="D42" i="36"/>
  <c r="V17" i="44"/>
  <c r="R18" i="44"/>
  <c r="Y17" i="44"/>
  <c r="Z17" i="44" s="1"/>
  <c r="X18" i="44" s="1"/>
  <c r="AA18" i="44" s="1"/>
  <c r="S16" i="36"/>
  <c r="T16" i="36" s="1"/>
  <c r="Q22" i="36"/>
  <c r="J23" i="36"/>
  <c r="K23" i="36" s="1"/>
  <c r="F43" i="44"/>
  <c r="G43" i="44" s="1"/>
  <c r="D43" i="44"/>
  <c r="Q22" i="44"/>
  <c r="J23" i="44"/>
  <c r="E43" i="36"/>
  <c r="E44" i="44"/>
  <c r="D43" i="36" l="1"/>
  <c r="F43" i="36"/>
  <c r="G43" i="36" s="1"/>
  <c r="V16" i="36"/>
  <c r="R17" i="36"/>
  <c r="U18" i="44"/>
  <c r="P18" i="44"/>
  <c r="Y16" i="36"/>
  <c r="Z16" i="36" s="1"/>
  <c r="X17" i="36" s="1"/>
  <c r="AA17" i="36" s="1"/>
  <c r="L23" i="36"/>
  <c r="M23" i="36" s="1"/>
  <c r="D44" i="44"/>
  <c r="F44" i="44"/>
  <c r="G44" i="44" s="1"/>
  <c r="K23" i="44"/>
  <c r="E44" i="36"/>
  <c r="E45" i="44"/>
  <c r="F44" i="36" l="1"/>
  <c r="G44" i="36" s="1"/>
  <c r="D44" i="36"/>
  <c r="N23" i="36"/>
  <c r="J24" i="36" s="1"/>
  <c r="S18" i="44"/>
  <c r="T18" i="44" s="1"/>
  <c r="U17" i="36"/>
  <c r="P17" i="36"/>
  <c r="F45" i="44"/>
  <c r="G45" i="44" s="1"/>
  <c r="D45" i="44"/>
  <c r="L23" i="44"/>
  <c r="E45" i="36"/>
  <c r="E46" i="44"/>
  <c r="F45" i="36" l="1"/>
  <c r="G45" i="36" s="1"/>
  <c r="D45" i="36"/>
  <c r="Q23" i="36"/>
  <c r="Y18" i="44"/>
  <c r="Z18" i="44" s="1"/>
  <c r="X19" i="44" s="1"/>
  <c r="AA19" i="44" s="1"/>
  <c r="V18" i="44"/>
  <c r="R19" i="44"/>
  <c r="S17" i="36"/>
  <c r="T17" i="36" s="1"/>
  <c r="F46" i="44"/>
  <c r="G46" i="44" s="1"/>
  <c r="D46" i="44"/>
  <c r="M23" i="44"/>
  <c r="N23" i="44" s="1"/>
  <c r="K24" i="36"/>
  <c r="L24" i="36" s="1"/>
  <c r="E47" i="44"/>
  <c r="E46" i="36"/>
  <c r="D46" i="36" l="1"/>
  <c r="F46" i="36"/>
  <c r="G46" i="36" s="1"/>
  <c r="Y17" i="36"/>
  <c r="Z17" i="36" s="1"/>
  <c r="X18" i="36" s="1"/>
  <c r="AA18" i="36" s="1"/>
  <c r="V17" i="36"/>
  <c r="R18" i="36"/>
  <c r="U19" i="44"/>
  <c r="P19" i="44"/>
  <c r="S19" i="44" s="1"/>
  <c r="T19" i="44" s="1"/>
  <c r="D47" i="44"/>
  <c r="F47" i="44"/>
  <c r="G47" i="44" s="1"/>
  <c r="Q23" i="44"/>
  <c r="J24" i="44"/>
  <c r="M24" i="36"/>
  <c r="N24" i="36" s="1"/>
  <c r="E47" i="36"/>
  <c r="E48" i="44"/>
  <c r="F47" i="36" l="1"/>
  <c r="G47" i="36" s="1"/>
  <c r="D47" i="36"/>
  <c r="U18" i="36"/>
  <c r="P18" i="36"/>
  <c r="Y19" i="44"/>
  <c r="Z19" i="44" s="1"/>
  <c r="X20" i="44" s="1"/>
  <c r="AA20" i="44" s="1"/>
  <c r="R20" i="44"/>
  <c r="V19" i="44"/>
  <c r="F48" i="44"/>
  <c r="G48" i="44" s="1"/>
  <c r="D48" i="44"/>
  <c r="K24" i="44"/>
  <c r="L24" i="44" s="1"/>
  <c r="M24" i="44" s="1"/>
  <c r="Q24" i="36"/>
  <c r="J25" i="36"/>
  <c r="E48" i="36"/>
  <c r="E49" i="44"/>
  <c r="F48" i="36" l="1"/>
  <c r="G48" i="36" s="1"/>
  <c r="D48" i="36"/>
  <c r="P20" i="44"/>
  <c r="U20" i="44"/>
  <c r="S18" i="36"/>
  <c r="T18" i="36" s="1"/>
  <c r="F49" i="44"/>
  <c r="G49" i="44" s="1"/>
  <c r="D49" i="44"/>
  <c r="N24" i="44"/>
  <c r="K25" i="36"/>
  <c r="E50" i="44"/>
  <c r="E49" i="36"/>
  <c r="D49" i="36" l="1"/>
  <c r="F49" i="36"/>
  <c r="G49" i="36" s="1"/>
  <c r="Y18" i="36"/>
  <c r="Z18" i="36" s="1"/>
  <c r="X19" i="36" s="1"/>
  <c r="AA19" i="36" s="1"/>
  <c r="V18" i="36"/>
  <c r="R19" i="36"/>
  <c r="S20" i="44"/>
  <c r="T20" i="44" s="1"/>
  <c r="D50" i="44"/>
  <c r="F50" i="44"/>
  <c r="G50" i="44" s="1"/>
  <c r="L25" i="36"/>
  <c r="M25" i="36" s="1"/>
  <c r="N25" i="36" s="1"/>
  <c r="Q24" i="44"/>
  <c r="J25" i="44"/>
  <c r="E51" i="44"/>
  <c r="E50" i="36"/>
  <c r="F50" i="36" l="1"/>
  <c r="G50" i="36" s="1"/>
  <c r="D50" i="36"/>
  <c r="U19" i="36"/>
  <c r="P19" i="36"/>
  <c r="S19" i="36" s="1"/>
  <c r="T19" i="36" s="1"/>
  <c r="R21" i="44"/>
  <c r="V20" i="44"/>
  <c r="Y20" i="44"/>
  <c r="Z20" i="44" s="1"/>
  <c r="X21" i="44" s="1"/>
  <c r="AA21" i="44" s="1"/>
  <c r="F51" i="44"/>
  <c r="G51" i="44" s="1"/>
  <c r="D51" i="44"/>
  <c r="Q25" i="36"/>
  <c r="J26" i="36"/>
  <c r="K25" i="44"/>
  <c r="L25" i="44" s="1"/>
  <c r="M25" i="44" s="1"/>
  <c r="E51" i="36"/>
  <c r="E52" i="44"/>
  <c r="D51" i="36" l="1"/>
  <c r="F51" i="36"/>
  <c r="G51" i="36" s="1"/>
  <c r="P21" i="44"/>
  <c r="U21" i="44"/>
  <c r="V19" i="36"/>
  <c r="R20" i="36"/>
  <c r="Y19" i="36"/>
  <c r="Z19" i="36" s="1"/>
  <c r="X20" i="36" s="1"/>
  <c r="AA20" i="36" s="1"/>
  <c r="D52" i="44"/>
  <c r="F52" i="44"/>
  <c r="G52" i="44" s="1"/>
  <c r="K26" i="36"/>
  <c r="L26" i="36" s="1"/>
  <c r="M26" i="36" s="1"/>
  <c r="N25" i="44"/>
  <c r="E53" i="44"/>
  <c r="E52" i="36"/>
  <c r="D52" i="36" l="1"/>
  <c r="F52" i="36"/>
  <c r="G52" i="36" s="1"/>
  <c r="U20" i="36"/>
  <c r="P20" i="36"/>
  <c r="S21" i="44"/>
  <c r="T21" i="44" s="1"/>
  <c r="D53" i="44"/>
  <c r="F53" i="44"/>
  <c r="G53" i="44" s="1"/>
  <c r="N26" i="36"/>
  <c r="Q25" i="44"/>
  <c r="J26" i="44"/>
  <c r="E53" i="36"/>
  <c r="E54" i="44"/>
  <c r="D53" i="36" l="1"/>
  <c r="F53" i="36"/>
  <c r="G53" i="36" s="1"/>
  <c r="Y21" i="44"/>
  <c r="Z21" i="44" s="1"/>
  <c r="X22" i="44" s="1"/>
  <c r="AA22" i="44" s="1"/>
  <c r="S20" i="36"/>
  <c r="T20" i="36" s="1"/>
  <c r="V21" i="44"/>
  <c r="R22" i="44"/>
  <c r="D54" i="44"/>
  <c r="F54" i="44"/>
  <c r="G54" i="44" s="1"/>
  <c r="Q26" i="36"/>
  <c r="J27" i="36"/>
  <c r="K26" i="44"/>
  <c r="L26" i="44" s="1"/>
  <c r="E54" i="36"/>
  <c r="E55" i="44"/>
  <c r="D54" i="36" l="1"/>
  <c r="F54" i="36"/>
  <c r="G54" i="36" s="1"/>
  <c r="U22" i="44"/>
  <c r="P22" i="44"/>
  <c r="Y20" i="36"/>
  <c r="Z20" i="36" s="1"/>
  <c r="X21" i="36" s="1"/>
  <c r="AA21" i="36" s="1"/>
  <c r="R21" i="36"/>
  <c r="V20" i="36"/>
  <c r="M26" i="44"/>
  <c r="N26" i="44" s="1"/>
  <c r="F55" i="44"/>
  <c r="G55" i="44" s="1"/>
  <c r="D55" i="44"/>
  <c r="K27" i="36"/>
  <c r="L27" i="36" s="1"/>
  <c r="M27" i="36" s="1"/>
  <c r="E56" i="44"/>
  <c r="E55" i="36"/>
  <c r="F55" i="36" l="1"/>
  <c r="G55" i="36" s="1"/>
  <c r="D55" i="36"/>
  <c r="U21" i="36"/>
  <c r="P21" i="36"/>
  <c r="S21" i="36" s="1"/>
  <c r="T21" i="36" s="1"/>
  <c r="S22" i="44"/>
  <c r="T22" i="44" s="1"/>
  <c r="Q26" i="44"/>
  <c r="J27" i="44"/>
  <c r="K27" i="44" s="1"/>
  <c r="D56" i="44"/>
  <c r="F56" i="44"/>
  <c r="G56" i="44" s="1"/>
  <c r="N27" i="36"/>
  <c r="E56" i="36"/>
  <c r="E57" i="44"/>
  <c r="D56" i="36" l="1"/>
  <c r="F56" i="36"/>
  <c r="G56" i="36" s="1"/>
  <c r="V22" i="44"/>
  <c r="R23" i="44"/>
  <c r="Y21" i="36"/>
  <c r="Z21" i="36" s="1"/>
  <c r="X22" i="36" s="1"/>
  <c r="AA22" i="36" s="1"/>
  <c r="Y22" i="44"/>
  <c r="Z22" i="44" s="1"/>
  <c r="X23" i="44" s="1"/>
  <c r="AA23" i="44" s="1"/>
  <c r="R22" i="36"/>
  <c r="V21" i="36"/>
  <c r="L27" i="44"/>
  <c r="M27" i="44" s="1"/>
  <c r="N27" i="44" s="1"/>
  <c r="D57" i="44"/>
  <c r="F57" i="44"/>
  <c r="G57" i="44" s="1"/>
  <c r="Q27" i="36"/>
  <c r="J28" i="36"/>
  <c r="E57" i="36"/>
  <c r="E58" i="44"/>
  <c r="D57" i="36" l="1"/>
  <c r="F57" i="36"/>
  <c r="G57" i="36" s="1"/>
  <c r="U22" i="36"/>
  <c r="P22" i="36"/>
  <c r="S22" i="36" s="1"/>
  <c r="T22" i="36" s="1"/>
  <c r="U23" i="44"/>
  <c r="P23" i="44"/>
  <c r="S23" i="44" s="1"/>
  <c r="T23" i="44" s="1"/>
  <c r="F58" i="44"/>
  <c r="G58" i="44" s="1"/>
  <c r="D58" i="44"/>
  <c r="Q27" i="44"/>
  <c r="J28" i="44"/>
  <c r="K28" i="36"/>
  <c r="L28" i="36" s="1"/>
  <c r="M28" i="36" s="1"/>
  <c r="E59" i="44"/>
  <c r="E58" i="36"/>
  <c r="D58" i="36" l="1"/>
  <c r="F58" i="36"/>
  <c r="G58" i="36" s="1"/>
  <c r="V23" i="44"/>
  <c r="R24" i="44"/>
  <c r="R23" i="36"/>
  <c r="V22" i="36"/>
  <c r="Y23" i="44"/>
  <c r="Z23" i="44" s="1"/>
  <c r="X24" i="44" s="1"/>
  <c r="AA24" i="44" s="1"/>
  <c r="Y22" i="36"/>
  <c r="Z22" i="36" s="1"/>
  <c r="X23" i="36" s="1"/>
  <c r="AA23" i="36" s="1"/>
  <c r="D59" i="44"/>
  <c r="F59" i="44"/>
  <c r="G59" i="44" s="1"/>
  <c r="N28" i="36"/>
  <c r="K28" i="44"/>
  <c r="L28" i="44" s="1"/>
  <c r="E59" i="36"/>
  <c r="E60" i="44"/>
  <c r="D59" i="36" l="1"/>
  <c r="F59" i="36"/>
  <c r="G59" i="36" s="1"/>
  <c r="U23" i="36"/>
  <c r="P23" i="36"/>
  <c r="S23" i="36" s="1"/>
  <c r="T23" i="36" s="1"/>
  <c r="U24" i="44"/>
  <c r="P24" i="44"/>
  <c r="S24" i="44" s="1"/>
  <c r="T24" i="44" s="1"/>
  <c r="M28" i="44"/>
  <c r="N28" i="44" s="1"/>
  <c r="F60" i="44"/>
  <c r="G60" i="44" s="1"/>
  <c r="D60" i="44"/>
  <c r="Q28" i="36"/>
  <c r="J29" i="36"/>
  <c r="E60" i="36"/>
  <c r="E61" i="44"/>
  <c r="D60" i="36" l="1"/>
  <c r="F60" i="36"/>
  <c r="G60" i="36" s="1"/>
  <c r="V24" i="44"/>
  <c r="R25" i="44"/>
  <c r="Y23" i="36"/>
  <c r="Z23" i="36" s="1"/>
  <c r="X24" i="36" s="1"/>
  <c r="AA24" i="36" s="1"/>
  <c r="Y24" i="44"/>
  <c r="Z24" i="44" s="1"/>
  <c r="X25" i="44" s="1"/>
  <c r="AA25" i="44" s="1"/>
  <c r="R24" i="36"/>
  <c r="V23" i="36"/>
  <c r="D61" i="44"/>
  <c r="F61" i="44"/>
  <c r="G61" i="44" s="1"/>
  <c r="Q28" i="44"/>
  <c r="J29" i="44"/>
  <c r="K29" i="36"/>
  <c r="L29" i="36" s="1"/>
  <c r="E61" i="36"/>
  <c r="E62" i="44"/>
  <c r="D61" i="36" l="1"/>
  <c r="F61" i="36"/>
  <c r="G61" i="36" s="1"/>
  <c r="U25" i="44"/>
  <c r="P25" i="44"/>
  <c r="S25" i="44" s="1"/>
  <c r="T25" i="44" s="1"/>
  <c r="U24" i="36"/>
  <c r="P24" i="36"/>
  <c r="S24" i="36" s="1"/>
  <c r="T24" i="36" s="1"/>
  <c r="M29" i="36"/>
  <c r="N29" i="36" s="1"/>
  <c r="D62" i="44"/>
  <c r="F62" i="44"/>
  <c r="G62" i="44" s="1"/>
  <c r="K29" i="44"/>
  <c r="E63" i="44"/>
  <c r="E62" i="36"/>
  <c r="F62" i="36" l="1"/>
  <c r="G62" i="36" s="1"/>
  <c r="D62" i="36"/>
  <c r="V25" i="44"/>
  <c r="R26" i="44"/>
  <c r="V24" i="36"/>
  <c r="R25" i="36"/>
  <c r="Y25" i="44"/>
  <c r="Z25" i="44" s="1"/>
  <c r="X26" i="44" s="1"/>
  <c r="AA26" i="44" s="1"/>
  <c r="Y24" i="36"/>
  <c r="Z24" i="36" s="1"/>
  <c r="X25" i="36" s="1"/>
  <c r="AA25" i="36" s="1"/>
  <c r="L29" i="44"/>
  <c r="M29" i="44" s="1"/>
  <c r="D63" i="44"/>
  <c r="F63" i="44"/>
  <c r="G63" i="44" s="1"/>
  <c r="Q29" i="36"/>
  <c r="J30" i="36"/>
  <c r="E63" i="36"/>
  <c r="E64" i="44"/>
  <c r="F63" i="36" l="1"/>
  <c r="G63" i="36" s="1"/>
  <c r="D63" i="36"/>
  <c r="U25" i="36"/>
  <c r="P25" i="36"/>
  <c r="S25" i="36" s="1"/>
  <c r="T25" i="36" s="1"/>
  <c r="U26" i="44"/>
  <c r="P26" i="44"/>
  <c r="S26" i="44" s="1"/>
  <c r="T26" i="44" s="1"/>
  <c r="N29" i="44"/>
  <c r="J30" i="44" s="1"/>
  <c r="K30" i="44" s="1"/>
  <c r="D64" i="44"/>
  <c r="F64" i="44"/>
  <c r="G64" i="44" s="1"/>
  <c r="K30" i="36"/>
  <c r="L30" i="36" s="1"/>
  <c r="M30" i="36" s="1"/>
  <c r="E65" i="44"/>
  <c r="E64" i="36"/>
  <c r="F64" i="36" l="1"/>
  <c r="G64" i="36" s="1"/>
  <c r="D64" i="36"/>
  <c r="V26" i="44"/>
  <c r="R27" i="44"/>
  <c r="V25" i="36"/>
  <c r="R26" i="36"/>
  <c r="Y25" i="36"/>
  <c r="Z25" i="36" s="1"/>
  <c r="X26" i="36" s="1"/>
  <c r="AA26" i="36" s="1"/>
  <c r="Y26" i="44"/>
  <c r="Z26" i="44" s="1"/>
  <c r="X27" i="44" s="1"/>
  <c r="AA27" i="44" s="1"/>
  <c r="Q29" i="44"/>
  <c r="L30" i="44"/>
  <c r="M30" i="44" s="1"/>
  <c r="N30" i="44" s="1"/>
  <c r="D65" i="44"/>
  <c r="F65" i="44"/>
  <c r="G65" i="44" s="1"/>
  <c r="N30" i="36"/>
  <c r="E65" i="36"/>
  <c r="E66" i="44"/>
  <c r="F65" i="36" l="1"/>
  <c r="G65" i="36" s="1"/>
  <c r="D65" i="36"/>
  <c r="U26" i="36"/>
  <c r="P26" i="36"/>
  <c r="S26" i="36" s="1"/>
  <c r="T26" i="36" s="1"/>
  <c r="U27" i="44"/>
  <c r="P27" i="44"/>
  <c r="S27" i="44" s="1"/>
  <c r="T27" i="44" s="1"/>
  <c r="F66" i="44"/>
  <c r="G66" i="44" s="1"/>
  <c r="D66" i="44"/>
  <c r="Q30" i="36"/>
  <c r="J31" i="36"/>
  <c r="Q30" i="44"/>
  <c r="J31" i="44"/>
  <c r="E66" i="36"/>
  <c r="E67" i="44"/>
  <c r="D66" i="36" l="1"/>
  <c r="F66" i="36"/>
  <c r="G66" i="36" s="1"/>
  <c r="R28" i="44"/>
  <c r="V27" i="44"/>
  <c r="Y27" i="44"/>
  <c r="Z27" i="44" s="1"/>
  <c r="X28" i="44" s="1"/>
  <c r="AA28" i="44" s="1"/>
  <c r="V26" i="36"/>
  <c r="R27" i="36"/>
  <c r="Y26" i="36"/>
  <c r="Z26" i="36" s="1"/>
  <c r="X27" i="36" s="1"/>
  <c r="AA27" i="36" s="1"/>
  <c r="F67" i="44"/>
  <c r="G67" i="44" s="1"/>
  <c r="D67" i="44"/>
  <c r="K31" i="36"/>
  <c r="L31" i="36" s="1"/>
  <c r="M31" i="36" s="1"/>
  <c r="N31" i="36" s="1"/>
  <c r="K31" i="44"/>
  <c r="L31" i="44" s="1"/>
  <c r="E68" i="44"/>
  <c r="E67" i="36"/>
  <c r="F67" i="36" l="1"/>
  <c r="G67" i="36" s="1"/>
  <c r="D67" i="36"/>
  <c r="U27" i="36"/>
  <c r="P27" i="36"/>
  <c r="S27" i="36" s="1"/>
  <c r="T27" i="36" s="1"/>
  <c r="P28" i="44"/>
  <c r="S28" i="44" s="1"/>
  <c r="T28" i="44" s="1"/>
  <c r="U28" i="44"/>
  <c r="M31" i="44"/>
  <c r="N31" i="44" s="1"/>
  <c r="F68" i="44"/>
  <c r="G68" i="44" s="1"/>
  <c r="D68" i="44"/>
  <c r="Q31" i="36"/>
  <c r="J32" i="36"/>
  <c r="E69" i="44"/>
  <c r="E68" i="36"/>
  <c r="D68" i="36" l="1"/>
  <c r="F68" i="36"/>
  <c r="G68" i="36" s="1"/>
  <c r="V27" i="36"/>
  <c r="R28" i="36"/>
  <c r="R29" i="44"/>
  <c r="V28" i="44"/>
  <c r="Y27" i="36"/>
  <c r="Z27" i="36" s="1"/>
  <c r="X28" i="36" s="1"/>
  <c r="AA28" i="36" s="1"/>
  <c r="Y28" i="44"/>
  <c r="Z28" i="44" s="1"/>
  <c r="X29" i="44" s="1"/>
  <c r="AA29" i="44" s="1"/>
  <c r="J32" i="44"/>
  <c r="K32" i="44" s="1"/>
  <c r="Q31" i="44"/>
  <c r="D69" i="44"/>
  <c r="F69" i="44"/>
  <c r="G69" i="44" s="1"/>
  <c r="K32" i="36"/>
  <c r="L32" i="36" s="1"/>
  <c r="M32" i="36" s="1"/>
  <c r="E70" i="44"/>
  <c r="E69" i="36"/>
  <c r="D69" i="36" l="1"/>
  <c r="F69" i="36"/>
  <c r="G69" i="36" s="1"/>
  <c r="U28" i="36"/>
  <c r="P28" i="36"/>
  <c r="S28" i="36" s="1"/>
  <c r="T28" i="36" s="1"/>
  <c r="U29" i="44"/>
  <c r="P29" i="44"/>
  <c r="S29" i="44" s="1"/>
  <c r="T29" i="44" s="1"/>
  <c r="L32" i="44"/>
  <c r="M32" i="44" s="1"/>
  <c r="N32" i="44" s="1"/>
  <c r="D70" i="44"/>
  <c r="F70" i="44"/>
  <c r="G70" i="44" s="1"/>
  <c r="N32" i="36"/>
  <c r="E70" i="36"/>
  <c r="E71" i="44"/>
  <c r="F70" i="36" l="1"/>
  <c r="G70" i="36" s="1"/>
  <c r="D70" i="36"/>
  <c r="R29" i="36"/>
  <c r="V28" i="36"/>
  <c r="V29" i="44"/>
  <c r="R30" i="44"/>
  <c r="Y28" i="36"/>
  <c r="Z28" i="36" s="1"/>
  <c r="X29" i="36" s="1"/>
  <c r="AA29" i="36" s="1"/>
  <c r="Y29" i="44"/>
  <c r="Z29" i="44" s="1"/>
  <c r="X30" i="44" s="1"/>
  <c r="AA30" i="44" s="1"/>
  <c r="J33" i="44"/>
  <c r="K33" i="44" s="1"/>
  <c r="L33" i="44" s="1"/>
  <c r="M33" i="44" s="1"/>
  <c r="N33" i="44" s="1"/>
  <c r="Q32" i="44"/>
  <c r="F71" i="44"/>
  <c r="G71" i="44" s="1"/>
  <c r="D71" i="44"/>
  <c r="Q32" i="36"/>
  <c r="J33" i="36"/>
  <c r="E71" i="36"/>
  <c r="E72" i="44"/>
  <c r="D71" i="36" l="1"/>
  <c r="F71" i="36"/>
  <c r="G71" i="36" s="1"/>
  <c r="U30" i="44"/>
  <c r="P30" i="44"/>
  <c r="S30" i="44" s="1"/>
  <c r="T30" i="44" s="1"/>
  <c r="U29" i="36"/>
  <c r="P29" i="36"/>
  <c r="S29" i="36" s="1"/>
  <c r="T29" i="36" s="1"/>
  <c r="D72" i="44"/>
  <c r="F72" i="44"/>
  <c r="G72" i="44" s="1"/>
  <c r="Q33" i="44"/>
  <c r="J34" i="44"/>
  <c r="K33" i="36"/>
  <c r="L33" i="36" s="1"/>
  <c r="E72" i="36"/>
  <c r="E73" i="44"/>
  <c r="F72" i="36" l="1"/>
  <c r="G72" i="36" s="1"/>
  <c r="D72" i="36"/>
  <c r="R31" i="44"/>
  <c r="V30" i="44"/>
  <c r="Y29" i="36"/>
  <c r="Z29" i="36" s="1"/>
  <c r="X30" i="36" s="1"/>
  <c r="AA30" i="36" s="1"/>
  <c r="R30" i="36"/>
  <c r="V29" i="36"/>
  <c r="Y30" i="44"/>
  <c r="Z30" i="44" s="1"/>
  <c r="X31" i="44" s="1"/>
  <c r="AA31" i="44" s="1"/>
  <c r="M33" i="36"/>
  <c r="N33" i="36" s="1"/>
  <c r="F73" i="44"/>
  <c r="G73" i="44" s="1"/>
  <c r="D73" i="44"/>
  <c r="K34" i="44"/>
  <c r="E73" i="36"/>
  <c r="E74" i="44"/>
  <c r="F73" i="36" l="1"/>
  <c r="G73" i="36" s="1"/>
  <c r="D73" i="36"/>
  <c r="U30" i="36"/>
  <c r="P30" i="36"/>
  <c r="S30" i="36" s="1"/>
  <c r="T30" i="36" s="1"/>
  <c r="P31" i="44"/>
  <c r="S31" i="44" s="1"/>
  <c r="T31" i="44" s="1"/>
  <c r="U31" i="44"/>
  <c r="J34" i="36"/>
  <c r="K34" i="36" s="1"/>
  <c r="Q33" i="36"/>
  <c r="F74" i="44"/>
  <c r="G74" i="44" s="1"/>
  <c r="D74" i="44"/>
  <c r="L34" i="44"/>
  <c r="M34" i="44" s="1"/>
  <c r="E74" i="36"/>
  <c r="E75" i="44"/>
  <c r="D74" i="36" l="1"/>
  <c r="F74" i="36"/>
  <c r="G74" i="36" s="1"/>
  <c r="R31" i="36"/>
  <c r="V30" i="36"/>
  <c r="Y30" i="36"/>
  <c r="Z30" i="36" s="1"/>
  <c r="X31" i="36" s="1"/>
  <c r="AA31" i="36" s="1"/>
  <c r="V31" i="44"/>
  <c r="R32" i="44"/>
  <c r="Y31" i="44"/>
  <c r="Z31" i="44" s="1"/>
  <c r="X32" i="44" s="1"/>
  <c r="AA32" i="44" s="1"/>
  <c r="N34" i="44"/>
  <c r="Q34" i="44" s="1"/>
  <c r="D75" i="44"/>
  <c r="F75" i="44"/>
  <c r="G75" i="44" s="1"/>
  <c r="L34" i="36"/>
  <c r="E75" i="36"/>
  <c r="E76" i="44"/>
  <c r="F75" i="36" l="1"/>
  <c r="G75" i="36" s="1"/>
  <c r="D75" i="36"/>
  <c r="P32" i="44"/>
  <c r="U32" i="44"/>
  <c r="J35" i="44"/>
  <c r="K35" i="44" s="1"/>
  <c r="L35" i="44" s="1"/>
  <c r="U31" i="36"/>
  <c r="P31" i="36"/>
  <c r="S31" i="36" s="1"/>
  <c r="T31" i="36" s="1"/>
  <c r="M34" i="36"/>
  <c r="N34" i="36" s="1"/>
  <c r="F76" i="44"/>
  <c r="G76" i="44" s="1"/>
  <c r="D76" i="44"/>
  <c r="E76" i="36"/>
  <c r="E77" i="44"/>
  <c r="F76" i="36" l="1"/>
  <c r="G76" i="36" s="1"/>
  <c r="D76" i="36"/>
  <c r="V31" i="36"/>
  <c r="R32" i="36"/>
  <c r="Y31" i="36"/>
  <c r="Z31" i="36" s="1"/>
  <c r="X32" i="36" s="1"/>
  <c r="AA32" i="36" s="1"/>
  <c r="S32" i="44"/>
  <c r="T32" i="44" s="1"/>
  <c r="Q34" i="36"/>
  <c r="J35" i="36"/>
  <c r="K35" i="36" s="1"/>
  <c r="L35" i="36" s="1"/>
  <c r="M35" i="36" s="1"/>
  <c r="M35" i="44"/>
  <c r="N35" i="44" s="1"/>
  <c r="F77" i="44"/>
  <c r="G77" i="44" s="1"/>
  <c r="D77" i="44"/>
  <c r="E78" i="44"/>
  <c r="E77" i="36"/>
  <c r="D77" i="36" l="1"/>
  <c r="F77" i="36"/>
  <c r="G77" i="36" s="1"/>
  <c r="Y32" i="44"/>
  <c r="Z32" i="44" s="1"/>
  <c r="X33" i="44" s="1"/>
  <c r="AA33" i="44" s="1"/>
  <c r="U32" i="36"/>
  <c r="P32" i="36"/>
  <c r="S32" i="36" s="1"/>
  <c r="T32" i="36" s="1"/>
  <c r="V32" i="44"/>
  <c r="R33" i="44"/>
  <c r="J36" i="44"/>
  <c r="K36" i="44" s="1"/>
  <c r="L36" i="44" s="1"/>
  <c r="Q35" i="44"/>
  <c r="D78" i="44"/>
  <c r="F78" i="44"/>
  <c r="G78" i="44" s="1"/>
  <c r="N35" i="36"/>
  <c r="E79" i="44"/>
  <c r="E78" i="36"/>
  <c r="D78" i="36" l="1"/>
  <c r="F78" i="36"/>
  <c r="G78" i="36" s="1"/>
  <c r="U33" i="44"/>
  <c r="P33" i="44"/>
  <c r="S33" i="44" s="1"/>
  <c r="T33" i="44" s="1"/>
  <c r="V32" i="36"/>
  <c r="R33" i="36"/>
  <c r="Y32" i="36"/>
  <c r="Z32" i="36" s="1"/>
  <c r="X33" i="36" s="1"/>
  <c r="AA33" i="36" s="1"/>
  <c r="M36" i="44"/>
  <c r="N36" i="44" s="1"/>
  <c r="J37" i="44" s="1"/>
  <c r="F79" i="44"/>
  <c r="G79" i="44" s="1"/>
  <c r="D79" i="44"/>
  <c r="Q35" i="36"/>
  <c r="J36" i="36"/>
  <c r="E79" i="36"/>
  <c r="E80" i="44"/>
  <c r="F79" i="36" l="1"/>
  <c r="G79" i="36" s="1"/>
  <c r="D79" i="36"/>
  <c r="U33" i="36"/>
  <c r="P33" i="36"/>
  <c r="S33" i="36" s="1"/>
  <c r="T33" i="36" s="1"/>
  <c r="Q36" i="44"/>
  <c r="V33" i="44"/>
  <c r="R34" i="44"/>
  <c r="Y33" i="44"/>
  <c r="Z33" i="44" s="1"/>
  <c r="X34" i="44" s="1"/>
  <c r="AA34" i="44" s="1"/>
  <c r="D80" i="44"/>
  <c r="F80" i="44"/>
  <c r="G80" i="44" s="1"/>
  <c r="K37" i="44"/>
  <c r="K36" i="36"/>
  <c r="L36" i="36" s="1"/>
  <c r="E81" i="44"/>
  <c r="E80" i="36"/>
  <c r="D80" i="36" l="1"/>
  <c r="F80" i="36"/>
  <c r="G80" i="36" s="1"/>
  <c r="P34" i="44"/>
  <c r="U34" i="44"/>
  <c r="V33" i="36"/>
  <c r="R34" i="36"/>
  <c r="Y33" i="36"/>
  <c r="Z33" i="36" s="1"/>
  <c r="X34" i="36" s="1"/>
  <c r="AA34" i="36" s="1"/>
  <c r="D81" i="44"/>
  <c r="F81" i="44"/>
  <c r="G81" i="44" s="1"/>
  <c r="M36" i="36"/>
  <c r="N36" i="36" s="1"/>
  <c r="L37" i="44"/>
  <c r="M37" i="44" s="1"/>
  <c r="N37" i="44" s="1"/>
  <c r="E81" i="36"/>
  <c r="E82" i="44"/>
  <c r="F81" i="36" l="1"/>
  <c r="G81" i="36" s="1"/>
  <c r="D81" i="36"/>
  <c r="U34" i="36"/>
  <c r="P34" i="36"/>
  <c r="S34" i="36" s="1"/>
  <c r="T34" i="36" s="1"/>
  <c r="S34" i="44"/>
  <c r="T34" i="44" s="1"/>
  <c r="D82" i="44"/>
  <c r="F82" i="44"/>
  <c r="G82" i="44" s="1"/>
  <c r="Q37" i="44"/>
  <c r="J38" i="44"/>
  <c r="Q36" i="36"/>
  <c r="J37" i="36"/>
  <c r="E83" i="44"/>
  <c r="E82" i="36"/>
  <c r="F82" i="36" l="1"/>
  <c r="G82" i="36" s="1"/>
  <c r="D82" i="36"/>
  <c r="Y34" i="44"/>
  <c r="Z34" i="44" s="1"/>
  <c r="X35" i="44" s="1"/>
  <c r="AA35" i="44" s="1"/>
  <c r="R35" i="44"/>
  <c r="V34" i="44"/>
  <c r="Y34" i="36"/>
  <c r="Z34" i="36" s="1"/>
  <c r="X35" i="36" s="1"/>
  <c r="AA35" i="36" s="1"/>
  <c r="R35" i="36"/>
  <c r="V34" i="36"/>
  <c r="D83" i="44"/>
  <c r="F83" i="44"/>
  <c r="G83" i="44" s="1"/>
  <c r="K38" i="44"/>
  <c r="L38" i="44" s="1"/>
  <c r="K37" i="36"/>
  <c r="L37" i="36" s="1"/>
  <c r="E84" i="44"/>
  <c r="E83" i="36"/>
  <c r="F83" i="36" l="1"/>
  <c r="G83" i="36" s="1"/>
  <c r="D83" i="36"/>
  <c r="U35" i="36"/>
  <c r="P35" i="36"/>
  <c r="U35" i="44"/>
  <c r="P35" i="44"/>
  <c r="M37" i="36"/>
  <c r="N37" i="36" s="1"/>
  <c r="D84" i="44"/>
  <c r="F84" i="44"/>
  <c r="G84" i="44" s="1"/>
  <c r="M38" i="44"/>
  <c r="N38" i="44" s="1"/>
  <c r="E85" i="44"/>
  <c r="E84" i="36"/>
  <c r="F84" i="36" l="1"/>
  <c r="G84" i="36" s="1"/>
  <c r="D84" i="36"/>
  <c r="S35" i="44"/>
  <c r="T35" i="44" s="1"/>
  <c r="S35" i="36"/>
  <c r="T35" i="36" s="1"/>
  <c r="Q37" i="36"/>
  <c r="J38" i="36"/>
  <c r="K38" i="36" s="1"/>
  <c r="D85" i="44"/>
  <c r="F85" i="44"/>
  <c r="G85" i="44" s="1"/>
  <c r="Q38" i="44"/>
  <c r="J39" i="44"/>
  <c r="E85" i="36"/>
  <c r="E86" i="44"/>
  <c r="D85" i="36" l="1"/>
  <c r="F85" i="36"/>
  <c r="G85" i="36" s="1"/>
  <c r="R36" i="36"/>
  <c r="V35" i="36"/>
  <c r="V35" i="44"/>
  <c r="R36" i="44"/>
  <c r="Y35" i="44"/>
  <c r="Z35" i="44" s="1"/>
  <c r="X36" i="44" s="1"/>
  <c r="AA36" i="44" s="1"/>
  <c r="Y35" i="36"/>
  <c r="Z35" i="36" s="1"/>
  <c r="X36" i="36" s="1"/>
  <c r="AA36" i="36" s="1"/>
  <c r="D86" i="44"/>
  <c r="F86" i="44"/>
  <c r="G86" i="44" s="1"/>
  <c r="K39" i="44"/>
  <c r="L39" i="44" s="1"/>
  <c r="L38" i="36"/>
  <c r="M38" i="36" s="1"/>
  <c r="N38" i="36" s="1"/>
  <c r="E87" i="44"/>
  <c r="E86" i="36"/>
  <c r="F86" i="36" l="1"/>
  <c r="G86" i="36" s="1"/>
  <c r="D86" i="36"/>
  <c r="U36" i="44"/>
  <c r="P36" i="44"/>
  <c r="S36" i="44" s="1"/>
  <c r="T36" i="44" s="1"/>
  <c r="U36" i="36"/>
  <c r="P36" i="36"/>
  <c r="S36" i="36" s="1"/>
  <c r="T36" i="36" s="1"/>
  <c r="F87" i="44"/>
  <c r="G87" i="44" s="1"/>
  <c r="D87" i="44"/>
  <c r="Q38" i="36"/>
  <c r="J39" i="36"/>
  <c r="M39" i="44"/>
  <c r="N39" i="44" s="1"/>
  <c r="E88" i="44"/>
  <c r="E87" i="36"/>
  <c r="F87" i="36" l="1"/>
  <c r="G87" i="36" s="1"/>
  <c r="D87" i="36"/>
  <c r="V36" i="44"/>
  <c r="R37" i="44"/>
  <c r="Y36" i="44"/>
  <c r="Z36" i="44" s="1"/>
  <c r="X37" i="44" s="1"/>
  <c r="AA37" i="44" s="1"/>
  <c r="V36" i="36"/>
  <c r="R37" i="36"/>
  <c r="Y36" i="36"/>
  <c r="Z36" i="36" s="1"/>
  <c r="X37" i="36" s="1"/>
  <c r="AA37" i="36" s="1"/>
  <c r="F88" i="44"/>
  <c r="G88" i="44" s="1"/>
  <c r="D88" i="44"/>
  <c r="Q39" i="44"/>
  <c r="J40" i="44"/>
  <c r="K39" i="36"/>
  <c r="L39" i="36" s="1"/>
  <c r="E88" i="36"/>
  <c r="E89" i="44"/>
  <c r="F88" i="36" l="1"/>
  <c r="G88" i="36" s="1"/>
  <c r="D88" i="36"/>
  <c r="U37" i="44"/>
  <c r="P37" i="44"/>
  <c r="U37" i="36"/>
  <c r="P37" i="36"/>
  <c r="S37" i="36" s="1"/>
  <c r="T37" i="36" s="1"/>
  <c r="M39" i="36"/>
  <c r="N39" i="36" s="1"/>
  <c r="D89" i="44"/>
  <c r="F89" i="44"/>
  <c r="G89" i="44" s="1"/>
  <c r="K40" i="44"/>
  <c r="L40" i="44" s="1"/>
  <c r="M40" i="44" s="1"/>
  <c r="E89" i="36"/>
  <c r="E90" i="44"/>
  <c r="D89" i="36" l="1"/>
  <c r="F89" i="36"/>
  <c r="G89" i="36" s="1"/>
  <c r="Y37" i="36"/>
  <c r="Z37" i="36" s="1"/>
  <c r="X38" i="36" s="1"/>
  <c r="AA38" i="36" s="1"/>
  <c r="R38" i="36"/>
  <c r="V37" i="36"/>
  <c r="S37" i="44"/>
  <c r="T37" i="44" s="1"/>
  <c r="Q39" i="36"/>
  <c r="J40" i="36"/>
  <c r="K40" i="36" s="1"/>
  <c r="L40" i="36" s="1"/>
  <c r="D90" i="44"/>
  <c r="F90" i="44"/>
  <c r="G90" i="44" s="1"/>
  <c r="N40" i="44"/>
  <c r="E90" i="36"/>
  <c r="E91" i="44"/>
  <c r="D90" i="36" l="1"/>
  <c r="F90" i="36"/>
  <c r="G90" i="36" s="1"/>
  <c r="Y37" i="44"/>
  <c r="Z37" i="44" s="1"/>
  <c r="X38" i="44" s="1"/>
  <c r="AA38" i="44" s="1"/>
  <c r="R38" i="44"/>
  <c r="V37" i="44"/>
  <c r="U38" i="36"/>
  <c r="P38" i="36"/>
  <c r="S38" i="36" s="1"/>
  <c r="T38" i="36" s="1"/>
  <c r="M40" i="36"/>
  <c r="N40" i="36" s="1"/>
  <c r="J41" i="36" s="1"/>
  <c r="D91" i="44"/>
  <c r="F91" i="44"/>
  <c r="G91" i="44" s="1"/>
  <c r="Q40" i="44"/>
  <c r="J41" i="44"/>
  <c r="E92" i="44"/>
  <c r="E91" i="36"/>
  <c r="F91" i="36" l="1"/>
  <c r="G91" i="36" s="1"/>
  <c r="D91" i="36"/>
  <c r="V38" i="36"/>
  <c r="R39" i="36"/>
  <c r="Q40" i="36"/>
  <c r="Y38" i="36"/>
  <c r="Z38" i="36" s="1"/>
  <c r="X39" i="36" s="1"/>
  <c r="AA39" i="36" s="1"/>
  <c r="U38" i="44"/>
  <c r="P38" i="44"/>
  <c r="D92" i="44"/>
  <c r="F92" i="44"/>
  <c r="G92" i="44" s="1"/>
  <c r="K41" i="44"/>
  <c r="K41" i="36"/>
  <c r="L41" i="36" s="1"/>
  <c r="M41" i="36" s="1"/>
  <c r="E92" i="36"/>
  <c r="E93" i="44"/>
  <c r="F92" i="36" l="1"/>
  <c r="G92" i="36" s="1"/>
  <c r="D92" i="36"/>
  <c r="S38" i="44"/>
  <c r="T38" i="44" s="1"/>
  <c r="P39" i="36"/>
  <c r="S39" i="36" s="1"/>
  <c r="T39" i="36" s="1"/>
  <c r="V39" i="36" s="1"/>
  <c r="U39" i="36"/>
  <c r="D93" i="44"/>
  <c r="F93" i="44"/>
  <c r="G93" i="44" s="1"/>
  <c r="N41" i="36"/>
  <c r="L41" i="44"/>
  <c r="M41" i="44" s="1"/>
  <c r="E93" i="36"/>
  <c r="E94" i="44"/>
  <c r="D93" i="36" l="1"/>
  <c r="F93" i="36"/>
  <c r="G93" i="36" s="1"/>
  <c r="Y39" i="36"/>
  <c r="Z39" i="36" s="1"/>
  <c r="X40" i="36" s="1"/>
  <c r="AA40" i="36" s="1"/>
  <c r="R40" i="36"/>
  <c r="U40" i="36" s="1"/>
  <c r="V38" i="44"/>
  <c r="R39" i="44"/>
  <c r="Y38" i="44"/>
  <c r="Z38" i="44" s="1"/>
  <c r="X39" i="44" s="1"/>
  <c r="AA39" i="44" s="1"/>
  <c r="F94" i="44"/>
  <c r="G94" i="44" s="1"/>
  <c r="D94" i="44"/>
  <c r="N41" i="44"/>
  <c r="Q41" i="36"/>
  <c r="J42" i="36"/>
  <c r="E94" i="36"/>
  <c r="E95" i="44"/>
  <c r="F94" i="36" l="1"/>
  <c r="G94" i="36" s="1"/>
  <c r="D94" i="36"/>
  <c r="P40" i="36"/>
  <c r="S40" i="36" s="1"/>
  <c r="T40" i="36" s="1"/>
  <c r="P39" i="44"/>
  <c r="S39" i="44" s="1"/>
  <c r="T39" i="44" s="1"/>
  <c r="U39" i="44"/>
  <c r="F95" i="44"/>
  <c r="G95" i="44" s="1"/>
  <c r="D95" i="44"/>
  <c r="Q41" i="44"/>
  <c r="J42" i="44"/>
  <c r="K42" i="36"/>
  <c r="L42" i="36" s="1"/>
  <c r="M42" i="36" s="1"/>
  <c r="N42" i="36" s="1"/>
  <c r="E96" i="44"/>
  <c r="E95" i="36"/>
  <c r="F95" i="36" l="1"/>
  <c r="G95" i="36" s="1"/>
  <c r="D95" i="36"/>
  <c r="Y39" i="44"/>
  <c r="Z39" i="44" s="1"/>
  <c r="X40" i="44" s="1"/>
  <c r="AA40" i="44" s="1"/>
  <c r="V39" i="44"/>
  <c r="R40" i="44"/>
  <c r="Y40" i="36"/>
  <c r="Z40" i="36" s="1"/>
  <c r="X41" i="36" s="1"/>
  <c r="AA41" i="36" s="1"/>
  <c r="R41" i="36"/>
  <c r="V40" i="36"/>
  <c r="F96" i="44"/>
  <c r="G96" i="44" s="1"/>
  <c r="D96" i="44"/>
  <c r="Q42" i="36"/>
  <c r="J43" i="36"/>
  <c r="K42" i="44"/>
  <c r="L42" i="44" s="1"/>
  <c r="M42" i="44" s="1"/>
  <c r="E97" i="44"/>
  <c r="E96" i="36"/>
  <c r="F96" i="36" l="1"/>
  <c r="G96" i="36" s="1"/>
  <c r="D96" i="36"/>
  <c r="U40" i="44"/>
  <c r="P40" i="44"/>
  <c r="S40" i="44" s="1"/>
  <c r="T40" i="44" s="1"/>
  <c r="U41" i="36"/>
  <c r="P41" i="36"/>
  <c r="S41" i="36" s="1"/>
  <c r="T41" i="36" s="1"/>
  <c r="D97" i="44"/>
  <c r="F97" i="44"/>
  <c r="G97" i="44" s="1"/>
  <c r="K43" i="36"/>
  <c r="L43" i="36" s="1"/>
  <c r="M43" i="36" s="1"/>
  <c r="N42" i="44"/>
  <c r="E98" i="44"/>
  <c r="E97" i="36"/>
  <c r="D97" i="36" l="1"/>
  <c r="F97" i="36"/>
  <c r="G97" i="36" s="1"/>
  <c r="R41" i="44"/>
  <c r="V40" i="44"/>
  <c r="Y40" i="44"/>
  <c r="Z40" i="44" s="1"/>
  <c r="X41" i="44" s="1"/>
  <c r="AA41" i="44" s="1"/>
  <c r="Y41" i="36"/>
  <c r="Z41" i="36" s="1"/>
  <c r="X42" i="36" s="1"/>
  <c r="AA42" i="36" s="1"/>
  <c r="V41" i="36"/>
  <c r="R42" i="36"/>
  <c r="D98" i="44"/>
  <c r="F98" i="44"/>
  <c r="G98" i="44" s="1"/>
  <c r="Q42" i="44"/>
  <c r="J43" i="44"/>
  <c r="N43" i="36"/>
  <c r="E98" i="36"/>
  <c r="E99" i="44"/>
  <c r="F98" i="36" l="1"/>
  <c r="G98" i="36" s="1"/>
  <c r="D98" i="36"/>
  <c r="U41" i="44"/>
  <c r="P41" i="44"/>
  <c r="S41" i="44" s="1"/>
  <c r="T41" i="44" s="1"/>
  <c r="P42" i="36"/>
  <c r="S42" i="36" s="1"/>
  <c r="T42" i="36" s="1"/>
  <c r="U42" i="36"/>
  <c r="F99" i="44"/>
  <c r="G99" i="44" s="1"/>
  <c r="D99" i="44"/>
  <c r="Q43" i="36"/>
  <c r="J44" i="36"/>
  <c r="K43" i="44"/>
  <c r="L43" i="44" s="1"/>
  <c r="M43" i="44" s="1"/>
  <c r="E99" i="36"/>
  <c r="E100" i="44"/>
  <c r="D99" i="36" l="1"/>
  <c r="F99" i="36"/>
  <c r="G99" i="36" s="1"/>
  <c r="Y41" i="44"/>
  <c r="Z41" i="44" s="1"/>
  <c r="X42" i="44" s="1"/>
  <c r="AA42" i="44" s="1"/>
  <c r="V41" i="44"/>
  <c r="R42" i="44"/>
  <c r="V42" i="36"/>
  <c r="R43" i="36"/>
  <c r="Y42" i="36"/>
  <c r="Z42" i="36" s="1"/>
  <c r="X43" i="36" s="1"/>
  <c r="AA43" i="36" s="1"/>
  <c r="F100" i="44"/>
  <c r="G100" i="44" s="1"/>
  <c r="D100" i="44"/>
  <c r="N43" i="44"/>
  <c r="K44" i="36"/>
  <c r="L44" i="36" s="1"/>
  <c r="E100" i="36"/>
  <c r="E101" i="44"/>
  <c r="D100" i="36" l="1"/>
  <c r="F100" i="36"/>
  <c r="G100" i="36" s="1"/>
  <c r="U42" i="44"/>
  <c r="P42" i="44"/>
  <c r="S42" i="44" s="1"/>
  <c r="T42" i="44" s="1"/>
  <c r="M44" i="36"/>
  <c r="N44" i="36" s="1"/>
  <c r="J45" i="36" s="1"/>
  <c r="U43" i="36"/>
  <c r="P43" i="36"/>
  <c r="S43" i="36" s="1"/>
  <c r="T43" i="36" s="1"/>
  <c r="D101" i="44"/>
  <c r="F101" i="44"/>
  <c r="G101" i="44" s="1"/>
  <c r="Q43" i="44"/>
  <c r="J44" i="44"/>
  <c r="E101" i="36"/>
  <c r="E102" i="44"/>
  <c r="D101" i="36" l="1"/>
  <c r="F101" i="36"/>
  <c r="G101" i="36" s="1"/>
  <c r="Q44" i="36"/>
  <c r="V42" i="44"/>
  <c r="R43" i="44"/>
  <c r="Y42" i="44"/>
  <c r="Z42" i="44" s="1"/>
  <c r="X43" i="44" s="1"/>
  <c r="AA43" i="44" s="1"/>
  <c r="Y43" i="36"/>
  <c r="Z43" i="36" s="1"/>
  <c r="X44" i="36" s="1"/>
  <c r="AA44" i="36" s="1"/>
  <c r="V43" i="36"/>
  <c r="R44" i="36"/>
  <c r="D102" i="44"/>
  <c r="F102" i="44"/>
  <c r="G102" i="44" s="1"/>
  <c r="K45" i="36"/>
  <c r="L45" i="36" s="1"/>
  <c r="K44" i="44"/>
  <c r="L44" i="44" s="1"/>
  <c r="M44" i="44" s="1"/>
  <c r="N44" i="44" s="1"/>
  <c r="E103" i="44"/>
  <c r="E102" i="36"/>
  <c r="D102" i="36" l="1"/>
  <c r="F102" i="36"/>
  <c r="G102" i="36" s="1"/>
  <c r="U43" i="44"/>
  <c r="P43" i="44"/>
  <c r="U44" i="36"/>
  <c r="P44" i="36"/>
  <c r="M45" i="36"/>
  <c r="N45" i="36" s="1"/>
  <c r="S44" i="36"/>
  <c r="T44" i="36" s="1"/>
  <c r="D103" i="44"/>
  <c r="F103" i="44"/>
  <c r="G103" i="44" s="1"/>
  <c r="Q44" i="44"/>
  <c r="J45" i="44"/>
  <c r="E103" i="36"/>
  <c r="E104" i="44"/>
  <c r="D103" i="36" l="1"/>
  <c r="F103" i="36"/>
  <c r="G103" i="36" s="1"/>
  <c r="S43" i="44"/>
  <c r="T43" i="44" s="1"/>
  <c r="R45" i="36"/>
  <c r="V44" i="36"/>
  <c r="Y44" i="36"/>
  <c r="Z44" i="36" s="1"/>
  <c r="X45" i="36" s="1"/>
  <c r="AA45" i="36" s="1"/>
  <c r="D104" i="44"/>
  <c r="F104" i="44"/>
  <c r="G104" i="44" s="1"/>
  <c r="Q45" i="36"/>
  <c r="J46" i="36"/>
  <c r="K45" i="44"/>
  <c r="L45" i="44" s="1"/>
  <c r="M45" i="44" s="1"/>
  <c r="N45" i="44" s="1"/>
  <c r="E105" i="44"/>
  <c r="E104" i="36"/>
  <c r="D104" i="36" l="1"/>
  <c r="F104" i="36"/>
  <c r="G104" i="36" s="1"/>
  <c r="Y43" i="44"/>
  <c r="Z43" i="44" s="1"/>
  <c r="X44" i="44" s="1"/>
  <c r="AA44" i="44" s="1"/>
  <c r="R44" i="44"/>
  <c r="V43" i="44"/>
  <c r="U45" i="36"/>
  <c r="P45" i="36"/>
  <c r="S45" i="36" s="1"/>
  <c r="D105" i="44"/>
  <c r="F105" i="44"/>
  <c r="G105" i="44" s="1"/>
  <c r="Q45" i="44"/>
  <c r="J46" i="44"/>
  <c r="K46" i="36"/>
  <c r="L46" i="36" s="1"/>
  <c r="M46" i="36" s="1"/>
  <c r="E106" i="44"/>
  <c r="E105" i="36"/>
  <c r="F105" i="36" l="1"/>
  <c r="G105" i="36" s="1"/>
  <c r="D105" i="36"/>
  <c r="P44" i="44"/>
  <c r="S44" i="44" s="1"/>
  <c r="T44" i="44" s="1"/>
  <c r="U44" i="44"/>
  <c r="T45" i="36"/>
  <c r="Y45" i="36"/>
  <c r="Z45" i="36" s="1"/>
  <c r="X46" i="36" s="1"/>
  <c r="AA46" i="36" s="1"/>
  <c r="D106" i="44"/>
  <c r="F106" i="44"/>
  <c r="G106" i="44" s="1"/>
  <c r="N46" i="36"/>
  <c r="K46" i="44"/>
  <c r="L46" i="44" s="1"/>
  <c r="E106" i="36"/>
  <c r="E107" i="44"/>
  <c r="D106" i="36" l="1"/>
  <c r="F106" i="36"/>
  <c r="G106" i="36" s="1"/>
  <c r="V44" i="44"/>
  <c r="R45" i="44"/>
  <c r="Y44" i="44"/>
  <c r="Z44" i="44" s="1"/>
  <c r="X45" i="44" s="1"/>
  <c r="AA45" i="44" s="1"/>
  <c r="M46" i="44"/>
  <c r="N46" i="44" s="1"/>
  <c r="V45" i="36"/>
  <c r="R46" i="36"/>
  <c r="U46" i="36" s="1"/>
  <c r="F107" i="44"/>
  <c r="G107" i="44" s="1"/>
  <c r="D107" i="44"/>
  <c r="Q46" i="36"/>
  <c r="J47" i="36"/>
  <c r="E107" i="36"/>
  <c r="E108" i="44"/>
  <c r="F107" i="36" l="1"/>
  <c r="G107" i="36" s="1"/>
  <c r="D107" i="36"/>
  <c r="U45" i="44"/>
  <c r="P45" i="44"/>
  <c r="S45" i="44" s="1"/>
  <c r="T45" i="44" s="1"/>
  <c r="J47" i="44"/>
  <c r="K47" i="44" s="1"/>
  <c r="L47" i="44" s="1"/>
  <c r="M47" i="44" s="1"/>
  <c r="Q46" i="44"/>
  <c r="P46" i="36"/>
  <c r="S46" i="36" s="1"/>
  <c r="T46" i="36" s="1"/>
  <c r="R47" i="36" s="1"/>
  <c r="D108" i="44"/>
  <c r="F108" i="44"/>
  <c r="G108" i="44" s="1"/>
  <c r="K47" i="36"/>
  <c r="L47" i="36" s="1"/>
  <c r="M47" i="36" s="1"/>
  <c r="E108" i="36"/>
  <c r="E109" i="44"/>
  <c r="D108" i="36" l="1"/>
  <c r="F108" i="36"/>
  <c r="G108" i="36" s="1"/>
  <c r="V46" i="36"/>
  <c r="Y45" i="44"/>
  <c r="Z45" i="44" s="1"/>
  <c r="X46" i="44" s="1"/>
  <c r="AA46" i="44" s="1"/>
  <c r="V45" i="44"/>
  <c r="R46" i="44"/>
  <c r="Y46" i="36"/>
  <c r="Z46" i="36" s="1"/>
  <c r="X47" i="36" s="1"/>
  <c r="AA47" i="36" s="1"/>
  <c r="D109" i="44"/>
  <c r="F109" i="44"/>
  <c r="G109" i="44" s="1"/>
  <c r="N47" i="36"/>
  <c r="U47" i="36"/>
  <c r="N47" i="44"/>
  <c r="E110" i="44"/>
  <c r="E109" i="36"/>
  <c r="D109" i="36" l="1"/>
  <c r="F109" i="36"/>
  <c r="G109" i="36" s="1"/>
  <c r="P47" i="36"/>
  <c r="U46" i="44"/>
  <c r="P46" i="44"/>
  <c r="S46" i="44" s="1"/>
  <c r="T46" i="44" s="1"/>
  <c r="D110" i="44"/>
  <c r="F110" i="44"/>
  <c r="G110" i="44" s="1"/>
  <c r="Q47" i="44"/>
  <c r="J48" i="44"/>
  <c r="Q47" i="36"/>
  <c r="J48" i="36"/>
  <c r="E110" i="36"/>
  <c r="E111" i="44"/>
  <c r="D110" i="36" l="1"/>
  <c r="F110" i="36"/>
  <c r="G110" i="36" s="1"/>
  <c r="S47" i="36"/>
  <c r="T47" i="36" s="1"/>
  <c r="V47" i="36" s="1"/>
  <c r="V46" i="44"/>
  <c r="R47" i="44"/>
  <c r="Y46" i="44"/>
  <c r="Z46" i="44" s="1"/>
  <c r="X47" i="44" s="1"/>
  <c r="AA47" i="44" s="1"/>
  <c r="D111" i="44"/>
  <c r="F111" i="44"/>
  <c r="G111" i="44" s="1"/>
  <c r="K48" i="36"/>
  <c r="L48" i="36" s="1"/>
  <c r="K48" i="44"/>
  <c r="L48" i="44" s="1"/>
  <c r="Y47" i="36"/>
  <c r="Z47" i="36" s="1"/>
  <c r="X48" i="36" s="1"/>
  <c r="E112" i="44"/>
  <c r="E111" i="36"/>
  <c r="D111" i="36" l="1"/>
  <c r="F111" i="36"/>
  <c r="G111" i="36" s="1"/>
  <c r="R48" i="36"/>
  <c r="U48" i="36" s="1"/>
  <c r="U47" i="44"/>
  <c r="P47" i="44"/>
  <c r="S47" i="44" s="1"/>
  <c r="T47" i="44" s="1"/>
  <c r="M48" i="36"/>
  <c r="N48" i="36" s="1"/>
  <c r="M48" i="44"/>
  <c r="N48" i="44" s="1"/>
  <c r="Q48" i="44" s="1"/>
  <c r="F112" i="44"/>
  <c r="G112" i="44" s="1"/>
  <c r="D112" i="44"/>
  <c r="AA48" i="36"/>
  <c r="E112" i="36"/>
  <c r="E113" i="44"/>
  <c r="D112" i="36" l="1"/>
  <c r="F112" i="36"/>
  <c r="G112" i="36" s="1"/>
  <c r="J49" i="44"/>
  <c r="K49" i="44" s="1"/>
  <c r="L49" i="44" s="1"/>
  <c r="Y47" i="44"/>
  <c r="Z47" i="44" s="1"/>
  <c r="X48" i="44" s="1"/>
  <c r="AA48" i="44" s="1"/>
  <c r="V47" i="44"/>
  <c r="R48" i="44"/>
  <c r="U48" i="44" s="1"/>
  <c r="F113" i="44"/>
  <c r="G113" i="44" s="1"/>
  <c r="D113" i="44"/>
  <c r="Q48" i="36"/>
  <c r="J49" i="36"/>
  <c r="P48" i="36"/>
  <c r="E114" i="44"/>
  <c r="E113" i="36"/>
  <c r="D113" i="36" l="1"/>
  <c r="F113" i="36"/>
  <c r="G113" i="36" s="1"/>
  <c r="P48" i="44"/>
  <c r="S48" i="36"/>
  <c r="T48" i="36" s="1"/>
  <c r="R49" i="36" s="1"/>
  <c r="M49" i="44"/>
  <c r="N49" i="44" s="1"/>
  <c r="J50" i="44" s="1"/>
  <c r="D114" i="44"/>
  <c r="F114" i="44"/>
  <c r="G114" i="44" s="1"/>
  <c r="K49" i="36"/>
  <c r="L49" i="36" s="1"/>
  <c r="M49" i="36" s="1"/>
  <c r="E115" i="44"/>
  <c r="E114" i="36"/>
  <c r="Y48" i="36" l="1"/>
  <c r="Z48" i="36" s="1"/>
  <c r="X49" i="36" s="1"/>
  <c r="F114" i="36"/>
  <c r="G114" i="36" s="1"/>
  <c r="D114" i="36"/>
  <c r="V48" i="36"/>
  <c r="Q49" i="44"/>
  <c r="S48" i="44"/>
  <c r="T48" i="44" s="1"/>
  <c r="F115" i="44"/>
  <c r="G115" i="44" s="1"/>
  <c r="D115" i="44"/>
  <c r="N49" i="36"/>
  <c r="P49" i="36" s="1"/>
  <c r="AA49" i="36"/>
  <c r="K50" i="44"/>
  <c r="U49" i="36"/>
  <c r="E116" i="44"/>
  <c r="E115" i="36"/>
  <c r="D115" i="36" l="1"/>
  <c r="F115" i="36"/>
  <c r="G115" i="36" s="1"/>
  <c r="Y48" i="44"/>
  <c r="Z48" i="44" s="1"/>
  <c r="X49" i="44" s="1"/>
  <c r="AA49" i="44" s="1"/>
  <c r="V48" i="44"/>
  <c r="R49" i="44"/>
  <c r="F116" i="44"/>
  <c r="G116" i="44" s="1"/>
  <c r="D116" i="44"/>
  <c r="L50" i="44"/>
  <c r="M50" i="44" s="1"/>
  <c r="N50" i="44" s="1"/>
  <c r="Q49" i="36"/>
  <c r="S49" i="36" s="1"/>
  <c r="T49" i="36" s="1"/>
  <c r="J50" i="36"/>
  <c r="E116" i="36"/>
  <c r="E117" i="44"/>
  <c r="F116" i="36" l="1"/>
  <c r="G116" i="36" s="1"/>
  <c r="D116" i="36"/>
  <c r="P49" i="44"/>
  <c r="S49" i="44" s="1"/>
  <c r="T49" i="44" s="1"/>
  <c r="U49" i="44"/>
  <c r="D117" i="44"/>
  <c r="F117" i="44"/>
  <c r="G117" i="44" s="1"/>
  <c r="V49" i="36"/>
  <c r="R50" i="36"/>
  <c r="Y49" i="36"/>
  <c r="Z49" i="36" s="1"/>
  <c r="X50" i="36" s="1"/>
  <c r="Q50" i="44"/>
  <c r="J51" i="44"/>
  <c r="K50" i="36"/>
  <c r="L50" i="36" s="1"/>
  <c r="E117" i="36"/>
  <c r="E118" i="44"/>
  <c r="D117" i="36" l="1"/>
  <c r="F117" i="36"/>
  <c r="G117" i="36" s="1"/>
  <c r="R50" i="44"/>
  <c r="V49" i="44"/>
  <c r="Y49" i="44"/>
  <c r="Z49" i="44" s="1"/>
  <c r="X50" i="44" s="1"/>
  <c r="AA50" i="44" s="1"/>
  <c r="M50" i="36"/>
  <c r="N50" i="36" s="1"/>
  <c r="P50" i="36" s="1"/>
  <c r="F118" i="44"/>
  <c r="G118" i="44" s="1"/>
  <c r="D118" i="44"/>
  <c r="U50" i="36"/>
  <c r="K51" i="44"/>
  <c r="L51" i="44" s="1"/>
  <c r="M51" i="44" s="1"/>
  <c r="N51" i="44" s="1"/>
  <c r="AA50" i="36"/>
  <c r="E119" i="44"/>
  <c r="E118" i="36"/>
  <c r="D118" i="36" l="1"/>
  <c r="F118" i="36"/>
  <c r="G118" i="36" s="1"/>
  <c r="U50" i="44"/>
  <c r="P50" i="44"/>
  <c r="S50" i="44" s="1"/>
  <c r="T50" i="44" s="1"/>
  <c r="F119" i="44"/>
  <c r="G119" i="44" s="1"/>
  <c r="D119" i="44"/>
  <c r="Q51" i="44"/>
  <c r="J52" i="44"/>
  <c r="Q50" i="36"/>
  <c r="S50" i="36" s="1"/>
  <c r="T50" i="36" s="1"/>
  <c r="J51" i="36"/>
  <c r="E119" i="36"/>
  <c r="E120" i="44"/>
  <c r="F119" i="36" l="1"/>
  <c r="G119" i="36" s="1"/>
  <c r="D119" i="36"/>
  <c r="Y50" i="44"/>
  <c r="Z50" i="44" s="1"/>
  <c r="X51" i="44" s="1"/>
  <c r="AA51" i="44" s="1"/>
  <c r="R51" i="44"/>
  <c r="V50" i="44"/>
  <c r="Y50" i="36"/>
  <c r="Z50" i="36" s="1"/>
  <c r="X51" i="36" s="1"/>
  <c r="AA51" i="36" s="1"/>
  <c r="D120" i="44"/>
  <c r="F120" i="44"/>
  <c r="G120" i="44" s="1"/>
  <c r="K52" i="44"/>
  <c r="K51" i="36"/>
  <c r="L51" i="36" s="1"/>
  <c r="V50" i="36"/>
  <c r="R51" i="36"/>
  <c r="E121" i="44"/>
  <c r="E120" i="36"/>
  <c r="D120" i="36" l="1"/>
  <c r="F120" i="36"/>
  <c r="G120" i="36" s="1"/>
  <c r="U51" i="44"/>
  <c r="P51" i="44"/>
  <c r="S51" i="44" s="1"/>
  <c r="T51" i="44" s="1"/>
  <c r="V51" i="44" s="1"/>
  <c r="M51" i="36"/>
  <c r="N51" i="36" s="1"/>
  <c r="P51" i="36" s="1"/>
  <c r="F121" i="44"/>
  <c r="G121" i="44" s="1"/>
  <c r="D121" i="44"/>
  <c r="U51" i="36"/>
  <c r="L52" i="44"/>
  <c r="M52" i="44" s="1"/>
  <c r="E122" i="44"/>
  <c r="E121" i="36"/>
  <c r="J52" i="36" l="1"/>
  <c r="Q51" i="36"/>
  <c r="S51" i="36" s="1"/>
  <c r="T51" i="36" s="1"/>
  <c r="V51" i="36" s="1"/>
  <c r="D121" i="36"/>
  <c r="F121" i="36"/>
  <c r="G121" i="36" s="1"/>
  <c r="R52" i="44"/>
  <c r="U52" i="44" s="1"/>
  <c r="Y51" i="44"/>
  <c r="Z51" i="44" s="1"/>
  <c r="X52" i="44" s="1"/>
  <c r="AA52" i="44" s="1"/>
  <c r="D122" i="44"/>
  <c r="F122" i="44"/>
  <c r="G122" i="44" s="1"/>
  <c r="N52" i="44"/>
  <c r="K52" i="36"/>
  <c r="E122" i="36"/>
  <c r="E123" i="44"/>
  <c r="F122" i="36" l="1"/>
  <c r="G122" i="36" s="1"/>
  <c r="D122" i="36"/>
  <c r="R52" i="36"/>
  <c r="U52" i="36" s="1"/>
  <c r="Y51" i="36"/>
  <c r="Z51" i="36" s="1"/>
  <c r="X52" i="36" s="1"/>
  <c r="AA52" i="36" s="1"/>
  <c r="D123" i="44"/>
  <c r="F123" i="44"/>
  <c r="G123" i="44" s="1"/>
  <c r="Q52" i="44"/>
  <c r="J53" i="44"/>
  <c r="P52" i="44"/>
  <c r="L52" i="36"/>
  <c r="E123" i="36"/>
  <c r="E124" i="44"/>
  <c r="D123" i="36" l="1"/>
  <c r="F123" i="36"/>
  <c r="G123" i="36" s="1"/>
  <c r="S52" i="44"/>
  <c r="T52" i="44" s="1"/>
  <c r="V52" i="44" s="1"/>
  <c r="F124" i="44"/>
  <c r="G124" i="44" s="1"/>
  <c r="D124" i="44"/>
  <c r="M52" i="36"/>
  <c r="N52" i="36" s="1"/>
  <c r="K53" i="44"/>
  <c r="L53" i="44" s="1"/>
  <c r="M53" i="44" s="1"/>
  <c r="Y52" i="44"/>
  <c r="Z52" i="44" s="1"/>
  <c r="X53" i="44" s="1"/>
  <c r="E124" i="36"/>
  <c r="E125" i="44"/>
  <c r="R53" i="44" l="1"/>
  <c r="U53" i="44" s="1"/>
  <c r="D124" i="36"/>
  <c r="F124" i="36"/>
  <c r="G124" i="36" s="1"/>
  <c r="D125" i="44"/>
  <c r="F125" i="44"/>
  <c r="G125" i="44" s="1"/>
  <c r="Q52" i="36"/>
  <c r="J53" i="36"/>
  <c r="P52" i="36"/>
  <c r="AA53" i="44"/>
  <c r="N53" i="44"/>
  <c r="E126" i="44"/>
  <c r="E125" i="36"/>
  <c r="P53" i="44" l="1"/>
  <c r="D125" i="36"/>
  <c r="F125" i="36"/>
  <c r="G125" i="36" s="1"/>
  <c r="F126" i="44"/>
  <c r="G126" i="44" s="1"/>
  <c r="D126" i="44"/>
  <c r="Q53" i="44"/>
  <c r="J54" i="44"/>
  <c r="K53" i="36"/>
  <c r="L53" i="36" s="1"/>
  <c r="S52" i="36"/>
  <c r="T52" i="36" s="1"/>
  <c r="E126" i="36"/>
  <c r="E127" i="44"/>
  <c r="S53" i="44" l="1"/>
  <c r="T53" i="44" s="1"/>
  <c r="D126" i="36"/>
  <c r="F126" i="36"/>
  <c r="G126" i="36" s="1"/>
  <c r="F127" i="44"/>
  <c r="G127" i="44" s="1"/>
  <c r="D127" i="44"/>
  <c r="Y52" i="36"/>
  <c r="Z52" i="36" s="1"/>
  <c r="X53" i="36" s="1"/>
  <c r="K54" i="44"/>
  <c r="L54" i="44" s="1"/>
  <c r="V53" i="44"/>
  <c r="R54" i="44"/>
  <c r="Y53" i="44"/>
  <c r="Z53" i="44" s="1"/>
  <c r="X54" i="44" s="1"/>
  <c r="M53" i="36"/>
  <c r="N53" i="36" s="1"/>
  <c r="V52" i="36"/>
  <c r="R53" i="36"/>
  <c r="E128" i="44"/>
  <c r="E127" i="36"/>
  <c r="D127" i="36" l="1"/>
  <c r="F127" i="36"/>
  <c r="G127" i="36" s="1"/>
  <c r="M54" i="44"/>
  <c r="N54" i="44" s="1"/>
  <c r="P54" i="44" s="1"/>
  <c r="F128" i="44"/>
  <c r="G128" i="44" s="1"/>
  <c r="D128" i="44"/>
  <c r="Q53" i="36"/>
  <c r="J54" i="36"/>
  <c r="U54" i="44"/>
  <c r="U53" i="36"/>
  <c r="P53" i="36"/>
  <c r="AA53" i="36"/>
  <c r="AA54" i="44"/>
  <c r="E128" i="36"/>
  <c r="E129" i="44"/>
  <c r="D128" i="36" l="1"/>
  <c r="F128" i="36"/>
  <c r="G128" i="36" s="1"/>
  <c r="D129" i="44"/>
  <c r="F129" i="44"/>
  <c r="G129" i="44" s="1"/>
  <c r="Q54" i="44"/>
  <c r="S54" i="44" s="1"/>
  <c r="T54" i="44" s="1"/>
  <c r="J55" i="44"/>
  <c r="K54" i="36"/>
  <c r="L54" i="36" s="1"/>
  <c r="S53" i="36"/>
  <c r="T53" i="36" s="1"/>
  <c r="E129" i="36"/>
  <c r="E130" i="44"/>
  <c r="D129" i="36" l="1"/>
  <c r="F129" i="36"/>
  <c r="G129" i="36" s="1"/>
  <c r="M54" i="36"/>
  <c r="N54" i="36" s="1"/>
  <c r="F130" i="44"/>
  <c r="G130" i="44" s="1"/>
  <c r="D130" i="44"/>
  <c r="K55" i="44"/>
  <c r="L55" i="44" s="1"/>
  <c r="V54" i="44"/>
  <c r="R55" i="44"/>
  <c r="Y54" i="44"/>
  <c r="Z54" i="44" s="1"/>
  <c r="X55" i="44" s="1"/>
  <c r="V53" i="36"/>
  <c r="R54" i="36"/>
  <c r="Y53" i="36"/>
  <c r="Z53" i="36" s="1"/>
  <c r="X54" i="36" s="1"/>
  <c r="E131" i="44"/>
  <c r="E130" i="36"/>
  <c r="F130" i="36" l="1"/>
  <c r="G130" i="36" s="1"/>
  <c r="D130" i="36"/>
  <c r="M55" i="44"/>
  <c r="N55" i="44" s="1"/>
  <c r="D131" i="44"/>
  <c r="F131" i="44"/>
  <c r="G131" i="44" s="1"/>
  <c r="U55" i="44"/>
  <c r="Q54" i="36"/>
  <c r="J55" i="36"/>
  <c r="AA54" i="36"/>
  <c r="U54" i="36"/>
  <c r="P54" i="36"/>
  <c r="AA55" i="44"/>
  <c r="E131" i="36"/>
  <c r="E132" i="44"/>
  <c r="F131" i="36" l="1"/>
  <c r="G131" i="36" s="1"/>
  <c r="D131" i="36"/>
  <c r="S54" i="36"/>
  <c r="T54" i="36" s="1"/>
  <c r="V54" i="36" s="1"/>
  <c r="P55" i="44"/>
  <c r="Q55" i="44"/>
  <c r="J56" i="44"/>
  <c r="K56" i="44" s="1"/>
  <c r="L56" i="44" s="1"/>
  <c r="M56" i="44" s="1"/>
  <c r="D132" i="44"/>
  <c r="F132" i="44"/>
  <c r="G132" i="44" s="1"/>
  <c r="K55" i="36"/>
  <c r="L55" i="36" s="1"/>
  <c r="M55" i="36" s="1"/>
  <c r="E133" i="44"/>
  <c r="E132" i="36"/>
  <c r="D132" i="36" l="1"/>
  <c r="F132" i="36"/>
  <c r="G132" i="36" s="1"/>
  <c r="Y54" i="36"/>
  <c r="Z54" i="36" s="1"/>
  <c r="X55" i="36" s="1"/>
  <c r="AA55" i="36" s="1"/>
  <c r="R55" i="36"/>
  <c r="U55" i="36" s="1"/>
  <c r="S55" i="44"/>
  <c r="T55" i="44" s="1"/>
  <c r="F133" i="44"/>
  <c r="G133" i="44" s="1"/>
  <c r="D133" i="44"/>
  <c r="N55" i="36"/>
  <c r="N56" i="44"/>
  <c r="E133" i="36"/>
  <c r="E134" i="44"/>
  <c r="D133" i="36" l="1"/>
  <c r="F133" i="36"/>
  <c r="G133" i="36" s="1"/>
  <c r="Y55" i="44"/>
  <c r="Z55" i="44" s="1"/>
  <c r="X56" i="44" s="1"/>
  <c r="AA56" i="44" s="1"/>
  <c r="V55" i="44"/>
  <c r="R56" i="44"/>
  <c r="U56" i="44" s="1"/>
  <c r="D134" i="44"/>
  <c r="F134" i="44"/>
  <c r="G134" i="44" s="1"/>
  <c r="Q55" i="36"/>
  <c r="J56" i="36"/>
  <c r="Q56" i="44"/>
  <c r="J57" i="44"/>
  <c r="P55" i="36"/>
  <c r="E134" i="36"/>
  <c r="E135" i="44"/>
  <c r="F134" i="36" l="1"/>
  <c r="G134" i="36" s="1"/>
  <c r="D134" i="36"/>
  <c r="P56" i="44"/>
  <c r="S56" i="44" s="1"/>
  <c r="T56" i="44" s="1"/>
  <c r="V56" i="44" s="1"/>
  <c r="F135" i="44"/>
  <c r="G135" i="44" s="1"/>
  <c r="D135" i="44"/>
  <c r="K56" i="36"/>
  <c r="L56" i="36" s="1"/>
  <c r="S55" i="36"/>
  <c r="T55" i="36" s="1"/>
  <c r="K57" i="44"/>
  <c r="L57" i="44" s="1"/>
  <c r="E135" i="36"/>
  <c r="E136" i="44"/>
  <c r="F135" i="36" l="1"/>
  <c r="G135" i="36" s="1"/>
  <c r="D135" i="36"/>
  <c r="R57" i="44"/>
  <c r="U57" i="44" s="1"/>
  <c r="Y56" i="44"/>
  <c r="Z56" i="44" s="1"/>
  <c r="X57" i="44" s="1"/>
  <c r="M57" i="44"/>
  <c r="N57" i="44" s="1"/>
  <c r="Q57" i="44" s="1"/>
  <c r="D136" i="44"/>
  <c r="F136" i="44"/>
  <c r="G136" i="44" s="1"/>
  <c r="V55" i="36"/>
  <c r="R56" i="36"/>
  <c r="AA57" i="44"/>
  <c r="M56" i="36"/>
  <c r="N56" i="36" s="1"/>
  <c r="Y55" i="36"/>
  <c r="Z55" i="36" s="1"/>
  <c r="X56" i="36" s="1"/>
  <c r="E136" i="36"/>
  <c r="E137" i="44"/>
  <c r="F136" i="36" l="1"/>
  <c r="G136" i="36" s="1"/>
  <c r="D136" i="36"/>
  <c r="J58" i="44"/>
  <c r="K58" i="44" s="1"/>
  <c r="L58" i="44" s="1"/>
  <c r="P57" i="44"/>
  <c r="S57" i="44" s="1"/>
  <c r="T57" i="44" s="1"/>
  <c r="D137" i="44"/>
  <c r="F137" i="44"/>
  <c r="G137" i="44" s="1"/>
  <c r="Q56" i="36"/>
  <c r="J57" i="36"/>
  <c r="U56" i="36"/>
  <c r="P56" i="36"/>
  <c r="AA56" i="36"/>
  <c r="E137" i="36"/>
  <c r="E138" i="44"/>
  <c r="D137" i="36" l="1"/>
  <c r="F137" i="36"/>
  <c r="G137" i="36" s="1"/>
  <c r="Y57" i="44"/>
  <c r="Z57" i="44" s="1"/>
  <c r="X58" i="44" s="1"/>
  <c r="AA58" i="44" s="1"/>
  <c r="S56" i="36"/>
  <c r="T56" i="36" s="1"/>
  <c r="R57" i="36" s="1"/>
  <c r="D138" i="44"/>
  <c r="F138" i="44"/>
  <c r="G138" i="44" s="1"/>
  <c r="M58" i="44"/>
  <c r="N58" i="44" s="1"/>
  <c r="K57" i="36"/>
  <c r="V57" i="44"/>
  <c r="R58" i="44"/>
  <c r="E138" i="36"/>
  <c r="E139" i="44"/>
  <c r="V56" i="36" l="1"/>
  <c r="F138" i="36"/>
  <c r="G138" i="36" s="1"/>
  <c r="D138" i="36"/>
  <c r="Y56" i="36"/>
  <c r="Z56" i="36" s="1"/>
  <c r="X57" i="36" s="1"/>
  <c r="AA57" i="36" s="1"/>
  <c r="F139" i="44"/>
  <c r="G139" i="44" s="1"/>
  <c r="D139" i="44"/>
  <c r="Q58" i="44"/>
  <c r="J59" i="44"/>
  <c r="U58" i="44"/>
  <c r="P58" i="44"/>
  <c r="U57" i="36"/>
  <c r="L57" i="36"/>
  <c r="M57" i="36" s="1"/>
  <c r="N57" i="36" s="1"/>
  <c r="E140" i="44"/>
  <c r="E139" i="36"/>
  <c r="F139" i="36" l="1"/>
  <c r="G139" i="36" s="1"/>
  <c r="D139" i="36"/>
  <c r="S58" i="44"/>
  <c r="T58" i="44" s="1"/>
  <c r="R59" i="44" s="1"/>
  <c r="F140" i="44"/>
  <c r="G140" i="44" s="1"/>
  <c r="D140" i="44"/>
  <c r="Q57" i="36"/>
  <c r="J58" i="36"/>
  <c r="P57" i="36"/>
  <c r="K59" i="44"/>
  <c r="L59" i="44" s="1"/>
  <c r="E141" i="44"/>
  <c r="E140" i="36"/>
  <c r="F140" i="36" l="1"/>
  <c r="G140" i="36" s="1"/>
  <c r="D140" i="36"/>
  <c r="Y58" i="44"/>
  <c r="Z58" i="44" s="1"/>
  <c r="X59" i="44" s="1"/>
  <c r="AA59" i="44" s="1"/>
  <c r="V58" i="44"/>
  <c r="D141" i="44"/>
  <c r="F141" i="44"/>
  <c r="G141" i="44" s="1"/>
  <c r="K58" i="36"/>
  <c r="L58" i="36" s="1"/>
  <c r="S57" i="36"/>
  <c r="T57" i="36" s="1"/>
  <c r="U59" i="44"/>
  <c r="M59" i="44"/>
  <c r="N59" i="44" s="1"/>
  <c r="E141" i="36"/>
  <c r="E142" i="44"/>
  <c r="F141" i="36" l="1"/>
  <c r="G141" i="36" s="1"/>
  <c r="D141" i="36"/>
  <c r="D142" i="44"/>
  <c r="F142" i="44"/>
  <c r="G142" i="44" s="1"/>
  <c r="Q59" i="44"/>
  <c r="J60" i="44"/>
  <c r="P59" i="44"/>
  <c r="M58" i="36"/>
  <c r="N58" i="36" s="1"/>
  <c r="Y57" i="36"/>
  <c r="Z57" i="36" s="1"/>
  <c r="X58" i="36" s="1"/>
  <c r="V57" i="36"/>
  <c r="R58" i="36"/>
  <c r="E143" i="44"/>
  <c r="E142" i="36"/>
  <c r="D142" i="36" l="1"/>
  <c r="F142" i="36"/>
  <c r="G142" i="36" s="1"/>
  <c r="D143" i="44"/>
  <c r="F143" i="44"/>
  <c r="G143" i="44" s="1"/>
  <c r="Q58" i="36"/>
  <c r="J59" i="36"/>
  <c r="AA58" i="36"/>
  <c r="K60" i="44"/>
  <c r="L60" i="44" s="1"/>
  <c r="M60" i="44" s="1"/>
  <c r="S59" i="44"/>
  <c r="T59" i="44" s="1"/>
  <c r="U58" i="36"/>
  <c r="P58" i="36"/>
  <c r="E144" i="44"/>
  <c r="E143" i="36"/>
  <c r="D143" i="36" l="1"/>
  <c r="F143" i="36"/>
  <c r="G143" i="36" s="1"/>
  <c r="S58" i="36"/>
  <c r="T58" i="36" s="1"/>
  <c r="R59" i="36" s="1"/>
  <c r="D144" i="44"/>
  <c r="F144" i="44"/>
  <c r="G144" i="44" s="1"/>
  <c r="Y59" i="44"/>
  <c r="Z59" i="44" s="1"/>
  <c r="X60" i="44" s="1"/>
  <c r="V59" i="44"/>
  <c r="R60" i="44"/>
  <c r="K59" i="36"/>
  <c r="L59" i="36" s="1"/>
  <c r="M59" i="36" s="1"/>
  <c r="N60" i="44"/>
  <c r="E144" i="36"/>
  <c r="E145" i="44"/>
  <c r="Y58" i="36" l="1"/>
  <c r="Z58" i="36" s="1"/>
  <c r="X59" i="36" s="1"/>
  <c r="AA59" i="36" s="1"/>
  <c r="D144" i="36"/>
  <c r="F144" i="36"/>
  <c r="G144" i="36" s="1"/>
  <c r="V58" i="36"/>
  <c r="N59" i="36"/>
  <c r="D145" i="44"/>
  <c r="F145" i="44"/>
  <c r="G145" i="44" s="1"/>
  <c r="U60" i="44"/>
  <c r="P60" i="44"/>
  <c r="U59" i="36"/>
  <c r="AA60" i="44"/>
  <c r="Q60" i="44"/>
  <c r="J61" i="44"/>
  <c r="E145" i="36"/>
  <c r="E146" i="44"/>
  <c r="P59" i="36" l="1"/>
  <c r="J60" i="36"/>
  <c r="Q59" i="36"/>
  <c r="F145" i="36"/>
  <c r="G145" i="36" s="1"/>
  <c r="D145" i="36"/>
  <c r="S59" i="36"/>
  <c r="T59" i="36" s="1"/>
  <c r="V59" i="36" s="1"/>
  <c r="S60" i="44"/>
  <c r="T60" i="44" s="1"/>
  <c r="R61" i="44" s="1"/>
  <c r="F146" i="44"/>
  <c r="G146" i="44" s="1"/>
  <c r="D146" i="44"/>
  <c r="K61" i="44"/>
  <c r="K60" i="36"/>
  <c r="L60" i="36" s="1"/>
  <c r="M60" i="36" s="1"/>
  <c r="E147" i="44"/>
  <c r="E146" i="36"/>
  <c r="V60" i="44" l="1"/>
  <c r="R60" i="36"/>
  <c r="D146" i="36"/>
  <c r="F146" i="36"/>
  <c r="G146" i="36" s="1"/>
  <c r="Y60" i="44"/>
  <c r="Z60" i="44" s="1"/>
  <c r="X61" i="44" s="1"/>
  <c r="AA61" i="44" s="1"/>
  <c r="Y59" i="36"/>
  <c r="Z59" i="36" s="1"/>
  <c r="X60" i="36" s="1"/>
  <c r="AA60" i="36" s="1"/>
  <c r="L61" i="44"/>
  <c r="M61" i="44" s="1"/>
  <c r="N61" i="44" s="1"/>
  <c r="P61" i="44" s="1"/>
  <c r="F147" i="44"/>
  <c r="G147" i="44" s="1"/>
  <c r="D147" i="44"/>
  <c r="N60" i="36"/>
  <c r="U60" i="36"/>
  <c r="U61" i="44"/>
  <c r="E147" i="36"/>
  <c r="E148" i="44"/>
  <c r="D147" i="36" l="1"/>
  <c r="F147" i="36"/>
  <c r="G147" i="36" s="1"/>
  <c r="D148" i="44"/>
  <c r="F148" i="44"/>
  <c r="G148" i="44" s="1"/>
  <c r="Q60" i="36"/>
  <c r="J61" i="36"/>
  <c r="Q61" i="44"/>
  <c r="S61" i="44" s="1"/>
  <c r="T61" i="44" s="1"/>
  <c r="J62" i="44"/>
  <c r="P60" i="36"/>
  <c r="E149" i="44"/>
  <c r="E148" i="36"/>
  <c r="D148" i="36" l="1"/>
  <c r="F148" i="36"/>
  <c r="G148" i="36" s="1"/>
  <c r="S60" i="36"/>
  <c r="T60" i="36" s="1"/>
  <c r="V60" i="36" s="1"/>
  <c r="D149" i="44"/>
  <c r="F149" i="44"/>
  <c r="G149" i="44" s="1"/>
  <c r="V61" i="44"/>
  <c r="R62" i="44"/>
  <c r="K61" i="36"/>
  <c r="K62" i="44"/>
  <c r="L62" i="44" s="1"/>
  <c r="Y61" i="44"/>
  <c r="Z61" i="44" s="1"/>
  <c r="X62" i="44" s="1"/>
  <c r="E149" i="36"/>
  <c r="E150" i="44"/>
  <c r="D149" i="36" l="1"/>
  <c r="F149" i="36"/>
  <c r="G149" i="36" s="1"/>
  <c r="Y60" i="36"/>
  <c r="Z60" i="36" s="1"/>
  <c r="X61" i="36" s="1"/>
  <c r="AA61" i="36" s="1"/>
  <c r="R61" i="36"/>
  <c r="U61" i="36" s="1"/>
  <c r="L61" i="36"/>
  <c r="M61" i="36" s="1"/>
  <c r="N61" i="36" s="1"/>
  <c r="M62" i="44"/>
  <c r="N62" i="44" s="1"/>
  <c r="P62" i="44" s="1"/>
  <c r="F150" i="44"/>
  <c r="G150" i="44" s="1"/>
  <c r="D150" i="44"/>
  <c r="AA62" i="44"/>
  <c r="U62" i="44"/>
  <c r="E151" i="44"/>
  <c r="E150" i="36"/>
  <c r="D150" i="36" l="1"/>
  <c r="F150" i="36"/>
  <c r="G150" i="36" s="1"/>
  <c r="J63" i="44"/>
  <c r="K63" i="44" s="1"/>
  <c r="L63" i="44" s="1"/>
  <c r="Q62" i="44"/>
  <c r="S62" i="44" s="1"/>
  <c r="T62" i="44" s="1"/>
  <c r="V62" i="44" s="1"/>
  <c r="P61" i="36"/>
  <c r="F151" i="44"/>
  <c r="G151" i="44" s="1"/>
  <c r="D151" i="44"/>
  <c r="Q61" i="36"/>
  <c r="J62" i="36"/>
  <c r="E151" i="36"/>
  <c r="E152" i="44"/>
  <c r="R63" i="44" l="1"/>
  <c r="U63" i="44" s="1"/>
  <c r="D151" i="36"/>
  <c r="F151" i="36"/>
  <c r="G151" i="36" s="1"/>
  <c r="S61" i="36"/>
  <c r="T61" i="36" s="1"/>
  <c r="V61" i="36" s="1"/>
  <c r="Y62" i="44"/>
  <c r="Z62" i="44" s="1"/>
  <c r="X63" i="44" s="1"/>
  <c r="AA63" i="44" s="1"/>
  <c r="D152" i="44"/>
  <c r="F152" i="44"/>
  <c r="G152" i="44" s="1"/>
  <c r="M63" i="44"/>
  <c r="N63" i="44" s="1"/>
  <c r="K62" i="36"/>
  <c r="L62" i="36" s="1"/>
  <c r="R62" i="36"/>
  <c r="E153" i="44"/>
  <c r="E152" i="36"/>
  <c r="Y61" i="36" l="1"/>
  <c r="Z61" i="36" s="1"/>
  <c r="X62" i="36" s="1"/>
  <c r="AA62" i="36" s="1"/>
  <c r="D152" i="36"/>
  <c r="F152" i="36"/>
  <c r="G152" i="36" s="1"/>
  <c r="D153" i="44"/>
  <c r="F153" i="44"/>
  <c r="G153" i="44" s="1"/>
  <c r="Q63" i="44"/>
  <c r="J64" i="44"/>
  <c r="P63" i="44"/>
  <c r="M62" i="36"/>
  <c r="N62" i="36" s="1"/>
  <c r="U62" i="36"/>
  <c r="E154" i="44"/>
  <c r="E153" i="36"/>
  <c r="F153" i="36" l="1"/>
  <c r="G153" i="36" s="1"/>
  <c r="D153" i="36"/>
  <c r="S63" i="44"/>
  <c r="T63" i="44" s="1"/>
  <c r="R64" i="44" s="1"/>
  <c r="F154" i="44"/>
  <c r="G154" i="44" s="1"/>
  <c r="D154" i="44"/>
  <c r="Q62" i="36"/>
  <c r="J63" i="36"/>
  <c r="P62" i="36"/>
  <c r="K64" i="44"/>
  <c r="L64" i="44" s="1"/>
  <c r="E155" i="44"/>
  <c r="E154" i="36"/>
  <c r="F154" i="36" l="1"/>
  <c r="G154" i="36" s="1"/>
  <c r="D154" i="36"/>
  <c r="Y63" i="44"/>
  <c r="Z63" i="44" s="1"/>
  <c r="X64" i="44" s="1"/>
  <c r="AA64" i="44" s="1"/>
  <c r="V63" i="44"/>
  <c r="S62" i="36"/>
  <c r="T62" i="36" s="1"/>
  <c r="V62" i="36" s="1"/>
  <c r="D155" i="44"/>
  <c r="F155" i="44"/>
  <c r="G155" i="44" s="1"/>
  <c r="M64" i="44"/>
  <c r="N64" i="44" s="1"/>
  <c r="K63" i="36"/>
  <c r="L63" i="36" s="1"/>
  <c r="U64" i="44"/>
  <c r="E155" i="36"/>
  <c r="E156" i="44"/>
  <c r="Y62" i="36" l="1"/>
  <c r="Z62" i="36" s="1"/>
  <c r="X63" i="36" s="1"/>
  <c r="D155" i="36"/>
  <c r="F155" i="36"/>
  <c r="G155" i="36" s="1"/>
  <c r="R63" i="36"/>
  <c r="D156" i="44"/>
  <c r="F156" i="44"/>
  <c r="G156" i="44" s="1"/>
  <c r="Q64" i="44"/>
  <c r="J65" i="44"/>
  <c r="P64" i="44"/>
  <c r="U63" i="36"/>
  <c r="AA63" i="36"/>
  <c r="M63" i="36"/>
  <c r="N63" i="36" s="1"/>
  <c r="E157" i="44"/>
  <c r="E156" i="36"/>
  <c r="F156" i="36" l="1"/>
  <c r="G156" i="36" s="1"/>
  <c r="D156" i="36"/>
  <c r="D157" i="44"/>
  <c r="F157" i="44"/>
  <c r="G157" i="44" s="1"/>
  <c r="Q63" i="36"/>
  <c r="J64" i="36"/>
  <c r="P63" i="36"/>
  <c r="K65" i="44"/>
  <c r="L65" i="44" s="1"/>
  <c r="S64" i="44"/>
  <c r="T64" i="44" s="1"/>
  <c r="E158" i="44"/>
  <c r="E157" i="36"/>
  <c r="D157" i="36" l="1"/>
  <c r="F157" i="36"/>
  <c r="G157" i="36" s="1"/>
  <c r="M65" i="44"/>
  <c r="N65" i="44" s="1"/>
  <c r="S63" i="36"/>
  <c r="T63" i="36" s="1"/>
  <c r="R64" i="36" s="1"/>
  <c r="D158" i="44"/>
  <c r="F158" i="44"/>
  <c r="G158" i="44" s="1"/>
  <c r="K64" i="36"/>
  <c r="Y64" i="44"/>
  <c r="Z64" i="44" s="1"/>
  <c r="X65" i="44" s="1"/>
  <c r="V64" i="44"/>
  <c r="R65" i="44"/>
  <c r="E158" i="36"/>
  <c r="E159" i="44"/>
  <c r="V63" i="36" l="1"/>
  <c r="F158" i="36"/>
  <c r="G158" i="36" s="1"/>
  <c r="D158" i="36"/>
  <c r="Y63" i="36"/>
  <c r="Z63" i="36" s="1"/>
  <c r="X64" i="36" s="1"/>
  <c r="AA64" i="36" s="1"/>
  <c r="F159" i="44"/>
  <c r="G159" i="44" s="1"/>
  <c r="D159" i="44"/>
  <c r="U65" i="44"/>
  <c r="P65" i="44"/>
  <c r="AA65" i="44"/>
  <c r="Q65" i="44"/>
  <c r="J66" i="44"/>
  <c r="L64" i="36"/>
  <c r="U64" i="36"/>
  <c r="E159" i="36"/>
  <c r="E160" i="44"/>
  <c r="D159" i="36" l="1"/>
  <c r="F159" i="36"/>
  <c r="G159" i="36" s="1"/>
  <c r="S65" i="44"/>
  <c r="T65" i="44" s="1"/>
  <c r="V65" i="44" s="1"/>
  <c r="D160" i="44"/>
  <c r="F160" i="44"/>
  <c r="G160" i="44" s="1"/>
  <c r="M64" i="36"/>
  <c r="N64" i="36" s="1"/>
  <c r="K66" i="44"/>
  <c r="L66" i="44" s="1"/>
  <c r="M66" i="44" s="1"/>
  <c r="E161" i="44"/>
  <c r="E160" i="36"/>
  <c r="D160" i="36" l="1"/>
  <c r="F160" i="36"/>
  <c r="G160" i="36" s="1"/>
  <c r="Y65" i="44"/>
  <c r="Z65" i="44" s="1"/>
  <c r="X66" i="44" s="1"/>
  <c r="AA66" i="44" s="1"/>
  <c r="R66" i="44"/>
  <c r="U66" i="44" s="1"/>
  <c r="F161" i="44"/>
  <c r="G161" i="44" s="1"/>
  <c r="D161" i="44"/>
  <c r="Q64" i="36"/>
  <c r="J65" i="36"/>
  <c r="P64" i="36"/>
  <c r="N66" i="44"/>
  <c r="E162" i="44"/>
  <c r="E161" i="36"/>
  <c r="D161" i="36" l="1"/>
  <c r="F161" i="36"/>
  <c r="G161" i="36" s="1"/>
  <c r="P66" i="44"/>
  <c r="F162" i="44"/>
  <c r="G162" i="44" s="1"/>
  <c r="D162" i="44"/>
  <c r="K65" i="36"/>
  <c r="L65" i="36" s="1"/>
  <c r="M65" i="36" s="1"/>
  <c r="N65" i="36" s="1"/>
  <c r="S64" i="36"/>
  <c r="T64" i="36" s="1"/>
  <c r="Q66" i="44"/>
  <c r="S66" i="44" s="1"/>
  <c r="T66" i="44" s="1"/>
  <c r="J67" i="44"/>
  <c r="E162" i="36"/>
  <c r="E163" i="44"/>
  <c r="F162" i="36" l="1"/>
  <c r="G162" i="36" s="1"/>
  <c r="D162" i="36"/>
  <c r="F163" i="44"/>
  <c r="G163" i="44" s="1"/>
  <c r="D163" i="44"/>
  <c r="Q65" i="36"/>
  <c r="J66" i="36"/>
  <c r="Y64" i="36"/>
  <c r="Z64" i="36" s="1"/>
  <c r="X65" i="36" s="1"/>
  <c r="V64" i="36"/>
  <c r="R65" i="36"/>
  <c r="Y66" i="44"/>
  <c r="Z66" i="44" s="1"/>
  <c r="X67" i="44" s="1"/>
  <c r="K67" i="44"/>
  <c r="L67" i="44" s="1"/>
  <c r="V66" i="44"/>
  <c r="R67" i="44"/>
  <c r="E164" i="44"/>
  <c r="E163" i="36"/>
  <c r="D163" i="36" l="1"/>
  <c r="F163" i="36"/>
  <c r="G163" i="36" s="1"/>
  <c r="F164" i="44"/>
  <c r="G164" i="44" s="1"/>
  <c r="D164" i="44"/>
  <c r="U65" i="36"/>
  <c r="P65" i="36"/>
  <c r="S65" i="36" s="1"/>
  <c r="T65" i="36" s="1"/>
  <c r="AA65" i="36"/>
  <c r="K66" i="36"/>
  <c r="L66" i="36" s="1"/>
  <c r="M67" i="44"/>
  <c r="N67" i="44" s="1"/>
  <c r="AA67" i="44"/>
  <c r="U67" i="44"/>
  <c r="E165" i="44"/>
  <c r="E164" i="36"/>
  <c r="D164" i="36" l="1"/>
  <c r="F164" i="36"/>
  <c r="G164" i="36" s="1"/>
  <c r="M66" i="36"/>
  <c r="N66" i="36" s="1"/>
  <c r="J67" i="36" s="1"/>
  <c r="F165" i="44"/>
  <c r="G165" i="44" s="1"/>
  <c r="D165" i="44"/>
  <c r="Q67" i="44"/>
  <c r="J68" i="44"/>
  <c r="P67" i="44"/>
  <c r="V65" i="36"/>
  <c r="R66" i="36"/>
  <c r="Y65" i="36"/>
  <c r="Z65" i="36" s="1"/>
  <c r="X66" i="36" s="1"/>
  <c r="E165" i="36"/>
  <c r="E166" i="44"/>
  <c r="Q66" i="36" l="1"/>
  <c r="F165" i="36"/>
  <c r="G165" i="36" s="1"/>
  <c r="D165" i="36"/>
  <c r="D166" i="44"/>
  <c r="F166" i="44"/>
  <c r="G166" i="44" s="1"/>
  <c r="S67" i="44"/>
  <c r="T67" i="44" s="1"/>
  <c r="K68" i="44"/>
  <c r="L68" i="44" s="1"/>
  <c r="M68" i="44" s="1"/>
  <c r="N68" i="44" s="1"/>
  <c r="K67" i="36"/>
  <c r="L67" i="36" s="1"/>
  <c r="AA66" i="36"/>
  <c r="U66" i="36"/>
  <c r="P66" i="36"/>
  <c r="E166" i="36"/>
  <c r="E167" i="44"/>
  <c r="D166" i="36" l="1"/>
  <c r="F166" i="36"/>
  <c r="G166" i="36" s="1"/>
  <c r="Y67" i="44"/>
  <c r="Z67" i="44" s="1"/>
  <c r="X68" i="44" s="1"/>
  <c r="AA68" i="44" s="1"/>
  <c r="M67" i="36"/>
  <c r="N67" i="36" s="1"/>
  <c r="D167" i="44"/>
  <c r="F167" i="44"/>
  <c r="G167" i="44" s="1"/>
  <c r="Q68" i="44"/>
  <c r="J69" i="44"/>
  <c r="S66" i="36"/>
  <c r="T66" i="36" s="1"/>
  <c r="V67" i="44"/>
  <c r="R68" i="44"/>
  <c r="E168" i="44"/>
  <c r="E167" i="36"/>
  <c r="D167" i="36" l="1"/>
  <c r="F167" i="36"/>
  <c r="G167" i="36" s="1"/>
  <c r="Y66" i="36"/>
  <c r="Z66" i="36" s="1"/>
  <c r="X67" i="36" s="1"/>
  <c r="AA67" i="36" s="1"/>
  <c r="Q67" i="36"/>
  <c r="J68" i="36"/>
  <c r="K68" i="36" s="1"/>
  <c r="L68" i="36" s="1"/>
  <c r="D168" i="44"/>
  <c r="F168" i="44"/>
  <c r="G168" i="44" s="1"/>
  <c r="K69" i="44"/>
  <c r="L69" i="44" s="1"/>
  <c r="U68" i="44"/>
  <c r="P68" i="44"/>
  <c r="V66" i="36"/>
  <c r="R67" i="36"/>
  <c r="E168" i="36"/>
  <c r="E169" i="44"/>
  <c r="D168" i="36" l="1"/>
  <c r="F168" i="36"/>
  <c r="G168" i="36" s="1"/>
  <c r="F169" i="44"/>
  <c r="G169" i="44" s="1"/>
  <c r="D169" i="44"/>
  <c r="M69" i="44"/>
  <c r="N69" i="44" s="1"/>
  <c r="U67" i="36"/>
  <c r="P67" i="36"/>
  <c r="S67" i="36" s="1"/>
  <c r="T67" i="36" s="1"/>
  <c r="M68" i="36"/>
  <c r="N68" i="36" s="1"/>
  <c r="S68" i="44"/>
  <c r="T68" i="44" s="1"/>
  <c r="E169" i="36"/>
  <c r="E170" i="44"/>
  <c r="F169" i="36" l="1"/>
  <c r="G169" i="36" s="1"/>
  <c r="D169" i="36"/>
  <c r="F170" i="44"/>
  <c r="G170" i="44" s="1"/>
  <c r="D170" i="44"/>
  <c r="V67" i="36"/>
  <c r="R68" i="36"/>
  <c r="Q69" i="44"/>
  <c r="J70" i="44"/>
  <c r="Q68" i="36"/>
  <c r="J69" i="36"/>
  <c r="Y68" i="44"/>
  <c r="Z68" i="44" s="1"/>
  <c r="X69" i="44" s="1"/>
  <c r="V68" i="44"/>
  <c r="R69" i="44"/>
  <c r="Y67" i="36"/>
  <c r="Z67" i="36" s="1"/>
  <c r="X68" i="36" s="1"/>
  <c r="E170" i="36"/>
  <c r="E171" i="44"/>
  <c r="D170" i="36" l="1"/>
  <c r="F170" i="36"/>
  <c r="G170" i="36" s="1"/>
  <c r="D171" i="44"/>
  <c r="F171" i="44"/>
  <c r="G171" i="44" s="1"/>
  <c r="K70" i="44"/>
  <c r="L70" i="44" s="1"/>
  <c r="U69" i="44"/>
  <c r="P69" i="44"/>
  <c r="K69" i="36"/>
  <c r="L69" i="36" s="1"/>
  <c r="M69" i="36" s="1"/>
  <c r="N69" i="36" s="1"/>
  <c r="U68" i="36"/>
  <c r="P68" i="36"/>
  <c r="S68" i="36" s="1"/>
  <c r="T68" i="36" s="1"/>
  <c r="AA68" i="36"/>
  <c r="AA69" i="44"/>
  <c r="E171" i="36"/>
  <c r="E172" i="44"/>
  <c r="D171" i="36" l="1"/>
  <c r="F171" i="36"/>
  <c r="G171" i="36" s="1"/>
  <c r="M70" i="44"/>
  <c r="N70" i="44" s="1"/>
  <c r="Q70" i="44" s="1"/>
  <c r="D172" i="44"/>
  <c r="F172" i="44"/>
  <c r="G172" i="44" s="1"/>
  <c r="V68" i="36"/>
  <c r="R69" i="36"/>
  <c r="Q69" i="36"/>
  <c r="J70" i="36"/>
  <c r="S69" i="44"/>
  <c r="T69" i="44" s="1"/>
  <c r="Y68" i="36"/>
  <c r="Z68" i="36" s="1"/>
  <c r="X69" i="36" s="1"/>
  <c r="E173" i="44"/>
  <c r="E172" i="36"/>
  <c r="D172" i="36" l="1"/>
  <c r="F172" i="36"/>
  <c r="G172" i="36" s="1"/>
  <c r="J71" i="44"/>
  <c r="K71" i="44" s="1"/>
  <c r="L71" i="44" s="1"/>
  <c r="F173" i="44"/>
  <c r="G173" i="44" s="1"/>
  <c r="D173" i="44"/>
  <c r="U69" i="36"/>
  <c r="P69" i="36"/>
  <c r="S69" i="36" s="1"/>
  <c r="T69" i="36" s="1"/>
  <c r="Y69" i="44"/>
  <c r="Z69" i="44" s="1"/>
  <c r="X70" i="44" s="1"/>
  <c r="K70" i="36"/>
  <c r="AA69" i="36"/>
  <c r="V69" i="44"/>
  <c r="R70" i="44"/>
  <c r="E173" i="36"/>
  <c r="E174" i="44"/>
  <c r="D173" i="36" l="1"/>
  <c r="F173" i="36"/>
  <c r="G173" i="36" s="1"/>
  <c r="M71" i="44"/>
  <c r="N71" i="44" s="1"/>
  <c r="D174" i="44"/>
  <c r="F174" i="44"/>
  <c r="G174" i="44" s="1"/>
  <c r="V69" i="36"/>
  <c r="R70" i="36"/>
  <c r="AA70" i="44"/>
  <c r="L70" i="36"/>
  <c r="M70" i="36" s="1"/>
  <c r="Y69" i="36"/>
  <c r="Z69" i="36" s="1"/>
  <c r="X70" i="36" s="1"/>
  <c r="U70" i="44"/>
  <c r="P70" i="44"/>
  <c r="E174" i="36"/>
  <c r="E175" i="44"/>
  <c r="F174" i="36" l="1"/>
  <c r="G174" i="36" s="1"/>
  <c r="D174" i="36"/>
  <c r="F175" i="44"/>
  <c r="G175" i="44" s="1"/>
  <c r="D175" i="44"/>
  <c r="Q71" i="44"/>
  <c r="J72" i="44"/>
  <c r="U70" i="36"/>
  <c r="S70" i="44"/>
  <c r="T70" i="44" s="1"/>
  <c r="AA70" i="36"/>
  <c r="N70" i="36"/>
  <c r="P70" i="36" s="1"/>
  <c r="E175" i="36"/>
  <c r="E176" i="44"/>
  <c r="D175" i="36" l="1"/>
  <c r="F175" i="36"/>
  <c r="G175" i="36" s="1"/>
  <c r="Y70" i="44"/>
  <c r="Z70" i="44" s="1"/>
  <c r="X71" i="44" s="1"/>
  <c r="AA71" i="44" s="1"/>
  <c r="D176" i="44"/>
  <c r="F176" i="44"/>
  <c r="G176" i="44" s="1"/>
  <c r="K72" i="44"/>
  <c r="L72" i="44" s="1"/>
  <c r="M72" i="44" s="1"/>
  <c r="V70" i="44"/>
  <c r="R71" i="44"/>
  <c r="Q70" i="36"/>
  <c r="S70" i="36" s="1"/>
  <c r="T70" i="36" s="1"/>
  <c r="J71" i="36"/>
  <c r="E176" i="36"/>
  <c r="E177" i="44"/>
  <c r="F176" i="36" l="1"/>
  <c r="G176" i="36" s="1"/>
  <c r="D176" i="36"/>
  <c r="Y70" i="36"/>
  <c r="Z70" i="36" s="1"/>
  <c r="X71" i="36" s="1"/>
  <c r="AA71" i="36" s="1"/>
  <c r="D177" i="44"/>
  <c r="F177" i="44"/>
  <c r="G177" i="44" s="1"/>
  <c r="N72" i="44"/>
  <c r="V70" i="36"/>
  <c r="R71" i="36"/>
  <c r="K71" i="36"/>
  <c r="L71" i="36" s="1"/>
  <c r="M71" i="36" s="1"/>
  <c r="U71" i="44"/>
  <c r="P71" i="44"/>
  <c r="E178" i="44"/>
  <c r="E177" i="36"/>
  <c r="F177" i="36" l="1"/>
  <c r="G177" i="36" s="1"/>
  <c r="D177" i="36"/>
  <c r="D178" i="44"/>
  <c r="F178" i="44"/>
  <c r="G178" i="44" s="1"/>
  <c r="Q72" i="44"/>
  <c r="J73" i="44"/>
  <c r="S71" i="44"/>
  <c r="T71" i="44" s="1"/>
  <c r="U71" i="36"/>
  <c r="N71" i="36"/>
  <c r="E179" i="44"/>
  <c r="E178" i="36"/>
  <c r="D178" i="36" l="1"/>
  <c r="F178" i="36"/>
  <c r="G178" i="36" s="1"/>
  <c r="D179" i="44"/>
  <c r="F179" i="44"/>
  <c r="G179" i="44" s="1"/>
  <c r="K73" i="44"/>
  <c r="Y71" i="44"/>
  <c r="Z71" i="44" s="1"/>
  <c r="X72" i="44" s="1"/>
  <c r="Q71" i="36"/>
  <c r="J72" i="36"/>
  <c r="V71" i="44"/>
  <c r="R72" i="44"/>
  <c r="P71" i="36"/>
  <c r="E180" i="44"/>
  <c r="E179" i="36"/>
  <c r="F179" i="36" l="1"/>
  <c r="G179" i="36" s="1"/>
  <c r="D179" i="36"/>
  <c r="S71" i="36"/>
  <c r="T71" i="36" s="1"/>
  <c r="V71" i="36" s="1"/>
  <c r="D180" i="44"/>
  <c r="F180" i="44"/>
  <c r="G180" i="44" s="1"/>
  <c r="AA72" i="44"/>
  <c r="L73" i="44"/>
  <c r="M73" i="44" s="1"/>
  <c r="U72" i="44"/>
  <c r="P72" i="44"/>
  <c r="K72" i="36"/>
  <c r="L72" i="36" s="1"/>
  <c r="E181" i="44"/>
  <c r="E180" i="36"/>
  <c r="R72" i="36" l="1"/>
  <c r="U72" i="36" s="1"/>
  <c r="Y71" i="36"/>
  <c r="Z71" i="36" s="1"/>
  <c r="X72" i="36" s="1"/>
  <c r="D180" i="36"/>
  <c r="F180" i="36"/>
  <c r="G180" i="36" s="1"/>
  <c r="D181" i="44"/>
  <c r="F181" i="44"/>
  <c r="G181" i="44" s="1"/>
  <c r="M72" i="36"/>
  <c r="N72" i="36" s="1"/>
  <c r="AA72" i="36"/>
  <c r="N73" i="44"/>
  <c r="S72" i="44"/>
  <c r="T72" i="44" s="1"/>
  <c r="E181" i="36"/>
  <c r="E182" i="44"/>
  <c r="D181" i="36" l="1"/>
  <c r="F181" i="36"/>
  <c r="G181" i="36" s="1"/>
  <c r="F182" i="44"/>
  <c r="G182" i="44" s="1"/>
  <c r="D182" i="44"/>
  <c r="Q73" i="44"/>
  <c r="J74" i="44"/>
  <c r="V72" i="44"/>
  <c r="R73" i="44"/>
  <c r="Q72" i="36"/>
  <c r="J73" i="36"/>
  <c r="Y72" i="44"/>
  <c r="Z72" i="44" s="1"/>
  <c r="X73" i="44" s="1"/>
  <c r="P72" i="36"/>
  <c r="E182" i="36"/>
  <c r="E183" i="44"/>
  <c r="D182" i="36" l="1"/>
  <c r="F182" i="36"/>
  <c r="G182" i="36" s="1"/>
  <c r="S72" i="36"/>
  <c r="T72" i="36" s="1"/>
  <c r="V72" i="36" s="1"/>
  <c r="F183" i="44"/>
  <c r="G183" i="44" s="1"/>
  <c r="D183" i="44"/>
  <c r="U73" i="44"/>
  <c r="P73" i="44"/>
  <c r="K74" i="44"/>
  <c r="L74" i="44" s="1"/>
  <c r="K73" i="36"/>
  <c r="L73" i="36" s="1"/>
  <c r="M73" i="36" s="1"/>
  <c r="N73" i="36" s="1"/>
  <c r="AA73" i="44"/>
  <c r="E184" i="44"/>
  <c r="E183" i="36"/>
  <c r="D183" i="36" l="1"/>
  <c r="F183" i="36"/>
  <c r="G183" i="36" s="1"/>
  <c r="R73" i="36"/>
  <c r="U73" i="36" s="1"/>
  <c r="Y72" i="36"/>
  <c r="Z72" i="36" s="1"/>
  <c r="X73" i="36" s="1"/>
  <c r="AA73" i="36" s="1"/>
  <c r="F184" i="44"/>
  <c r="G184" i="44" s="1"/>
  <c r="D184" i="44"/>
  <c r="Q73" i="36"/>
  <c r="J74" i="36"/>
  <c r="M74" i="44"/>
  <c r="N74" i="44" s="1"/>
  <c r="S73" i="44"/>
  <c r="T73" i="44" s="1"/>
  <c r="E185" i="44"/>
  <c r="E184" i="36"/>
  <c r="F184" i="36" l="1"/>
  <c r="G184" i="36" s="1"/>
  <c r="D184" i="36"/>
  <c r="P73" i="36"/>
  <c r="S73" i="36" s="1"/>
  <c r="Y73" i="44"/>
  <c r="Z73" i="44" s="1"/>
  <c r="X74" i="44" s="1"/>
  <c r="AA74" i="44" s="1"/>
  <c r="F185" i="44"/>
  <c r="G185" i="44" s="1"/>
  <c r="D185" i="44"/>
  <c r="Q74" i="44"/>
  <c r="J75" i="44"/>
  <c r="K74" i="36"/>
  <c r="L74" i="36" s="1"/>
  <c r="M74" i="36" s="1"/>
  <c r="V73" i="44"/>
  <c r="R74" i="44"/>
  <c r="E185" i="36"/>
  <c r="E186" i="44"/>
  <c r="D185" i="36" l="1"/>
  <c r="F185" i="36"/>
  <c r="G185" i="36" s="1"/>
  <c r="T73" i="36"/>
  <c r="Y73" i="36"/>
  <c r="Z73" i="36" s="1"/>
  <c r="X74" i="36" s="1"/>
  <c r="AA74" i="36" s="1"/>
  <c r="D186" i="44"/>
  <c r="F186" i="44"/>
  <c r="G186" i="44" s="1"/>
  <c r="K75" i="44"/>
  <c r="L75" i="44" s="1"/>
  <c r="M75" i="44" s="1"/>
  <c r="U74" i="44"/>
  <c r="P74" i="44"/>
  <c r="N74" i="36"/>
  <c r="E187" i="44"/>
  <c r="E186" i="36"/>
  <c r="D186" i="36" l="1"/>
  <c r="F186" i="36"/>
  <c r="G186" i="36" s="1"/>
  <c r="R74" i="36"/>
  <c r="U74" i="36" s="1"/>
  <c r="V73" i="36"/>
  <c r="F187" i="44"/>
  <c r="G187" i="44" s="1"/>
  <c r="D187" i="44"/>
  <c r="S74" i="44"/>
  <c r="T74" i="44" s="1"/>
  <c r="Q74" i="36"/>
  <c r="J75" i="36"/>
  <c r="N75" i="44"/>
  <c r="E188" i="44"/>
  <c r="E187" i="36"/>
  <c r="D187" i="36" l="1"/>
  <c r="F187" i="36"/>
  <c r="G187" i="36" s="1"/>
  <c r="P74" i="36"/>
  <c r="S74" i="36" s="1"/>
  <c r="T74" i="36" s="1"/>
  <c r="V74" i="36" s="1"/>
  <c r="D188" i="44"/>
  <c r="F188" i="44"/>
  <c r="G188" i="44" s="1"/>
  <c r="K75" i="36"/>
  <c r="L75" i="36" s="1"/>
  <c r="M75" i="36" s="1"/>
  <c r="N75" i="36" s="1"/>
  <c r="V74" i="44"/>
  <c r="R75" i="44"/>
  <c r="Y74" i="44"/>
  <c r="Z74" i="44" s="1"/>
  <c r="X75" i="44" s="1"/>
  <c r="Q75" i="44"/>
  <c r="J76" i="44"/>
  <c r="E189" i="44"/>
  <c r="E188" i="36"/>
  <c r="F188" i="36" l="1"/>
  <c r="G188" i="36" s="1"/>
  <c r="D188" i="36"/>
  <c r="R75" i="36"/>
  <c r="U75" i="36" s="1"/>
  <c r="Y74" i="36"/>
  <c r="Z74" i="36" s="1"/>
  <c r="X75" i="36" s="1"/>
  <c r="AA75" i="36" s="1"/>
  <c r="D189" i="44"/>
  <c r="F189" i="44"/>
  <c r="G189" i="44" s="1"/>
  <c r="Q75" i="36"/>
  <c r="J76" i="36"/>
  <c r="U75" i="44"/>
  <c r="P75" i="44"/>
  <c r="K76" i="44"/>
  <c r="L76" i="44" s="1"/>
  <c r="M76" i="44" s="1"/>
  <c r="AA75" i="44"/>
  <c r="E189" i="36"/>
  <c r="E190" i="44"/>
  <c r="D189" i="36" l="1"/>
  <c r="F189" i="36"/>
  <c r="G189" i="36" s="1"/>
  <c r="P75" i="36"/>
  <c r="S75" i="36" s="1"/>
  <c r="D190" i="44"/>
  <c r="F190" i="44"/>
  <c r="G190" i="44" s="1"/>
  <c r="N76" i="44"/>
  <c r="K76" i="36"/>
  <c r="L76" i="36" s="1"/>
  <c r="S75" i="44"/>
  <c r="T75" i="44" s="1"/>
  <c r="E191" i="44"/>
  <c r="E190" i="36"/>
  <c r="F190" i="36" l="1"/>
  <c r="G190" i="36" s="1"/>
  <c r="D190" i="36"/>
  <c r="T75" i="36"/>
  <c r="Y75" i="36"/>
  <c r="Z75" i="36" s="1"/>
  <c r="X76" i="36" s="1"/>
  <c r="AA76" i="36" s="1"/>
  <c r="F191" i="44"/>
  <c r="G191" i="44" s="1"/>
  <c r="D191" i="44"/>
  <c r="M76" i="36"/>
  <c r="N76" i="36" s="1"/>
  <c r="V75" i="44"/>
  <c r="R76" i="44"/>
  <c r="Q76" i="44"/>
  <c r="J77" i="44"/>
  <c r="Y75" i="44"/>
  <c r="Z75" i="44" s="1"/>
  <c r="X76" i="44" s="1"/>
  <c r="E192" i="44"/>
  <c r="E191" i="36"/>
  <c r="D191" i="36" l="1"/>
  <c r="F191" i="36"/>
  <c r="G191" i="36" s="1"/>
  <c r="V75" i="36"/>
  <c r="R76" i="36"/>
  <c r="U76" i="36" s="1"/>
  <c r="F192" i="44"/>
  <c r="G192" i="44" s="1"/>
  <c r="D192" i="44"/>
  <c r="U76" i="44"/>
  <c r="P76" i="44"/>
  <c r="AA76" i="44"/>
  <c r="Q76" i="36"/>
  <c r="J77" i="36"/>
  <c r="K77" i="44"/>
  <c r="L77" i="44" s="1"/>
  <c r="M77" i="44" s="1"/>
  <c r="E193" i="44"/>
  <c r="E192" i="36"/>
  <c r="F192" i="36" l="1"/>
  <c r="G192" i="36" s="1"/>
  <c r="D192" i="36"/>
  <c r="P76" i="36"/>
  <c r="S76" i="36" s="1"/>
  <c r="F193" i="44"/>
  <c r="G193" i="44" s="1"/>
  <c r="D193" i="44"/>
  <c r="N77" i="44"/>
  <c r="K77" i="36"/>
  <c r="L77" i="36" s="1"/>
  <c r="S76" i="44"/>
  <c r="T76" i="44" s="1"/>
  <c r="E193" i="36"/>
  <c r="E194" i="44"/>
  <c r="D193" i="36" l="1"/>
  <c r="F193" i="36"/>
  <c r="G193" i="36" s="1"/>
  <c r="T76" i="36"/>
  <c r="Y76" i="36"/>
  <c r="Z76" i="36" s="1"/>
  <c r="X77" i="36" s="1"/>
  <c r="AA77" i="36" s="1"/>
  <c r="Y76" i="44"/>
  <c r="Z76" i="44" s="1"/>
  <c r="X77" i="44" s="1"/>
  <c r="AA77" i="44" s="1"/>
  <c r="F194" i="44"/>
  <c r="G194" i="44" s="1"/>
  <c r="D194" i="44"/>
  <c r="M77" i="36"/>
  <c r="N77" i="36" s="1"/>
  <c r="V76" i="44"/>
  <c r="R77" i="44"/>
  <c r="Q77" i="44"/>
  <c r="J78" i="44"/>
  <c r="E194" i="36"/>
  <c r="E195" i="44"/>
  <c r="D194" i="36" l="1"/>
  <c r="F194" i="36"/>
  <c r="G194" i="36" s="1"/>
  <c r="R77" i="36"/>
  <c r="U77" i="36" s="1"/>
  <c r="V76" i="36"/>
  <c r="F195" i="44"/>
  <c r="G195" i="44" s="1"/>
  <c r="D195" i="44"/>
  <c r="Q77" i="36"/>
  <c r="J78" i="36"/>
  <c r="K78" i="44"/>
  <c r="L78" i="44" s="1"/>
  <c r="M78" i="44" s="1"/>
  <c r="U77" i="44"/>
  <c r="P77" i="44"/>
  <c r="E196" i="44"/>
  <c r="E195" i="36"/>
  <c r="D195" i="36" l="1"/>
  <c r="F195" i="36"/>
  <c r="G195" i="36" s="1"/>
  <c r="P77" i="36"/>
  <c r="S77" i="36" s="1"/>
  <c r="T77" i="36" s="1"/>
  <c r="R78" i="36" s="1"/>
  <c r="F196" i="44"/>
  <c r="G196" i="44" s="1"/>
  <c r="D196" i="44"/>
  <c r="S77" i="44"/>
  <c r="T77" i="44" s="1"/>
  <c r="K78" i="36"/>
  <c r="L78" i="36" s="1"/>
  <c r="M78" i="36" s="1"/>
  <c r="N78" i="36" s="1"/>
  <c r="N78" i="44"/>
  <c r="E196" i="36"/>
  <c r="E197" i="44"/>
  <c r="F196" i="36" l="1"/>
  <c r="G196" i="36" s="1"/>
  <c r="D196" i="36"/>
  <c r="V77" i="36"/>
  <c r="Y77" i="36"/>
  <c r="Z77" i="36" s="1"/>
  <c r="X78" i="36" s="1"/>
  <c r="AA78" i="36" s="1"/>
  <c r="F197" i="44"/>
  <c r="G197" i="44" s="1"/>
  <c r="D197" i="44"/>
  <c r="Q78" i="36"/>
  <c r="J79" i="36"/>
  <c r="V77" i="44"/>
  <c r="R78" i="44"/>
  <c r="U78" i="36"/>
  <c r="Y77" i="44"/>
  <c r="Z77" i="44" s="1"/>
  <c r="X78" i="44" s="1"/>
  <c r="Q78" i="44"/>
  <c r="J79" i="44"/>
  <c r="E198" i="44"/>
  <c r="E197" i="36"/>
  <c r="P78" i="36" l="1"/>
  <c r="S78" i="36" s="1"/>
  <c r="T78" i="36" s="1"/>
  <c r="V78" i="36" s="1"/>
  <c r="F197" i="36"/>
  <c r="G197" i="36" s="1"/>
  <c r="D197" i="36"/>
  <c r="F198" i="44"/>
  <c r="G198" i="44" s="1"/>
  <c r="D198" i="44"/>
  <c r="U78" i="44"/>
  <c r="P78" i="44"/>
  <c r="S78" i="44" s="1"/>
  <c r="T78" i="44" s="1"/>
  <c r="K79" i="36"/>
  <c r="L79" i="36" s="1"/>
  <c r="M79" i="36" s="1"/>
  <c r="K79" i="44"/>
  <c r="L79" i="44" s="1"/>
  <c r="AA78" i="44"/>
  <c r="E199" i="44"/>
  <c r="E198" i="36"/>
  <c r="D198" i="36" l="1"/>
  <c r="F198" i="36"/>
  <c r="G198" i="36" s="1"/>
  <c r="R79" i="36"/>
  <c r="U79" i="36" s="1"/>
  <c r="Y78" i="36"/>
  <c r="Z78" i="36" s="1"/>
  <c r="X79" i="36" s="1"/>
  <c r="AA79" i="36" s="1"/>
  <c r="F199" i="44"/>
  <c r="G199" i="44" s="1"/>
  <c r="D199" i="44"/>
  <c r="N79" i="36"/>
  <c r="M79" i="44"/>
  <c r="N79" i="44" s="1"/>
  <c r="Y78" i="44"/>
  <c r="Z78" i="44" s="1"/>
  <c r="X79" i="44" s="1"/>
  <c r="V78" i="44"/>
  <c r="R79" i="44"/>
  <c r="E200" i="44"/>
  <c r="E199" i="36"/>
  <c r="D199" i="36" l="1"/>
  <c r="F199" i="36"/>
  <c r="G199" i="36" s="1"/>
  <c r="D200" i="44"/>
  <c r="F200" i="44"/>
  <c r="G200" i="44" s="1"/>
  <c r="Q79" i="44"/>
  <c r="J80" i="44"/>
  <c r="AA79" i="44"/>
  <c r="Q79" i="36"/>
  <c r="J80" i="36"/>
  <c r="P79" i="36"/>
  <c r="U79" i="44"/>
  <c r="P79" i="44"/>
  <c r="E201" i="44"/>
  <c r="E200" i="36"/>
  <c r="D200" i="36" l="1"/>
  <c r="F200" i="36"/>
  <c r="G200" i="36" s="1"/>
  <c r="S79" i="36"/>
  <c r="T79" i="36" s="1"/>
  <c r="V79" i="36" s="1"/>
  <c r="S79" i="44"/>
  <c r="T79" i="44" s="1"/>
  <c r="V79" i="44" s="1"/>
  <c r="F201" i="44"/>
  <c r="G201" i="44" s="1"/>
  <c r="D201" i="44"/>
  <c r="K80" i="36"/>
  <c r="K80" i="44"/>
  <c r="L80" i="44" s="1"/>
  <c r="M80" i="44" s="1"/>
  <c r="E201" i="36"/>
  <c r="E202" i="44"/>
  <c r="Y79" i="44" l="1"/>
  <c r="Z79" i="44" s="1"/>
  <c r="X80" i="44" s="1"/>
  <c r="AA80" i="44" s="1"/>
  <c r="D201" i="36"/>
  <c r="F201" i="36"/>
  <c r="G201" i="36" s="1"/>
  <c r="R80" i="44"/>
  <c r="Y79" i="36"/>
  <c r="Z79" i="36" s="1"/>
  <c r="X80" i="36" s="1"/>
  <c r="AA80" i="36" s="1"/>
  <c r="R80" i="36"/>
  <c r="U80" i="36" s="1"/>
  <c r="D202" i="44"/>
  <c r="F202" i="44"/>
  <c r="G202" i="44" s="1"/>
  <c r="N80" i="44"/>
  <c r="U80" i="44"/>
  <c r="L80" i="36"/>
  <c r="E203" i="44"/>
  <c r="E202" i="36"/>
  <c r="D202" i="36" l="1"/>
  <c r="F202" i="36"/>
  <c r="G202" i="36" s="1"/>
  <c r="F203" i="44"/>
  <c r="G203" i="44" s="1"/>
  <c r="D203" i="44"/>
  <c r="M80" i="36"/>
  <c r="N80" i="36" s="1"/>
  <c r="Q80" i="44"/>
  <c r="J81" i="44"/>
  <c r="P80" i="44"/>
  <c r="E204" i="44"/>
  <c r="E203" i="36"/>
  <c r="F203" i="36" l="1"/>
  <c r="G203" i="36" s="1"/>
  <c r="D203" i="36"/>
  <c r="S80" i="44"/>
  <c r="T80" i="44" s="1"/>
  <c r="V80" i="44" s="1"/>
  <c r="F204" i="44"/>
  <c r="G204" i="44" s="1"/>
  <c r="D204" i="44"/>
  <c r="Q80" i="36"/>
  <c r="J81" i="36"/>
  <c r="P80" i="36"/>
  <c r="K81" i="44"/>
  <c r="E205" i="44"/>
  <c r="E204" i="36"/>
  <c r="D204" i="36" l="1"/>
  <c r="F204" i="36"/>
  <c r="G204" i="36" s="1"/>
  <c r="R81" i="44"/>
  <c r="U81" i="44" s="1"/>
  <c r="Y80" i="44"/>
  <c r="Z80" i="44" s="1"/>
  <c r="X81" i="44" s="1"/>
  <c r="AA81" i="44" s="1"/>
  <c r="F205" i="44"/>
  <c r="G205" i="44" s="1"/>
  <c r="D205" i="44"/>
  <c r="L81" i="44"/>
  <c r="M81" i="44" s="1"/>
  <c r="N81" i="44" s="1"/>
  <c r="S80" i="36"/>
  <c r="T80" i="36" s="1"/>
  <c r="K81" i="36"/>
  <c r="E206" i="44"/>
  <c r="E205" i="36"/>
  <c r="F205" i="36" l="1"/>
  <c r="G205" i="36" s="1"/>
  <c r="D205" i="36"/>
  <c r="Y80" i="36"/>
  <c r="Z80" i="36" s="1"/>
  <c r="X81" i="36" s="1"/>
  <c r="AA81" i="36" s="1"/>
  <c r="D206" i="44"/>
  <c r="F206" i="44"/>
  <c r="G206" i="44" s="1"/>
  <c r="Q81" i="44"/>
  <c r="J82" i="44"/>
  <c r="P81" i="44"/>
  <c r="L81" i="36"/>
  <c r="M81" i="36" s="1"/>
  <c r="V80" i="36"/>
  <c r="R81" i="36"/>
  <c r="E207" i="44"/>
  <c r="E206" i="36"/>
  <c r="D206" i="36" l="1"/>
  <c r="F206" i="36"/>
  <c r="G206" i="36" s="1"/>
  <c r="D207" i="44"/>
  <c r="F207" i="44"/>
  <c r="G207" i="44" s="1"/>
  <c r="N81" i="36"/>
  <c r="S81" i="44"/>
  <c r="T81" i="44" s="1"/>
  <c r="K82" i="44"/>
  <c r="U81" i="36"/>
  <c r="E207" i="36"/>
  <c r="E208" i="44"/>
  <c r="D207" i="36" l="1"/>
  <c r="F207" i="36"/>
  <c r="G207" i="36" s="1"/>
  <c r="D208" i="44"/>
  <c r="F208" i="44"/>
  <c r="G208" i="44" s="1"/>
  <c r="Q81" i="36"/>
  <c r="J82" i="36"/>
  <c r="V81" i="44"/>
  <c r="R82" i="44"/>
  <c r="Y81" i="44"/>
  <c r="Z81" i="44" s="1"/>
  <c r="X82" i="44" s="1"/>
  <c r="P81" i="36"/>
  <c r="L82" i="44"/>
  <c r="M82" i="44" s="1"/>
  <c r="E209" i="44"/>
  <c r="E208" i="36"/>
  <c r="F208" i="36" l="1"/>
  <c r="G208" i="36" s="1"/>
  <c r="D208" i="36"/>
  <c r="S81" i="36"/>
  <c r="T81" i="36" s="1"/>
  <c r="V81" i="36" s="1"/>
  <c r="D209" i="44"/>
  <c r="F209" i="44"/>
  <c r="G209" i="44" s="1"/>
  <c r="AA82" i="44"/>
  <c r="K82" i="36"/>
  <c r="N82" i="44"/>
  <c r="P82" i="44" s="1"/>
  <c r="U82" i="44"/>
  <c r="E210" i="44"/>
  <c r="E209" i="36"/>
  <c r="Y81" i="36" l="1"/>
  <c r="Z81" i="36" s="1"/>
  <c r="X82" i="36" s="1"/>
  <c r="AA82" i="36" s="1"/>
  <c r="D209" i="36"/>
  <c r="F209" i="36"/>
  <c r="G209" i="36" s="1"/>
  <c r="R82" i="36"/>
  <c r="U82" i="36" s="1"/>
  <c r="D210" i="44"/>
  <c r="F210" i="44"/>
  <c r="G210" i="44" s="1"/>
  <c r="L82" i="36"/>
  <c r="M82" i="36" s="1"/>
  <c r="Q82" i="44"/>
  <c r="S82" i="44" s="1"/>
  <c r="T82" i="44" s="1"/>
  <c r="J83" i="44"/>
  <c r="E211" i="44"/>
  <c r="E210" i="36"/>
  <c r="D210" i="36" l="1"/>
  <c r="F210" i="36"/>
  <c r="G210" i="36" s="1"/>
  <c r="F211" i="44"/>
  <c r="G211" i="44" s="1"/>
  <c r="D211" i="44"/>
  <c r="K83" i="44"/>
  <c r="L83" i="44" s="1"/>
  <c r="M83" i="44" s="1"/>
  <c r="V82" i="44"/>
  <c r="R83" i="44"/>
  <c r="N82" i="36"/>
  <c r="Y82" i="44"/>
  <c r="Z82" i="44" s="1"/>
  <c r="X83" i="44" s="1"/>
  <c r="E211" i="36"/>
  <c r="E212" i="44"/>
  <c r="D211" i="36" l="1"/>
  <c r="F211" i="36"/>
  <c r="G211" i="36" s="1"/>
  <c r="D212" i="44"/>
  <c r="F212" i="44"/>
  <c r="G212" i="44" s="1"/>
  <c r="U83" i="44"/>
  <c r="N83" i="44"/>
  <c r="Q82" i="36"/>
  <c r="J83" i="36"/>
  <c r="P82" i="36"/>
  <c r="AA83" i="44"/>
  <c r="E213" i="44"/>
  <c r="E212" i="36"/>
  <c r="F212" i="36" l="1"/>
  <c r="G212" i="36" s="1"/>
  <c r="D212" i="36"/>
  <c r="S82" i="36"/>
  <c r="T82" i="36" s="1"/>
  <c r="V82" i="36" s="1"/>
  <c r="D213" i="44"/>
  <c r="F213" i="44"/>
  <c r="G213" i="44" s="1"/>
  <c r="K83" i="36"/>
  <c r="L83" i="36" s="1"/>
  <c r="Q83" i="44"/>
  <c r="J84" i="44"/>
  <c r="P83" i="44"/>
  <c r="E213" i="36"/>
  <c r="E214" i="44"/>
  <c r="D213" i="36" l="1"/>
  <c r="F213" i="36"/>
  <c r="G213" i="36" s="1"/>
  <c r="R83" i="36"/>
  <c r="U83" i="36" s="1"/>
  <c r="Y82" i="36"/>
  <c r="Z82" i="36" s="1"/>
  <c r="X83" i="36" s="1"/>
  <c r="AA83" i="36" s="1"/>
  <c r="M83" i="36"/>
  <c r="N83" i="36" s="1"/>
  <c r="F214" i="44"/>
  <c r="G214" i="44" s="1"/>
  <c r="D214" i="44"/>
  <c r="K84" i="44"/>
  <c r="L84" i="44" s="1"/>
  <c r="M84" i="44" s="1"/>
  <c r="N84" i="44" s="1"/>
  <c r="S83" i="44"/>
  <c r="T83" i="44" s="1"/>
  <c r="E214" i="36"/>
  <c r="E215" i="44"/>
  <c r="D214" i="36" l="1"/>
  <c r="F214" i="36"/>
  <c r="G214" i="36" s="1"/>
  <c r="Q83" i="36"/>
  <c r="P83" i="36"/>
  <c r="J84" i="36"/>
  <c r="K84" i="36" s="1"/>
  <c r="D215" i="44"/>
  <c r="F215" i="44"/>
  <c r="G215" i="44" s="1"/>
  <c r="Q84" i="44"/>
  <c r="J85" i="44"/>
  <c r="V83" i="44"/>
  <c r="R84" i="44"/>
  <c r="Y83" i="44"/>
  <c r="Z83" i="44" s="1"/>
  <c r="X84" i="44" s="1"/>
  <c r="E215" i="36"/>
  <c r="E216" i="44"/>
  <c r="F215" i="36" l="1"/>
  <c r="G215" i="36" s="1"/>
  <c r="D215" i="36"/>
  <c r="L84" i="36"/>
  <c r="M84" i="36" s="1"/>
  <c r="N84" i="36" s="1"/>
  <c r="S83" i="36"/>
  <c r="F216" i="44"/>
  <c r="G216" i="44" s="1"/>
  <c r="D216" i="44"/>
  <c r="U84" i="44"/>
  <c r="P84" i="44"/>
  <c r="S84" i="44" s="1"/>
  <c r="T84" i="44" s="1"/>
  <c r="AA84" i="44"/>
  <c r="K85" i="44"/>
  <c r="L85" i="44" s="1"/>
  <c r="M85" i="44" s="1"/>
  <c r="N85" i="44" s="1"/>
  <c r="E216" i="36"/>
  <c r="E217" i="44"/>
  <c r="D216" i="36" l="1"/>
  <c r="F216" i="36"/>
  <c r="G216" i="36" s="1"/>
  <c r="T83" i="36"/>
  <c r="Y83" i="36"/>
  <c r="Z83" i="36" s="1"/>
  <c r="X84" i="36" s="1"/>
  <c r="AA84" i="36" s="1"/>
  <c r="F217" i="44"/>
  <c r="G217" i="44" s="1"/>
  <c r="D217" i="44"/>
  <c r="Q85" i="44"/>
  <c r="J86" i="44"/>
  <c r="Q84" i="36"/>
  <c r="J85" i="36"/>
  <c r="V84" i="44"/>
  <c r="R85" i="44"/>
  <c r="Y84" i="44"/>
  <c r="Z84" i="44" s="1"/>
  <c r="X85" i="44" s="1"/>
  <c r="E218" i="44"/>
  <c r="E217" i="36"/>
  <c r="D217" i="36" l="1"/>
  <c r="F217" i="36"/>
  <c r="G217" i="36" s="1"/>
  <c r="V83" i="36"/>
  <c r="R84" i="36"/>
  <c r="D218" i="44"/>
  <c r="F218" i="44"/>
  <c r="G218" i="44" s="1"/>
  <c r="K85" i="36"/>
  <c r="L85" i="36" s="1"/>
  <c r="K86" i="44"/>
  <c r="L86" i="44" s="1"/>
  <c r="M86" i="44" s="1"/>
  <c r="U85" i="44"/>
  <c r="P85" i="44"/>
  <c r="AA85" i="44"/>
  <c r="E218" i="36"/>
  <c r="E219" i="44"/>
  <c r="F218" i="36" l="1"/>
  <c r="G218" i="36" s="1"/>
  <c r="D218" i="36"/>
  <c r="U84" i="36"/>
  <c r="P84" i="36"/>
  <c r="S84" i="36" s="1"/>
  <c r="T84" i="36" s="1"/>
  <c r="D219" i="44"/>
  <c r="F219" i="44"/>
  <c r="G219" i="44" s="1"/>
  <c r="M85" i="36"/>
  <c r="N85" i="36" s="1"/>
  <c r="S85" i="44"/>
  <c r="T85" i="44" s="1"/>
  <c r="N86" i="44"/>
  <c r="E220" i="44"/>
  <c r="E219" i="36"/>
  <c r="F219" i="36" l="1"/>
  <c r="G219" i="36" s="1"/>
  <c r="D219" i="36"/>
  <c r="Y85" i="44"/>
  <c r="Z85" i="44" s="1"/>
  <c r="X86" i="44" s="1"/>
  <c r="AA86" i="44" s="1"/>
  <c r="V84" i="36"/>
  <c r="R85" i="36"/>
  <c r="U85" i="36" s="1"/>
  <c r="Y84" i="36"/>
  <c r="Z84" i="36" s="1"/>
  <c r="X85" i="36" s="1"/>
  <c r="AA85" i="36" s="1"/>
  <c r="D220" i="44"/>
  <c r="F220" i="44"/>
  <c r="G220" i="44" s="1"/>
  <c r="Q85" i="36"/>
  <c r="J86" i="36"/>
  <c r="Q86" i="44"/>
  <c r="J87" i="44"/>
  <c r="V85" i="44"/>
  <c r="R86" i="44"/>
  <c r="E221" i="44"/>
  <c r="E220" i="36"/>
  <c r="F220" i="36" l="1"/>
  <c r="G220" i="36" s="1"/>
  <c r="D220" i="36"/>
  <c r="P85" i="36"/>
  <c r="S85" i="36" s="1"/>
  <c r="T85" i="36" s="1"/>
  <c r="F221" i="44"/>
  <c r="G221" i="44" s="1"/>
  <c r="D221" i="44"/>
  <c r="U86" i="44"/>
  <c r="P86" i="44"/>
  <c r="S86" i="44" s="1"/>
  <c r="T86" i="44" s="1"/>
  <c r="K86" i="36"/>
  <c r="L86" i="36" s="1"/>
  <c r="K87" i="44"/>
  <c r="L87" i="44" s="1"/>
  <c r="E221" i="36"/>
  <c r="E222" i="44"/>
  <c r="D221" i="36" l="1"/>
  <c r="F221" i="36"/>
  <c r="G221" i="36" s="1"/>
  <c r="M86" i="36"/>
  <c r="N86" i="36" s="1"/>
  <c r="F222" i="44"/>
  <c r="G222" i="44" s="1"/>
  <c r="D222" i="44"/>
  <c r="V86" i="44"/>
  <c r="R87" i="44"/>
  <c r="M87" i="44"/>
  <c r="N87" i="44" s="1"/>
  <c r="Y85" i="36"/>
  <c r="Z85" i="36" s="1"/>
  <c r="X86" i="36" s="1"/>
  <c r="Y86" i="44"/>
  <c r="Z86" i="44" s="1"/>
  <c r="X87" i="44" s="1"/>
  <c r="V85" i="36"/>
  <c r="R86" i="36"/>
  <c r="E222" i="36"/>
  <c r="E223" i="44"/>
  <c r="D222" i="36" l="1"/>
  <c r="F222" i="36"/>
  <c r="G222" i="36" s="1"/>
  <c r="D223" i="44"/>
  <c r="F223" i="44"/>
  <c r="G223" i="44" s="1"/>
  <c r="Q87" i="44"/>
  <c r="J88" i="44"/>
  <c r="AA86" i="36"/>
  <c r="U87" i="44"/>
  <c r="P87" i="44"/>
  <c r="Q86" i="36"/>
  <c r="J87" i="36"/>
  <c r="AA87" i="44"/>
  <c r="U86" i="36"/>
  <c r="P86" i="36"/>
  <c r="E224" i="44"/>
  <c r="E223" i="36"/>
  <c r="F223" i="36" l="1"/>
  <c r="G223" i="36" s="1"/>
  <c r="D223" i="36"/>
  <c r="S87" i="44"/>
  <c r="T87" i="44" s="1"/>
  <c r="V87" i="44" s="1"/>
  <c r="D224" i="44"/>
  <c r="F224" i="44"/>
  <c r="G224" i="44" s="1"/>
  <c r="K88" i="44"/>
  <c r="L88" i="44" s="1"/>
  <c r="S86" i="36"/>
  <c r="T86" i="36" s="1"/>
  <c r="K87" i="36"/>
  <c r="L87" i="36" s="1"/>
  <c r="E224" i="36"/>
  <c r="E225" i="44"/>
  <c r="D224" i="36" l="1"/>
  <c r="F224" i="36"/>
  <c r="G224" i="36" s="1"/>
  <c r="R88" i="44"/>
  <c r="U88" i="44" s="1"/>
  <c r="Y87" i="44"/>
  <c r="Z87" i="44" s="1"/>
  <c r="X88" i="44" s="1"/>
  <c r="AA88" i="44" s="1"/>
  <c r="M87" i="36"/>
  <c r="N87" i="36" s="1"/>
  <c r="J88" i="36" s="1"/>
  <c r="Y86" i="36"/>
  <c r="Z86" i="36" s="1"/>
  <c r="X87" i="36" s="1"/>
  <c r="AA87" i="36" s="1"/>
  <c r="D225" i="44"/>
  <c r="F225" i="44"/>
  <c r="G225" i="44" s="1"/>
  <c r="M88" i="44"/>
  <c r="N88" i="44" s="1"/>
  <c r="V86" i="36"/>
  <c r="R87" i="36"/>
  <c r="E226" i="44"/>
  <c r="E225" i="36"/>
  <c r="Q87" i="36" l="1"/>
  <c r="D225" i="36"/>
  <c r="F225" i="36"/>
  <c r="G225" i="36" s="1"/>
  <c r="D226" i="44"/>
  <c r="F226" i="44"/>
  <c r="G226" i="44" s="1"/>
  <c r="Q88" i="44"/>
  <c r="J89" i="44"/>
  <c r="P88" i="44"/>
  <c r="K88" i="36"/>
  <c r="U87" i="36"/>
  <c r="P87" i="36"/>
  <c r="E226" i="36"/>
  <c r="E227" i="44"/>
  <c r="F226" i="36" l="1"/>
  <c r="G226" i="36" s="1"/>
  <c r="D226" i="36"/>
  <c r="S88" i="44"/>
  <c r="T88" i="44" s="1"/>
  <c r="R89" i="44" s="1"/>
  <c r="F227" i="44"/>
  <c r="G227" i="44" s="1"/>
  <c r="D227" i="44"/>
  <c r="K89" i="44"/>
  <c r="L89" i="44" s="1"/>
  <c r="M89" i="44" s="1"/>
  <c r="S87" i="36"/>
  <c r="T87" i="36" s="1"/>
  <c r="L88" i="36"/>
  <c r="M88" i="36" s="1"/>
  <c r="E227" i="36"/>
  <c r="E228" i="44"/>
  <c r="D227" i="36" l="1"/>
  <c r="F227" i="36"/>
  <c r="G227" i="36" s="1"/>
  <c r="Y88" i="44"/>
  <c r="Z88" i="44" s="1"/>
  <c r="X89" i="44" s="1"/>
  <c r="AA89" i="44" s="1"/>
  <c r="V88" i="44"/>
  <c r="F228" i="44"/>
  <c r="G228" i="44" s="1"/>
  <c r="D228" i="44"/>
  <c r="Y87" i="36"/>
  <c r="Z87" i="36" s="1"/>
  <c r="X88" i="36" s="1"/>
  <c r="N88" i="36"/>
  <c r="N89" i="44"/>
  <c r="U89" i="44"/>
  <c r="V87" i="36"/>
  <c r="R88" i="36"/>
  <c r="E228" i="36"/>
  <c r="E229" i="44"/>
  <c r="F228" i="36" l="1"/>
  <c r="G228" i="36" s="1"/>
  <c r="D228" i="36"/>
  <c r="F229" i="44"/>
  <c r="G229" i="44" s="1"/>
  <c r="D229" i="44"/>
  <c r="Q89" i="44"/>
  <c r="J90" i="44"/>
  <c r="Q88" i="36"/>
  <c r="J89" i="36"/>
  <c r="AA88" i="36"/>
  <c r="U88" i="36"/>
  <c r="P88" i="36"/>
  <c r="P89" i="44"/>
  <c r="E230" i="44"/>
  <c r="E229" i="36"/>
  <c r="F229" i="36" l="1"/>
  <c r="G229" i="36" s="1"/>
  <c r="D229" i="36"/>
  <c r="S88" i="36"/>
  <c r="T88" i="36" s="1"/>
  <c r="V88" i="36" s="1"/>
  <c r="S89" i="44"/>
  <c r="T89" i="44" s="1"/>
  <c r="R90" i="44" s="1"/>
  <c r="D230" i="44"/>
  <c r="F230" i="44"/>
  <c r="G230" i="44" s="1"/>
  <c r="K89" i="36"/>
  <c r="L89" i="36" s="1"/>
  <c r="K90" i="44"/>
  <c r="L90" i="44" s="1"/>
  <c r="E230" i="36"/>
  <c r="E231" i="44"/>
  <c r="D230" i="36" l="1"/>
  <c r="F230" i="36"/>
  <c r="G230" i="36" s="1"/>
  <c r="V89" i="44"/>
  <c r="R89" i="36"/>
  <c r="U89" i="36" s="1"/>
  <c r="Y88" i="36"/>
  <c r="Z88" i="36" s="1"/>
  <c r="X89" i="36" s="1"/>
  <c r="AA89" i="36" s="1"/>
  <c r="Y89" i="44"/>
  <c r="Z89" i="44" s="1"/>
  <c r="X90" i="44" s="1"/>
  <c r="AA90" i="44" s="1"/>
  <c r="M89" i="36"/>
  <c r="N89" i="36" s="1"/>
  <c r="M90" i="44"/>
  <c r="N90" i="44" s="1"/>
  <c r="F231" i="44"/>
  <c r="G231" i="44" s="1"/>
  <c r="D231" i="44"/>
  <c r="U90" i="44"/>
  <c r="E232" i="44"/>
  <c r="E231" i="36"/>
  <c r="P90" i="44" l="1"/>
  <c r="F231" i="36"/>
  <c r="G231" i="36" s="1"/>
  <c r="D231" i="36"/>
  <c r="P89" i="36"/>
  <c r="J90" i="36"/>
  <c r="K90" i="36" s="1"/>
  <c r="Q89" i="36"/>
  <c r="D232" i="44"/>
  <c r="F232" i="44"/>
  <c r="G232" i="44" s="1"/>
  <c r="Q90" i="44"/>
  <c r="J91" i="44"/>
  <c r="E232" i="36"/>
  <c r="E233" i="44"/>
  <c r="S90" i="44" l="1"/>
  <c r="T90" i="44" s="1"/>
  <c r="D232" i="36"/>
  <c r="F232" i="36"/>
  <c r="G232" i="36" s="1"/>
  <c r="S89" i="36"/>
  <c r="T89" i="36" s="1"/>
  <c r="F233" i="44"/>
  <c r="G233" i="44" s="1"/>
  <c r="D233" i="44"/>
  <c r="V90" i="44"/>
  <c r="R91" i="44"/>
  <c r="K91" i="44"/>
  <c r="Y90" i="44"/>
  <c r="Z90" i="44" s="1"/>
  <c r="X91" i="44" s="1"/>
  <c r="L90" i="36"/>
  <c r="E233" i="36"/>
  <c r="E234" i="44"/>
  <c r="D233" i="36" l="1"/>
  <c r="F233" i="36"/>
  <c r="G233" i="36" s="1"/>
  <c r="Y89" i="36"/>
  <c r="Z89" i="36" s="1"/>
  <c r="X90" i="36" s="1"/>
  <c r="AA90" i="36" s="1"/>
  <c r="R90" i="36"/>
  <c r="U90" i="36" s="1"/>
  <c r="V89" i="36"/>
  <c r="D234" i="44"/>
  <c r="F234" i="44"/>
  <c r="G234" i="44" s="1"/>
  <c r="U91" i="44"/>
  <c r="M90" i="36"/>
  <c r="N90" i="36" s="1"/>
  <c r="AA91" i="44"/>
  <c r="L91" i="44"/>
  <c r="M91" i="44" s="1"/>
  <c r="E235" i="44"/>
  <c r="E234" i="36"/>
  <c r="D234" i="36" l="1"/>
  <c r="F234" i="36"/>
  <c r="G234" i="36" s="1"/>
  <c r="F235" i="44"/>
  <c r="G235" i="44" s="1"/>
  <c r="D235" i="44"/>
  <c r="N91" i="44"/>
  <c r="Q90" i="36"/>
  <c r="J91" i="36"/>
  <c r="P90" i="36"/>
  <c r="E235" i="36"/>
  <c r="E236" i="44"/>
  <c r="F235" i="36" l="1"/>
  <c r="G235" i="36" s="1"/>
  <c r="D235" i="36"/>
  <c r="S90" i="36"/>
  <c r="T90" i="36" s="1"/>
  <c r="V90" i="36" s="1"/>
  <c r="D236" i="44"/>
  <c r="F236" i="44"/>
  <c r="G236" i="44" s="1"/>
  <c r="Q91" i="44"/>
  <c r="J92" i="44"/>
  <c r="P91" i="44"/>
  <c r="K91" i="36"/>
  <c r="L91" i="36" s="1"/>
  <c r="M91" i="36" s="1"/>
  <c r="E236" i="36"/>
  <c r="E237" i="44"/>
  <c r="Y90" i="36" l="1"/>
  <c r="Z90" i="36" s="1"/>
  <c r="X91" i="36" s="1"/>
  <c r="F236" i="36"/>
  <c r="G236" i="36" s="1"/>
  <c r="D236" i="36"/>
  <c r="R91" i="36"/>
  <c r="U91" i="36" s="1"/>
  <c r="S91" i="44"/>
  <c r="T91" i="44" s="1"/>
  <c r="R92" i="44" s="1"/>
  <c r="D237" i="44"/>
  <c r="F237" i="44"/>
  <c r="G237" i="44" s="1"/>
  <c r="N91" i="36"/>
  <c r="P91" i="36" s="1"/>
  <c r="AA91" i="36"/>
  <c r="K92" i="44"/>
  <c r="L92" i="44" s="1"/>
  <c r="E238" i="44"/>
  <c r="E237" i="36"/>
  <c r="D237" i="36" l="1"/>
  <c r="F237" i="36"/>
  <c r="G237" i="36" s="1"/>
  <c r="Y91" i="44"/>
  <c r="Z91" i="44" s="1"/>
  <c r="X92" i="44" s="1"/>
  <c r="AA92" i="44" s="1"/>
  <c r="V91" i="44"/>
  <c r="M92" i="44"/>
  <c r="N92" i="44" s="1"/>
  <c r="D238" i="44"/>
  <c r="F238" i="44"/>
  <c r="G238" i="44" s="1"/>
  <c r="Q91" i="36"/>
  <c r="S91" i="36" s="1"/>
  <c r="T91" i="36" s="1"/>
  <c r="J92" i="36"/>
  <c r="U92" i="44"/>
  <c r="E239" i="44"/>
  <c r="E238" i="36"/>
  <c r="F238" i="36" l="1"/>
  <c r="G238" i="36" s="1"/>
  <c r="D238" i="36"/>
  <c r="Y91" i="36"/>
  <c r="Z91" i="36" s="1"/>
  <c r="X92" i="36" s="1"/>
  <c r="AA92" i="36" s="1"/>
  <c r="D239" i="44"/>
  <c r="F239" i="44"/>
  <c r="G239" i="44" s="1"/>
  <c r="Q92" i="44"/>
  <c r="J93" i="44"/>
  <c r="V91" i="36"/>
  <c r="R92" i="36"/>
  <c r="K92" i="36"/>
  <c r="L92" i="36" s="1"/>
  <c r="M92" i="36" s="1"/>
  <c r="N92" i="36" s="1"/>
  <c r="P92" i="44"/>
  <c r="E240" i="44"/>
  <c r="E239" i="36"/>
  <c r="D239" i="36" l="1"/>
  <c r="F239" i="36"/>
  <c r="G239" i="36" s="1"/>
  <c r="S92" i="44"/>
  <c r="T92" i="44" s="1"/>
  <c r="V92" i="44" s="1"/>
  <c r="F240" i="44"/>
  <c r="G240" i="44" s="1"/>
  <c r="D240" i="44"/>
  <c r="Q92" i="36"/>
  <c r="J93" i="36"/>
  <c r="U92" i="36"/>
  <c r="P92" i="36"/>
  <c r="K93" i="44"/>
  <c r="L93" i="44" s="1"/>
  <c r="E240" i="36"/>
  <c r="E241" i="44"/>
  <c r="D240" i="36" l="1"/>
  <c r="F240" i="36"/>
  <c r="G240" i="36" s="1"/>
  <c r="R93" i="44"/>
  <c r="Y92" i="44"/>
  <c r="Z92" i="44" s="1"/>
  <c r="X93" i="44" s="1"/>
  <c r="AA93" i="44" s="1"/>
  <c r="S92" i="36"/>
  <c r="T92" i="36" s="1"/>
  <c r="V92" i="36" s="1"/>
  <c r="F241" i="44"/>
  <c r="G241" i="44" s="1"/>
  <c r="D241" i="44"/>
  <c r="M93" i="44"/>
  <c r="N93" i="44" s="1"/>
  <c r="U93" i="44"/>
  <c r="K93" i="36"/>
  <c r="L93" i="36" s="1"/>
  <c r="E242" i="44"/>
  <c r="E241" i="36"/>
  <c r="D241" i="36" l="1"/>
  <c r="F241" i="36"/>
  <c r="G241" i="36" s="1"/>
  <c r="R93" i="36"/>
  <c r="U93" i="36" s="1"/>
  <c r="Y92" i="36"/>
  <c r="Z92" i="36" s="1"/>
  <c r="X93" i="36" s="1"/>
  <c r="AA93" i="36" s="1"/>
  <c r="M93" i="36"/>
  <c r="N93" i="36" s="1"/>
  <c r="Q93" i="36" s="1"/>
  <c r="F242" i="44"/>
  <c r="G242" i="44" s="1"/>
  <c r="D242" i="44"/>
  <c r="Q93" i="44"/>
  <c r="J94" i="44"/>
  <c r="P93" i="44"/>
  <c r="E243" i="44"/>
  <c r="E242" i="36"/>
  <c r="J94" i="36" l="1"/>
  <c r="K94" i="36" s="1"/>
  <c r="L94" i="36" s="1"/>
  <c r="M94" i="36" s="1"/>
  <c r="N94" i="36" s="1"/>
  <c r="D242" i="36"/>
  <c r="F242" i="36"/>
  <c r="G242" i="36" s="1"/>
  <c r="P93" i="36"/>
  <c r="S93" i="36" s="1"/>
  <c r="T93" i="36" s="1"/>
  <c r="S93" i="44"/>
  <c r="T93" i="44" s="1"/>
  <c r="R94" i="44" s="1"/>
  <c r="D243" i="44"/>
  <c r="F243" i="44"/>
  <c r="G243" i="44" s="1"/>
  <c r="K94" i="44"/>
  <c r="L94" i="44" s="1"/>
  <c r="M94" i="44" s="1"/>
  <c r="E244" i="44"/>
  <c r="E243" i="36"/>
  <c r="V93" i="44" l="1"/>
  <c r="D243" i="36"/>
  <c r="F243" i="36"/>
  <c r="G243" i="36" s="1"/>
  <c r="R94" i="36"/>
  <c r="U94" i="36" s="1"/>
  <c r="V93" i="36"/>
  <c r="Y93" i="44"/>
  <c r="Z93" i="44" s="1"/>
  <c r="X94" i="44" s="1"/>
  <c r="AA94" i="44" s="1"/>
  <c r="Y93" i="36"/>
  <c r="Z93" i="36" s="1"/>
  <c r="X94" i="36" s="1"/>
  <c r="F244" i="44"/>
  <c r="G244" i="44" s="1"/>
  <c r="D244" i="44"/>
  <c r="Q94" i="36"/>
  <c r="J95" i="36"/>
  <c r="N94" i="44"/>
  <c r="U94" i="44"/>
  <c r="E244" i="36"/>
  <c r="E245" i="44"/>
  <c r="D244" i="36" l="1"/>
  <c r="F244" i="36"/>
  <c r="G244" i="36" s="1"/>
  <c r="P94" i="36"/>
  <c r="S94" i="36" s="1"/>
  <c r="T94" i="36" s="1"/>
  <c r="AA94" i="36"/>
  <c r="F245" i="44"/>
  <c r="G245" i="44" s="1"/>
  <c r="D245" i="44"/>
  <c r="K95" i="36"/>
  <c r="L95" i="36" s="1"/>
  <c r="Q94" i="44"/>
  <c r="J95" i="44"/>
  <c r="P94" i="44"/>
  <c r="E245" i="36"/>
  <c r="E246" i="44"/>
  <c r="D245" i="36" l="1"/>
  <c r="F245" i="36"/>
  <c r="G245" i="36" s="1"/>
  <c r="V94" i="36"/>
  <c r="R95" i="36"/>
  <c r="U95" i="36" s="1"/>
  <c r="Y94" i="36"/>
  <c r="Z94" i="36" s="1"/>
  <c r="X95" i="36" s="1"/>
  <c r="AA95" i="36" s="1"/>
  <c r="M95" i="36"/>
  <c r="N95" i="36" s="1"/>
  <c r="F246" i="44"/>
  <c r="G246" i="44" s="1"/>
  <c r="D246" i="44"/>
  <c r="S94" i="44"/>
  <c r="T94" i="44" s="1"/>
  <c r="K95" i="44"/>
  <c r="L95" i="44" s="1"/>
  <c r="M95" i="44" s="1"/>
  <c r="E246" i="36"/>
  <c r="E247" i="44"/>
  <c r="D246" i="36" l="1"/>
  <c r="F246" i="36"/>
  <c r="G246" i="36" s="1"/>
  <c r="P95" i="36"/>
  <c r="Q95" i="36"/>
  <c r="J96" i="36"/>
  <c r="K96" i="36" s="1"/>
  <c r="Y94" i="44"/>
  <c r="Z94" i="44" s="1"/>
  <c r="X95" i="44" s="1"/>
  <c r="AA95" i="44" s="1"/>
  <c r="D247" i="44"/>
  <c r="F247" i="44"/>
  <c r="G247" i="44" s="1"/>
  <c r="N95" i="44"/>
  <c r="V94" i="44"/>
  <c r="R95" i="44"/>
  <c r="E248" i="44"/>
  <c r="E247" i="36"/>
  <c r="F247" i="36" l="1"/>
  <c r="G247" i="36" s="1"/>
  <c r="D247" i="36"/>
  <c r="L96" i="36"/>
  <c r="M96" i="36" s="1"/>
  <c r="N96" i="36" s="1"/>
  <c r="S95" i="36"/>
  <c r="D248" i="44"/>
  <c r="F248" i="44"/>
  <c r="G248" i="44" s="1"/>
  <c r="U95" i="44"/>
  <c r="P95" i="44"/>
  <c r="Q95" i="44"/>
  <c r="J96" i="44"/>
  <c r="E249" i="44"/>
  <c r="E248" i="36"/>
  <c r="F248" i="36" l="1"/>
  <c r="G248" i="36" s="1"/>
  <c r="D248" i="36"/>
  <c r="T95" i="36"/>
  <c r="Y95" i="36"/>
  <c r="Z95" i="36" s="1"/>
  <c r="X96" i="36" s="1"/>
  <c r="AA96" i="36" s="1"/>
  <c r="S95" i="44"/>
  <c r="T95" i="44" s="1"/>
  <c r="V95" i="44" s="1"/>
  <c r="F249" i="44"/>
  <c r="G249" i="44" s="1"/>
  <c r="D249" i="44"/>
  <c r="K96" i="44"/>
  <c r="L96" i="44" s="1"/>
  <c r="M96" i="44" s="1"/>
  <c r="Q96" i="36"/>
  <c r="J97" i="36"/>
  <c r="E249" i="36"/>
  <c r="E250" i="44"/>
  <c r="Y95" i="44" l="1"/>
  <c r="Z95" i="44" s="1"/>
  <c r="X96" i="44" s="1"/>
  <c r="AA96" i="44" s="1"/>
  <c r="R96" i="44"/>
  <c r="F249" i="36"/>
  <c r="G249" i="36" s="1"/>
  <c r="D249" i="36"/>
  <c r="R96" i="36"/>
  <c r="V95" i="36"/>
  <c r="D250" i="44"/>
  <c r="F250" i="44"/>
  <c r="G250" i="44" s="1"/>
  <c r="N96" i="44"/>
  <c r="U96" i="44"/>
  <c r="K97" i="36"/>
  <c r="L97" i="36" s="1"/>
  <c r="M97" i="36" s="1"/>
  <c r="E250" i="36"/>
  <c r="E251" i="44"/>
  <c r="D250" i="36" l="1"/>
  <c r="F250" i="36"/>
  <c r="G250" i="36" s="1"/>
  <c r="U96" i="36"/>
  <c r="P96" i="36"/>
  <c r="S96" i="36" s="1"/>
  <c r="T96" i="36" s="1"/>
  <c r="V96" i="36" s="1"/>
  <c r="D251" i="44"/>
  <c r="F251" i="44"/>
  <c r="G251" i="44" s="1"/>
  <c r="Q96" i="44"/>
  <c r="J97" i="44"/>
  <c r="N97" i="36"/>
  <c r="P96" i="44"/>
  <c r="E252" i="44"/>
  <c r="E251" i="36"/>
  <c r="R97" i="36" l="1"/>
  <c r="D251" i="36"/>
  <c r="F251" i="36"/>
  <c r="G251" i="36" s="1"/>
  <c r="Y96" i="36"/>
  <c r="Z96" i="36" s="1"/>
  <c r="X97" i="36" s="1"/>
  <c r="AA97" i="36" s="1"/>
  <c r="S96" i="44"/>
  <c r="T96" i="44" s="1"/>
  <c r="V96" i="44" s="1"/>
  <c r="D252" i="44"/>
  <c r="F252" i="44"/>
  <c r="G252" i="44" s="1"/>
  <c r="K97" i="44"/>
  <c r="L97" i="44" s="1"/>
  <c r="U97" i="36"/>
  <c r="Q97" i="36"/>
  <c r="J98" i="36"/>
  <c r="E252" i="36"/>
  <c r="E253" i="44"/>
  <c r="P97" i="36" l="1"/>
  <c r="D252" i="36"/>
  <c r="F252" i="36"/>
  <c r="G252" i="36" s="1"/>
  <c r="Y96" i="44"/>
  <c r="Z96" i="44" s="1"/>
  <c r="X97" i="44" s="1"/>
  <c r="AA97" i="44" s="1"/>
  <c r="R97" i="44"/>
  <c r="U97" i="44" s="1"/>
  <c r="S97" i="36"/>
  <c r="T97" i="36" s="1"/>
  <c r="V97" i="36" s="1"/>
  <c r="D253" i="44"/>
  <c r="F253" i="44"/>
  <c r="G253" i="44" s="1"/>
  <c r="M97" i="44"/>
  <c r="N97" i="44" s="1"/>
  <c r="K98" i="36"/>
  <c r="L98" i="36" s="1"/>
  <c r="E253" i="36"/>
  <c r="E254" i="44"/>
  <c r="D253" i="36" l="1"/>
  <c r="F253" i="36"/>
  <c r="G253" i="36" s="1"/>
  <c r="R98" i="36"/>
  <c r="U98" i="36" s="1"/>
  <c r="Y97" i="36"/>
  <c r="Z97" i="36" s="1"/>
  <c r="X98" i="36" s="1"/>
  <c r="AA98" i="36" s="1"/>
  <c r="M98" i="36"/>
  <c r="N98" i="36" s="1"/>
  <c r="D254" i="44"/>
  <c r="F254" i="44"/>
  <c r="G254" i="44" s="1"/>
  <c r="Q97" i="44"/>
  <c r="J98" i="44"/>
  <c r="P97" i="44"/>
  <c r="E254" i="36"/>
  <c r="E255" i="44"/>
  <c r="F254" i="36" l="1"/>
  <c r="G254" i="36" s="1"/>
  <c r="D254" i="36"/>
  <c r="P98" i="36"/>
  <c r="Q98" i="36"/>
  <c r="J99" i="36"/>
  <c r="K99" i="36" s="1"/>
  <c r="D255" i="44"/>
  <c r="F255" i="44"/>
  <c r="G255" i="44" s="1"/>
  <c r="K98" i="44"/>
  <c r="L98" i="44" s="1"/>
  <c r="S97" i="44"/>
  <c r="T97" i="44" s="1"/>
  <c r="E256" i="44"/>
  <c r="E255" i="36"/>
  <c r="D255" i="36" l="1"/>
  <c r="F255" i="36"/>
  <c r="G255" i="36" s="1"/>
  <c r="S98" i="36"/>
  <c r="T98" i="36" s="1"/>
  <c r="V98" i="36" s="1"/>
  <c r="M98" i="44"/>
  <c r="N98" i="44" s="1"/>
  <c r="Q98" i="44" s="1"/>
  <c r="L99" i="36"/>
  <c r="M99" i="36" s="1"/>
  <c r="N99" i="36" s="1"/>
  <c r="D256" i="44"/>
  <c r="F256" i="44"/>
  <c r="G256" i="44" s="1"/>
  <c r="V97" i="44"/>
  <c r="R98" i="44"/>
  <c r="Y97" i="44"/>
  <c r="Z97" i="44" s="1"/>
  <c r="X98" i="44" s="1"/>
  <c r="E257" i="44"/>
  <c r="E256" i="36"/>
  <c r="J99" i="44" l="1"/>
  <c r="K99" i="44" s="1"/>
  <c r="L99" i="44" s="1"/>
  <c r="M99" i="44" s="1"/>
  <c r="D256" i="36"/>
  <c r="F256" i="36"/>
  <c r="G256" i="36" s="1"/>
  <c r="Y98" i="36"/>
  <c r="Z98" i="36" s="1"/>
  <c r="X99" i="36" s="1"/>
  <c r="AA99" i="36" s="1"/>
  <c r="R99" i="36"/>
  <c r="U99" i="36" s="1"/>
  <c r="J100" i="36"/>
  <c r="K100" i="36" s="1"/>
  <c r="Q99" i="36"/>
  <c r="D257" i="44"/>
  <c r="F257" i="44"/>
  <c r="G257" i="44" s="1"/>
  <c r="AA98" i="44"/>
  <c r="U98" i="44"/>
  <c r="P98" i="44"/>
  <c r="E257" i="36"/>
  <c r="E258" i="44"/>
  <c r="D257" i="36" l="1"/>
  <c r="F257" i="36"/>
  <c r="G257" i="36" s="1"/>
  <c r="P99" i="36"/>
  <c r="S99" i="36" s="1"/>
  <c r="F258" i="44"/>
  <c r="G258" i="44" s="1"/>
  <c r="D258" i="44"/>
  <c r="N99" i="44"/>
  <c r="S98" i="44"/>
  <c r="T98" i="44" s="1"/>
  <c r="L100" i="36"/>
  <c r="M100" i="36" s="1"/>
  <c r="N100" i="36" s="1"/>
  <c r="E259" i="44"/>
  <c r="E258" i="36"/>
  <c r="D258" i="36" l="1"/>
  <c r="F258" i="36"/>
  <c r="G258" i="36" s="1"/>
  <c r="T99" i="36"/>
  <c r="Y99" i="36"/>
  <c r="Z99" i="36" s="1"/>
  <c r="X100" i="36" s="1"/>
  <c r="AA100" i="36" s="1"/>
  <c r="Y98" i="44"/>
  <c r="Z98" i="44" s="1"/>
  <c r="X99" i="44" s="1"/>
  <c r="AA99" i="44" s="1"/>
  <c r="F259" i="44"/>
  <c r="G259" i="44" s="1"/>
  <c r="D259" i="44"/>
  <c r="Q100" i="36"/>
  <c r="J101" i="36"/>
  <c r="V98" i="44"/>
  <c r="R99" i="44"/>
  <c r="Q99" i="44"/>
  <c r="J100" i="44"/>
  <c r="E259" i="36"/>
  <c r="E260" i="44"/>
  <c r="F259" i="36" l="1"/>
  <c r="G259" i="36" s="1"/>
  <c r="D259" i="36"/>
  <c r="V99" i="36"/>
  <c r="R100" i="36"/>
  <c r="D260" i="44"/>
  <c r="F260" i="44"/>
  <c r="G260" i="44" s="1"/>
  <c r="K101" i="36"/>
  <c r="L101" i="36" s="1"/>
  <c r="M101" i="36" s="1"/>
  <c r="K100" i="44"/>
  <c r="L100" i="44" s="1"/>
  <c r="M100" i="44" s="1"/>
  <c r="N100" i="44" s="1"/>
  <c r="U99" i="44"/>
  <c r="P99" i="44"/>
  <c r="E261" i="44"/>
  <c r="E260" i="36"/>
  <c r="F260" i="36" l="1"/>
  <c r="G260" i="36" s="1"/>
  <c r="D260" i="36"/>
  <c r="U100" i="36"/>
  <c r="P100" i="36"/>
  <c r="S100" i="36" s="1"/>
  <c r="T100" i="36" s="1"/>
  <c r="F261" i="44"/>
  <c r="G261" i="44" s="1"/>
  <c r="D261" i="44"/>
  <c r="Q100" i="44"/>
  <c r="J101" i="44"/>
  <c r="N101" i="36"/>
  <c r="S99" i="44"/>
  <c r="T99" i="44" s="1"/>
  <c r="E261" i="36"/>
  <c r="E262" i="44"/>
  <c r="D261" i="36" l="1"/>
  <c r="F261" i="36"/>
  <c r="G261" i="36" s="1"/>
  <c r="R101" i="36"/>
  <c r="V100" i="36"/>
  <c r="Y100" i="36"/>
  <c r="Z100" i="36" s="1"/>
  <c r="X101" i="36" s="1"/>
  <c r="AA101" i="36" s="1"/>
  <c r="Y99" i="44"/>
  <c r="Z99" i="44" s="1"/>
  <c r="X100" i="44" s="1"/>
  <c r="AA100" i="44" s="1"/>
  <c r="F262" i="44"/>
  <c r="G262" i="44" s="1"/>
  <c r="D262" i="44"/>
  <c r="Q101" i="36"/>
  <c r="J102" i="36"/>
  <c r="K101" i="44"/>
  <c r="L101" i="44" s="1"/>
  <c r="M101" i="44" s="1"/>
  <c r="N101" i="44" s="1"/>
  <c r="V99" i="44"/>
  <c r="R100" i="44"/>
  <c r="E263" i="44"/>
  <c r="E262" i="36"/>
  <c r="F262" i="36" l="1"/>
  <c r="G262" i="36" s="1"/>
  <c r="D262" i="36"/>
  <c r="P101" i="36"/>
  <c r="S101" i="36" s="1"/>
  <c r="T101" i="36" s="1"/>
  <c r="U101" i="36"/>
  <c r="F263" i="44"/>
  <c r="G263" i="44" s="1"/>
  <c r="D263" i="44"/>
  <c r="Q101" i="44"/>
  <c r="J102" i="44"/>
  <c r="U100" i="44"/>
  <c r="P100" i="44"/>
  <c r="S100" i="44" s="1"/>
  <c r="T100" i="44" s="1"/>
  <c r="K102" i="36"/>
  <c r="L102" i="36" s="1"/>
  <c r="E263" i="36"/>
  <c r="E264" i="44"/>
  <c r="F263" i="36" l="1"/>
  <c r="G263" i="36" s="1"/>
  <c r="D263" i="36"/>
  <c r="M102" i="36"/>
  <c r="N102" i="36" s="1"/>
  <c r="Y101" i="36"/>
  <c r="Z101" i="36" s="1"/>
  <c r="X102" i="36" s="1"/>
  <c r="AA102" i="36" s="1"/>
  <c r="D264" i="44"/>
  <c r="F264" i="44"/>
  <c r="G264" i="44" s="1"/>
  <c r="V100" i="44"/>
  <c r="R101" i="44"/>
  <c r="Y100" i="44"/>
  <c r="Z100" i="44" s="1"/>
  <c r="X101" i="44" s="1"/>
  <c r="K102" i="44"/>
  <c r="L102" i="44" s="1"/>
  <c r="M102" i="44" s="1"/>
  <c r="V101" i="36"/>
  <c r="R102" i="36"/>
  <c r="E265" i="44"/>
  <c r="E264" i="36"/>
  <c r="D264" i="36" l="1"/>
  <c r="F264" i="36"/>
  <c r="G264" i="36" s="1"/>
  <c r="D265" i="44"/>
  <c r="F265" i="44"/>
  <c r="G265" i="44" s="1"/>
  <c r="Q102" i="36"/>
  <c r="J103" i="36"/>
  <c r="U101" i="44"/>
  <c r="P101" i="44"/>
  <c r="S101" i="44" s="1"/>
  <c r="T101" i="44" s="1"/>
  <c r="U102" i="36"/>
  <c r="P102" i="36"/>
  <c r="AA101" i="44"/>
  <c r="N102" i="44"/>
  <c r="E266" i="44"/>
  <c r="E265" i="36"/>
  <c r="D265" i="36" l="1"/>
  <c r="F265" i="36"/>
  <c r="G265" i="36" s="1"/>
  <c r="S102" i="36"/>
  <c r="T102" i="36" s="1"/>
  <c r="R103" i="36" s="1"/>
  <c r="F266" i="44"/>
  <c r="G266" i="44" s="1"/>
  <c r="D266" i="44"/>
  <c r="V101" i="44"/>
  <c r="R102" i="44"/>
  <c r="K103" i="36"/>
  <c r="L103" i="36" s="1"/>
  <c r="M103" i="36" s="1"/>
  <c r="Q102" i="44"/>
  <c r="J103" i="44"/>
  <c r="Y101" i="44"/>
  <c r="Z101" i="44" s="1"/>
  <c r="X102" i="44" s="1"/>
  <c r="E267" i="44"/>
  <c r="E266" i="36"/>
  <c r="D266" i="36" l="1"/>
  <c r="F266" i="36"/>
  <c r="G266" i="36" s="1"/>
  <c r="Y102" i="36"/>
  <c r="Z102" i="36" s="1"/>
  <c r="X103" i="36" s="1"/>
  <c r="AA103" i="36" s="1"/>
  <c r="V102" i="36"/>
  <c r="N103" i="36"/>
  <c r="Q103" i="36" s="1"/>
  <c r="F267" i="44"/>
  <c r="G267" i="44" s="1"/>
  <c r="D267" i="44"/>
  <c r="U103" i="36"/>
  <c r="K103" i="44"/>
  <c r="L103" i="44" s="1"/>
  <c r="AA102" i="44"/>
  <c r="U102" i="44"/>
  <c r="P102" i="44"/>
  <c r="S102" i="44" s="1"/>
  <c r="T102" i="44" s="1"/>
  <c r="E267" i="36"/>
  <c r="E268" i="44"/>
  <c r="J104" i="36" l="1"/>
  <c r="D267" i="36"/>
  <c r="F267" i="36"/>
  <c r="G267" i="36" s="1"/>
  <c r="P103" i="36"/>
  <c r="M103" i="44"/>
  <c r="N103" i="44" s="1"/>
  <c r="F268" i="44"/>
  <c r="G268" i="44" s="1"/>
  <c r="D268" i="44"/>
  <c r="V102" i="44"/>
  <c r="R103" i="44"/>
  <c r="S103" i="36"/>
  <c r="T103" i="36" s="1"/>
  <c r="K104" i="36"/>
  <c r="L104" i="36" s="1"/>
  <c r="Y102" i="44"/>
  <c r="Z102" i="44" s="1"/>
  <c r="X103" i="44" s="1"/>
  <c r="E269" i="44"/>
  <c r="E268" i="36"/>
  <c r="F268" i="36" l="1"/>
  <c r="G268" i="36" s="1"/>
  <c r="D268" i="36"/>
  <c r="D269" i="44"/>
  <c r="F269" i="44"/>
  <c r="G269" i="44" s="1"/>
  <c r="M104" i="36"/>
  <c r="N104" i="36" s="1"/>
  <c r="Y103" i="36"/>
  <c r="Z103" i="36" s="1"/>
  <c r="X104" i="36" s="1"/>
  <c r="AA103" i="44"/>
  <c r="V103" i="36"/>
  <c r="R104" i="36"/>
  <c r="U103" i="44"/>
  <c r="P103" i="44"/>
  <c r="Q103" i="44"/>
  <c r="J104" i="44"/>
  <c r="E270" i="44"/>
  <c r="E269" i="36"/>
  <c r="D269" i="36" l="1"/>
  <c r="F269" i="36"/>
  <c r="G269" i="36" s="1"/>
  <c r="S103" i="44"/>
  <c r="T103" i="44" s="1"/>
  <c r="V103" i="44" s="1"/>
  <c r="F270" i="44"/>
  <c r="G270" i="44" s="1"/>
  <c r="D270" i="44"/>
  <c r="Q104" i="36"/>
  <c r="J105" i="36"/>
  <c r="K104" i="44"/>
  <c r="L104" i="44" s="1"/>
  <c r="AA104" i="36"/>
  <c r="U104" i="36"/>
  <c r="P104" i="36"/>
  <c r="E271" i="44"/>
  <c r="E270" i="36"/>
  <c r="R104" i="44" l="1"/>
  <c r="F270" i="36"/>
  <c r="G270" i="36" s="1"/>
  <c r="D270" i="36"/>
  <c r="Y103" i="44"/>
  <c r="Z103" i="44" s="1"/>
  <c r="X104" i="44" s="1"/>
  <c r="AA104" i="44" s="1"/>
  <c r="S104" i="36"/>
  <c r="T104" i="36" s="1"/>
  <c r="R105" i="36" s="1"/>
  <c r="F271" i="44"/>
  <c r="G271" i="44" s="1"/>
  <c r="D271" i="44"/>
  <c r="K105" i="36"/>
  <c r="L105" i="36" s="1"/>
  <c r="M105" i="36" s="1"/>
  <c r="N105" i="36" s="1"/>
  <c r="U104" i="44"/>
  <c r="M104" i="44"/>
  <c r="N104" i="44" s="1"/>
  <c r="E272" i="44"/>
  <c r="E271" i="36"/>
  <c r="D271" i="36" l="1"/>
  <c r="F271" i="36"/>
  <c r="G271" i="36" s="1"/>
  <c r="Y104" i="36"/>
  <c r="Z104" i="36" s="1"/>
  <c r="X105" i="36" s="1"/>
  <c r="AA105" i="36" s="1"/>
  <c r="V104" i="36"/>
  <c r="D272" i="44"/>
  <c r="F272" i="44"/>
  <c r="G272" i="44" s="1"/>
  <c r="Q105" i="36"/>
  <c r="J106" i="36"/>
  <c r="Q104" i="44"/>
  <c r="J105" i="44"/>
  <c r="U105" i="36"/>
  <c r="P104" i="44"/>
  <c r="E273" i="44"/>
  <c r="E272" i="36"/>
  <c r="F272" i="36" l="1"/>
  <c r="G272" i="36" s="1"/>
  <c r="D272" i="36"/>
  <c r="P105" i="36"/>
  <c r="S105" i="36" s="1"/>
  <c r="T105" i="36" s="1"/>
  <c r="V105" i="36" s="1"/>
  <c r="S104" i="44"/>
  <c r="T104" i="44" s="1"/>
  <c r="R105" i="44" s="1"/>
  <c r="D273" i="44"/>
  <c r="F273" i="44"/>
  <c r="G273" i="44" s="1"/>
  <c r="K105" i="44"/>
  <c r="L105" i="44" s="1"/>
  <c r="M105" i="44" s="1"/>
  <c r="K106" i="36"/>
  <c r="L106" i="36" s="1"/>
  <c r="M106" i="36" s="1"/>
  <c r="N106" i="36" s="1"/>
  <c r="E274" i="44"/>
  <c r="E273" i="36"/>
  <c r="F273" i="36" l="1"/>
  <c r="G273" i="36" s="1"/>
  <c r="D273" i="36"/>
  <c r="Y105" i="36"/>
  <c r="Z105" i="36" s="1"/>
  <c r="X106" i="36" s="1"/>
  <c r="AA106" i="36" s="1"/>
  <c r="V104" i="44"/>
  <c r="Y104" i="44"/>
  <c r="Z104" i="44" s="1"/>
  <c r="X105" i="44" s="1"/>
  <c r="AA105" i="44" s="1"/>
  <c r="R106" i="36"/>
  <c r="D274" i="44"/>
  <c r="F274" i="44"/>
  <c r="G274" i="44" s="1"/>
  <c r="Q106" i="36"/>
  <c r="J107" i="36"/>
  <c r="N105" i="44"/>
  <c r="U105" i="44"/>
  <c r="E275" i="44"/>
  <c r="E274" i="36"/>
  <c r="P106" i="36" l="1"/>
  <c r="S106" i="36" s="1"/>
  <c r="T106" i="36" s="1"/>
  <c r="R107" i="36" s="1"/>
  <c r="F274" i="36"/>
  <c r="G274" i="36" s="1"/>
  <c r="D274" i="36"/>
  <c r="U106" i="36"/>
  <c r="D275" i="44"/>
  <c r="F275" i="44"/>
  <c r="G275" i="44" s="1"/>
  <c r="Q105" i="44"/>
  <c r="J106" i="44"/>
  <c r="K107" i="36"/>
  <c r="L107" i="36" s="1"/>
  <c r="P105" i="44"/>
  <c r="E275" i="36"/>
  <c r="E276" i="44"/>
  <c r="V106" i="36" l="1"/>
  <c r="D275" i="36"/>
  <c r="F275" i="36"/>
  <c r="G275" i="36" s="1"/>
  <c r="Y106" i="36"/>
  <c r="Z106" i="36" s="1"/>
  <c r="X107" i="36" s="1"/>
  <c r="S105" i="44"/>
  <c r="T105" i="44" s="1"/>
  <c r="R106" i="44" s="1"/>
  <c r="D276" i="44"/>
  <c r="F276" i="44"/>
  <c r="G276" i="44" s="1"/>
  <c r="K106" i="44"/>
  <c r="L106" i="44" s="1"/>
  <c r="M106" i="44" s="1"/>
  <c r="U107" i="36"/>
  <c r="AA107" i="36"/>
  <c r="M107" i="36"/>
  <c r="N107" i="36" s="1"/>
  <c r="E277" i="44"/>
  <c r="E276" i="36"/>
  <c r="D276" i="36" l="1"/>
  <c r="F276" i="36"/>
  <c r="G276" i="36" s="1"/>
  <c r="V105" i="44"/>
  <c r="Y105" i="44"/>
  <c r="Z105" i="44" s="1"/>
  <c r="X106" i="44" s="1"/>
  <c r="AA106" i="44" s="1"/>
  <c r="F277" i="44"/>
  <c r="G277" i="44" s="1"/>
  <c r="D277" i="44"/>
  <c r="Q107" i="36"/>
  <c r="J108" i="36"/>
  <c r="P107" i="36"/>
  <c r="N106" i="44"/>
  <c r="U106" i="44"/>
  <c r="E278" i="44"/>
  <c r="E277" i="36"/>
  <c r="F277" i="36" l="1"/>
  <c r="G277" i="36" s="1"/>
  <c r="D277" i="36"/>
  <c r="F278" i="44"/>
  <c r="G278" i="44" s="1"/>
  <c r="D278" i="44"/>
  <c r="Q106" i="44"/>
  <c r="J107" i="44"/>
  <c r="S107" i="36"/>
  <c r="T107" i="36" s="1"/>
  <c r="P106" i="44"/>
  <c r="K108" i="36"/>
  <c r="L108" i="36" s="1"/>
  <c r="M108" i="36" s="1"/>
  <c r="E279" i="44"/>
  <c r="E278" i="36"/>
  <c r="D278" i="36" l="1"/>
  <c r="F278" i="36"/>
  <c r="G278" i="36" s="1"/>
  <c r="Y107" i="36"/>
  <c r="Z107" i="36" s="1"/>
  <c r="X108" i="36" s="1"/>
  <c r="AA108" i="36" s="1"/>
  <c r="D279" i="44"/>
  <c r="F279" i="44"/>
  <c r="G279" i="44" s="1"/>
  <c r="K107" i="44"/>
  <c r="L107" i="44" s="1"/>
  <c r="V107" i="36"/>
  <c r="R108" i="36"/>
  <c r="S106" i="44"/>
  <c r="T106" i="44" s="1"/>
  <c r="N108" i="36"/>
  <c r="E279" i="36"/>
  <c r="E280" i="44"/>
  <c r="D279" i="36" l="1"/>
  <c r="F279" i="36"/>
  <c r="G279" i="36" s="1"/>
  <c r="Y106" i="44"/>
  <c r="Z106" i="44" s="1"/>
  <c r="X107" i="44" s="1"/>
  <c r="AA107" i="44" s="1"/>
  <c r="F280" i="44"/>
  <c r="G280" i="44" s="1"/>
  <c r="D280" i="44"/>
  <c r="M107" i="44"/>
  <c r="N107" i="44" s="1"/>
  <c r="Q108" i="36"/>
  <c r="J109" i="36"/>
  <c r="V106" i="44"/>
  <c r="R107" i="44"/>
  <c r="U108" i="36"/>
  <c r="P108" i="36"/>
  <c r="E281" i="44"/>
  <c r="E280" i="36"/>
  <c r="D280" i="36" l="1"/>
  <c r="F280" i="36"/>
  <c r="G280" i="36" s="1"/>
  <c r="S108" i="36"/>
  <c r="T108" i="36" s="1"/>
  <c r="V108" i="36" s="1"/>
  <c r="D281" i="44"/>
  <c r="F281" i="44"/>
  <c r="G281" i="44" s="1"/>
  <c r="Q107" i="44"/>
  <c r="J108" i="44"/>
  <c r="U107" i="44"/>
  <c r="P107" i="44"/>
  <c r="K109" i="36"/>
  <c r="E282" i="44"/>
  <c r="E281" i="36"/>
  <c r="R109" i="36" l="1"/>
  <c r="D281" i="36"/>
  <c r="F281" i="36"/>
  <c r="G281" i="36" s="1"/>
  <c r="Y108" i="36"/>
  <c r="Z108" i="36" s="1"/>
  <c r="X109" i="36" s="1"/>
  <c r="AA109" i="36" s="1"/>
  <c r="S107" i="44"/>
  <c r="T107" i="44" s="1"/>
  <c r="V107" i="44" s="1"/>
  <c r="L109" i="36"/>
  <c r="M109" i="36" s="1"/>
  <c r="N109" i="36" s="1"/>
  <c r="D282" i="44"/>
  <c r="F282" i="44"/>
  <c r="G282" i="44" s="1"/>
  <c r="U109" i="36"/>
  <c r="K108" i="44"/>
  <c r="L108" i="44" s="1"/>
  <c r="M108" i="44" s="1"/>
  <c r="E283" i="44"/>
  <c r="E282" i="36"/>
  <c r="R108" i="44" l="1"/>
  <c r="D282" i="36"/>
  <c r="F282" i="36"/>
  <c r="G282" i="36" s="1"/>
  <c r="Y107" i="44"/>
  <c r="Z107" i="44" s="1"/>
  <c r="X108" i="44" s="1"/>
  <c r="AA108" i="44" s="1"/>
  <c r="P109" i="36"/>
  <c r="Q109" i="36"/>
  <c r="J110" i="36"/>
  <c r="K110" i="36" s="1"/>
  <c r="L110" i="36" s="1"/>
  <c r="M110" i="36" s="1"/>
  <c r="F283" i="44"/>
  <c r="G283" i="44" s="1"/>
  <c r="D283" i="44"/>
  <c r="N108" i="44"/>
  <c r="U108" i="44"/>
  <c r="E284" i="44"/>
  <c r="E283" i="36"/>
  <c r="D283" i="36" l="1"/>
  <c r="F283" i="36"/>
  <c r="G283" i="36" s="1"/>
  <c r="P108" i="44"/>
  <c r="S109" i="36"/>
  <c r="T109" i="36" s="1"/>
  <c r="D284" i="44"/>
  <c r="F284" i="44"/>
  <c r="G284" i="44" s="1"/>
  <c r="N110" i="36"/>
  <c r="Q108" i="44"/>
  <c r="S108" i="44" s="1"/>
  <c r="T108" i="44" s="1"/>
  <c r="J109" i="44"/>
  <c r="E285" i="44"/>
  <c r="E284" i="36"/>
  <c r="D284" i="36" l="1"/>
  <c r="F284" i="36"/>
  <c r="G284" i="36" s="1"/>
  <c r="Y109" i="36"/>
  <c r="Z109" i="36" s="1"/>
  <c r="X110" i="36" s="1"/>
  <c r="AA110" i="36" s="1"/>
  <c r="R110" i="36"/>
  <c r="U110" i="36" s="1"/>
  <c r="V109" i="36"/>
  <c r="Y108" i="44"/>
  <c r="Z108" i="44" s="1"/>
  <c r="X109" i="44" s="1"/>
  <c r="AA109" i="44" s="1"/>
  <c r="F285" i="44"/>
  <c r="G285" i="44" s="1"/>
  <c r="D285" i="44"/>
  <c r="Q110" i="36"/>
  <c r="J111" i="36"/>
  <c r="V108" i="44"/>
  <c r="R109" i="44"/>
  <c r="K109" i="44"/>
  <c r="L109" i="44" s="1"/>
  <c r="M109" i="44" s="1"/>
  <c r="E285" i="36"/>
  <c r="E286" i="44"/>
  <c r="D285" i="36" l="1"/>
  <c r="F285" i="36"/>
  <c r="G285" i="36" s="1"/>
  <c r="P110" i="36"/>
  <c r="S110" i="36" s="1"/>
  <c r="T110" i="36" s="1"/>
  <c r="F286" i="44"/>
  <c r="G286" i="44" s="1"/>
  <c r="D286" i="44"/>
  <c r="N109" i="44"/>
  <c r="P109" i="44" s="1"/>
  <c r="U109" i="44"/>
  <c r="K111" i="36"/>
  <c r="L111" i="36" s="1"/>
  <c r="E286" i="36"/>
  <c r="E287" i="44"/>
  <c r="F286" i="36" l="1"/>
  <c r="G286" i="36" s="1"/>
  <c r="D286" i="36"/>
  <c r="M111" i="36"/>
  <c r="N111" i="36" s="1"/>
  <c r="Q111" i="36" s="1"/>
  <c r="D287" i="44"/>
  <c r="F287" i="44"/>
  <c r="G287" i="44" s="1"/>
  <c r="Y110" i="36"/>
  <c r="Z110" i="36" s="1"/>
  <c r="X111" i="36" s="1"/>
  <c r="V110" i="36"/>
  <c r="R111" i="36"/>
  <c r="Q109" i="44"/>
  <c r="S109" i="44" s="1"/>
  <c r="T109" i="44" s="1"/>
  <c r="J110" i="44"/>
  <c r="E288" i="44"/>
  <c r="E287" i="36"/>
  <c r="D287" i="36" l="1"/>
  <c r="F287" i="36"/>
  <c r="G287" i="36" s="1"/>
  <c r="J112" i="36"/>
  <c r="Y109" i="44"/>
  <c r="Z109" i="44" s="1"/>
  <c r="X110" i="44" s="1"/>
  <c r="AA110" i="44" s="1"/>
  <c r="D288" i="44"/>
  <c r="F288" i="44"/>
  <c r="G288" i="44" s="1"/>
  <c r="K112" i="36"/>
  <c r="U111" i="36"/>
  <c r="P111" i="36"/>
  <c r="AA111" i="36"/>
  <c r="K110" i="44"/>
  <c r="V109" i="44"/>
  <c r="R110" i="44"/>
  <c r="E288" i="36"/>
  <c r="E289" i="44"/>
  <c r="F288" i="36" l="1"/>
  <c r="G288" i="36" s="1"/>
  <c r="D288" i="36"/>
  <c r="F289" i="44"/>
  <c r="G289" i="44" s="1"/>
  <c r="D289" i="44"/>
  <c r="L112" i="36"/>
  <c r="M112" i="36" s="1"/>
  <c r="U110" i="44"/>
  <c r="L110" i="44"/>
  <c r="M110" i="44" s="1"/>
  <c r="S111" i="36"/>
  <c r="T111" i="36" s="1"/>
  <c r="E289" i="36"/>
  <c r="E290" i="44"/>
  <c r="D289" i="36" l="1"/>
  <c r="F289" i="36"/>
  <c r="G289" i="36" s="1"/>
  <c r="D290" i="44"/>
  <c r="F290" i="44"/>
  <c r="G290" i="44" s="1"/>
  <c r="N112" i="36"/>
  <c r="V111" i="36"/>
  <c r="R112" i="36"/>
  <c r="N110" i="44"/>
  <c r="Y111" i="36"/>
  <c r="Z111" i="36" s="1"/>
  <c r="X112" i="36" s="1"/>
  <c r="E291" i="44"/>
  <c r="E290" i="36"/>
  <c r="D290" i="36" l="1"/>
  <c r="F290" i="36"/>
  <c r="G290" i="36" s="1"/>
  <c r="F291" i="44"/>
  <c r="G291" i="44" s="1"/>
  <c r="D291" i="44"/>
  <c r="AA112" i="36"/>
  <c r="Q110" i="44"/>
  <c r="J111" i="44"/>
  <c r="P110" i="44"/>
  <c r="U112" i="36"/>
  <c r="P112" i="36"/>
  <c r="Q112" i="36"/>
  <c r="J113" i="36"/>
  <c r="E292" i="44"/>
  <c r="E291" i="36"/>
  <c r="D291" i="36" l="1"/>
  <c r="F291" i="36"/>
  <c r="G291" i="36" s="1"/>
  <c r="S112" i="36"/>
  <c r="T112" i="36" s="1"/>
  <c r="V112" i="36" s="1"/>
  <c r="F292" i="44"/>
  <c r="G292" i="44" s="1"/>
  <c r="D292" i="44"/>
  <c r="S110" i="44"/>
  <c r="T110" i="44" s="1"/>
  <c r="K111" i="44"/>
  <c r="L111" i="44" s="1"/>
  <c r="M111" i="44" s="1"/>
  <c r="K113" i="36"/>
  <c r="L113" i="36" s="1"/>
  <c r="M113" i="36" s="1"/>
  <c r="N113" i="36" s="1"/>
  <c r="E292" i="36"/>
  <c r="E293" i="44"/>
  <c r="D292" i="36" l="1"/>
  <c r="F292" i="36"/>
  <c r="G292" i="36" s="1"/>
  <c r="R113" i="36"/>
  <c r="U113" i="36" s="1"/>
  <c r="Y112" i="36"/>
  <c r="Z112" i="36" s="1"/>
  <c r="X113" i="36" s="1"/>
  <c r="D293" i="44"/>
  <c r="F293" i="44"/>
  <c r="G293" i="44" s="1"/>
  <c r="Q113" i="36"/>
  <c r="J114" i="36"/>
  <c r="V110" i="44"/>
  <c r="R111" i="44"/>
  <c r="Y110" i="44"/>
  <c r="Z110" i="44" s="1"/>
  <c r="X111" i="44" s="1"/>
  <c r="N111" i="44"/>
  <c r="E293" i="36"/>
  <c r="E294" i="44"/>
  <c r="F293" i="36" l="1"/>
  <c r="G293" i="36" s="1"/>
  <c r="D293" i="36"/>
  <c r="P113" i="36"/>
  <c r="S113" i="36" s="1"/>
  <c r="AA113" i="36"/>
  <c r="D294" i="44"/>
  <c r="F294" i="44"/>
  <c r="G294" i="44" s="1"/>
  <c r="AA111" i="44"/>
  <c r="U111" i="44"/>
  <c r="P111" i="44"/>
  <c r="K114" i="36"/>
  <c r="L114" i="36" s="1"/>
  <c r="M114" i="36" s="1"/>
  <c r="Q111" i="44"/>
  <c r="J112" i="44"/>
  <c r="E295" i="44"/>
  <c r="E294" i="36"/>
  <c r="F294" i="36" l="1"/>
  <c r="G294" i="36" s="1"/>
  <c r="D294" i="36"/>
  <c r="T113" i="36"/>
  <c r="V113" i="36" s="1"/>
  <c r="Y113" i="36"/>
  <c r="Z113" i="36" s="1"/>
  <c r="X114" i="36" s="1"/>
  <c r="AA114" i="36" s="1"/>
  <c r="S111" i="44"/>
  <c r="T111" i="44" s="1"/>
  <c r="V111" i="44" s="1"/>
  <c r="D295" i="44"/>
  <c r="F295" i="44"/>
  <c r="G295" i="44" s="1"/>
  <c r="N114" i="36"/>
  <c r="K112" i="44"/>
  <c r="E295" i="36"/>
  <c r="E296" i="44"/>
  <c r="D295" i="36" l="1"/>
  <c r="F295" i="36"/>
  <c r="G295" i="36" s="1"/>
  <c r="Y111" i="44"/>
  <c r="Z111" i="44" s="1"/>
  <c r="X112" i="44" s="1"/>
  <c r="AA112" i="44" s="1"/>
  <c r="R112" i="44"/>
  <c r="U112" i="44" s="1"/>
  <c r="R114" i="36"/>
  <c r="U114" i="36" s="1"/>
  <c r="L112" i="44"/>
  <c r="M112" i="44" s="1"/>
  <c r="N112" i="44" s="1"/>
  <c r="D296" i="44"/>
  <c r="F296" i="44"/>
  <c r="G296" i="44" s="1"/>
  <c r="Q114" i="36"/>
  <c r="J115" i="36"/>
  <c r="E297" i="44"/>
  <c r="E296" i="36"/>
  <c r="F296" i="36" l="1"/>
  <c r="G296" i="36" s="1"/>
  <c r="D296" i="36"/>
  <c r="P114" i="36"/>
  <c r="S114" i="36" s="1"/>
  <c r="T114" i="36" s="1"/>
  <c r="R115" i="36" s="1"/>
  <c r="F297" i="44"/>
  <c r="G297" i="44" s="1"/>
  <c r="D297" i="44"/>
  <c r="K115" i="36"/>
  <c r="L115" i="36" s="1"/>
  <c r="M115" i="36" s="1"/>
  <c r="Q112" i="44"/>
  <c r="J113" i="44"/>
  <c r="P112" i="44"/>
  <c r="E298" i="44"/>
  <c r="E297" i="36"/>
  <c r="D297" i="36" l="1"/>
  <c r="F297" i="36"/>
  <c r="G297" i="36" s="1"/>
  <c r="V114" i="36"/>
  <c r="Y114" i="36"/>
  <c r="Z114" i="36" s="1"/>
  <c r="X115" i="36" s="1"/>
  <c r="AA115" i="36" s="1"/>
  <c r="D298" i="44"/>
  <c r="F298" i="44"/>
  <c r="G298" i="44" s="1"/>
  <c r="N115" i="36"/>
  <c r="K113" i="44"/>
  <c r="S112" i="44"/>
  <c r="T112" i="44" s="1"/>
  <c r="U115" i="36"/>
  <c r="E299" i="44"/>
  <c r="E298" i="36"/>
  <c r="P115" i="36" l="1"/>
  <c r="D298" i="36"/>
  <c r="F298" i="36"/>
  <c r="G298" i="36" s="1"/>
  <c r="L113" i="44"/>
  <c r="M113" i="44" s="1"/>
  <c r="N113" i="44" s="1"/>
  <c r="F299" i="44"/>
  <c r="G299" i="44" s="1"/>
  <c r="D299" i="44"/>
  <c r="V112" i="44"/>
  <c r="R113" i="44"/>
  <c r="Q115" i="36"/>
  <c r="S115" i="36" s="1"/>
  <c r="T115" i="36" s="1"/>
  <c r="J116" i="36"/>
  <c r="Y112" i="44"/>
  <c r="Z112" i="44" s="1"/>
  <c r="X113" i="44" s="1"/>
  <c r="E300" i="44"/>
  <c r="E299" i="36"/>
  <c r="D299" i="36" l="1"/>
  <c r="F299" i="36"/>
  <c r="G299" i="36" s="1"/>
  <c r="Y115" i="36"/>
  <c r="Z115" i="36" s="1"/>
  <c r="X116" i="36" s="1"/>
  <c r="AA116" i="36" s="1"/>
  <c r="F300" i="44"/>
  <c r="G300" i="44" s="1"/>
  <c r="D300" i="44"/>
  <c r="Q113" i="44"/>
  <c r="J114" i="44"/>
  <c r="V115" i="36"/>
  <c r="R116" i="36"/>
  <c r="U113" i="44"/>
  <c r="P113" i="44"/>
  <c r="AA113" i="44"/>
  <c r="K116" i="36"/>
  <c r="L116" i="36" s="1"/>
  <c r="E301" i="44"/>
  <c r="E300" i="36"/>
  <c r="D300" i="36" l="1"/>
  <c r="F300" i="36"/>
  <c r="G300" i="36" s="1"/>
  <c r="S113" i="44"/>
  <c r="T113" i="44" s="1"/>
  <c r="V113" i="44" s="1"/>
  <c r="D301" i="44"/>
  <c r="F301" i="44"/>
  <c r="G301" i="44" s="1"/>
  <c r="M116" i="36"/>
  <c r="N116" i="36" s="1"/>
  <c r="K114" i="44"/>
  <c r="L114" i="44" s="1"/>
  <c r="M114" i="44" s="1"/>
  <c r="U116" i="36"/>
  <c r="E302" i="44"/>
  <c r="E301" i="36"/>
  <c r="F301" i="36" l="1"/>
  <c r="G301" i="36" s="1"/>
  <c r="D301" i="36"/>
  <c r="R114" i="44"/>
  <c r="U114" i="44" s="1"/>
  <c r="Y113" i="44"/>
  <c r="Z113" i="44" s="1"/>
  <c r="X114" i="44" s="1"/>
  <c r="AA114" i="44" s="1"/>
  <c r="D302" i="44"/>
  <c r="F302" i="44"/>
  <c r="G302" i="44" s="1"/>
  <c r="Q116" i="36"/>
  <c r="J117" i="36"/>
  <c r="P116" i="36"/>
  <c r="N114" i="44"/>
  <c r="E303" i="44"/>
  <c r="E302" i="36"/>
  <c r="F302" i="36" l="1"/>
  <c r="G302" i="36" s="1"/>
  <c r="D302" i="36"/>
  <c r="S116" i="36"/>
  <c r="T116" i="36" s="1"/>
  <c r="R117" i="36" s="1"/>
  <c r="F303" i="44"/>
  <c r="G303" i="44" s="1"/>
  <c r="D303" i="44"/>
  <c r="K117" i="36"/>
  <c r="L117" i="36" s="1"/>
  <c r="M117" i="36" s="1"/>
  <c r="Q114" i="44"/>
  <c r="J115" i="44"/>
  <c r="P114" i="44"/>
  <c r="E304" i="44"/>
  <c r="E303" i="36"/>
  <c r="Y116" i="36" l="1"/>
  <c r="Z116" i="36" s="1"/>
  <c r="X117" i="36" s="1"/>
  <c r="V116" i="36"/>
  <c r="F303" i="36"/>
  <c r="G303" i="36" s="1"/>
  <c r="D303" i="36"/>
  <c r="F304" i="44"/>
  <c r="G304" i="44" s="1"/>
  <c r="D304" i="44"/>
  <c r="N117" i="36"/>
  <c r="P117" i="36" s="1"/>
  <c r="K115" i="44"/>
  <c r="L115" i="44" s="1"/>
  <c r="S114" i="44"/>
  <c r="T114" i="44" s="1"/>
  <c r="U117" i="36"/>
  <c r="AA117" i="36"/>
  <c r="E304" i="36"/>
  <c r="E305" i="44"/>
  <c r="F304" i="36" l="1"/>
  <c r="G304" i="36" s="1"/>
  <c r="D304" i="36"/>
  <c r="Y114" i="44"/>
  <c r="Z114" i="44" s="1"/>
  <c r="X115" i="44" s="1"/>
  <c r="AA115" i="44" s="1"/>
  <c r="D305" i="44"/>
  <c r="F305" i="44"/>
  <c r="G305" i="44" s="1"/>
  <c r="Q117" i="36"/>
  <c r="S117" i="36" s="1"/>
  <c r="T117" i="36" s="1"/>
  <c r="J118" i="36"/>
  <c r="M115" i="44"/>
  <c r="N115" i="44" s="1"/>
  <c r="V114" i="44"/>
  <c r="R115" i="44"/>
  <c r="E306" i="44"/>
  <c r="E305" i="36"/>
  <c r="D305" i="36" l="1"/>
  <c r="F305" i="36"/>
  <c r="G305" i="36" s="1"/>
  <c r="F306" i="44"/>
  <c r="G306" i="44" s="1"/>
  <c r="D306" i="44"/>
  <c r="Y117" i="36"/>
  <c r="Z117" i="36" s="1"/>
  <c r="X118" i="36" s="1"/>
  <c r="U115" i="44"/>
  <c r="P115" i="44"/>
  <c r="V117" i="36"/>
  <c r="R118" i="36"/>
  <c r="K118" i="36"/>
  <c r="L118" i="36" s="1"/>
  <c r="Q115" i="44"/>
  <c r="J116" i="44"/>
  <c r="E307" i="44"/>
  <c r="E306" i="36"/>
  <c r="F306" i="36" l="1"/>
  <c r="G306" i="36" s="1"/>
  <c r="D306" i="36"/>
  <c r="S115" i="44"/>
  <c r="T115" i="44" s="1"/>
  <c r="V115" i="44" s="1"/>
  <c r="M118" i="36"/>
  <c r="N118" i="36" s="1"/>
  <c r="P118" i="36" s="1"/>
  <c r="D307" i="44"/>
  <c r="F307" i="44"/>
  <c r="G307" i="44" s="1"/>
  <c r="AA118" i="36"/>
  <c r="U118" i="36"/>
  <c r="K116" i="44"/>
  <c r="L116" i="44" s="1"/>
  <c r="M116" i="44" s="1"/>
  <c r="Y115" i="44"/>
  <c r="Z115" i="44" s="1"/>
  <c r="X116" i="44" s="1"/>
  <c r="E308" i="44"/>
  <c r="E307" i="36"/>
  <c r="R116" i="44" l="1"/>
  <c r="U116" i="44" s="1"/>
  <c r="D307" i="36"/>
  <c r="F307" i="36"/>
  <c r="G307" i="36" s="1"/>
  <c r="Q118" i="36"/>
  <c r="S118" i="36" s="1"/>
  <c r="T118" i="36" s="1"/>
  <c r="R119" i="36" s="1"/>
  <c r="J119" i="36"/>
  <c r="K119" i="36" s="1"/>
  <c r="D308" i="44"/>
  <c r="F308" i="44"/>
  <c r="G308" i="44" s="1"/>
  <c r="AA116" i="44"/>
  <c r="N116" i="44"/>
  <c r="E309" i="44"/>
  <c r="E308" i="36"/>
  <c r="F308" i="36" l="1"/>
  <c r="G308" i="36" s="1"/>
  <c r="D308" i="36"/>
  <c r="Y118" i="36"/>
  <c r="Z118" i="36" s="1"/>
  <c r="X119" i="36" s="1"/>
  <c r="AA119" i="36" s="1"/>
  <c r="V118" i="36"/>
  <c r="L119" i="36"/>
  <c r="D309" i="44"/>
  <c r="F309" i="44"/>
  <c r="G309" i="44" s="1"/>
  <c r="Q116" i="44"/>
  <c r="J117" i="44"/>
  <c r="U119" i="36"/>
  <c r="P116" i="44"/>
  <c r="E309" i="36"/>
  <c r="E310" i="44"/>
  <c r="D309" i="36" l="1"/>
  <c r="F309" i="36"/>
  <c r="G309" i="36" s="1"/>
  <c r="M119" i="36"/>
  <c r="N119" i="36" s="1"/>
  <c r="F310" i="44"/>
  <c r="G310" i="44" s="1"/>
  <c r="D310" i="44"/>
  <c r="K117" i="44"/>
  <c r="S116" i="44"/>
  <c r="T116" i="44" s="1"/>
  <c r="E310" i="36"/>
  <c r="E311" i="44"/>
  <c r="F310" i="36" l="1"/>
  <c r="G310" i="36" s="1"/>
  <c r="D310" i="36"/>
  <c r="Y116" i="44"/>
  <c r="Z116" i="44" s="1"/>
  <c r="X117" i="44" s="1"/>
  <c r="AA117" i="44" s="1"/>
  <c r="P119" i="36"/>
  <c r="Q119" i="36"/>
  <c r="J120" i="36"/>
  <c r="F311" i="44"/>
  <c r="G311" i="44" s="1"/>
  <c r="D311" i="44"/>
  <c r="V116" i="44"/>
  <c r="R117" i="44"/>
  <c r="L117" i="44"/>
  <c r="M117" i="44" s="1"/>
  <c r="E312" i="44"/>
  <c r="E311" i="36"/>
  <c r="D311" i="36" l="1"/>
  <c r="F311" i="36"/>
  <c r="G311" i="36" s="1"/>
  <c r="S119" i="36"/>
  <c r="T119" i="36" s="1"/>
  <c r="R120" i="36" s="1"/>
  <c r="K120" i="36"/>
  <c r="F312" i="44"/>
  <c r="G312" i="44" s="1"/>
  <c r="D312" i="44"/>
  <c r="N117" i="44"/>
  <c r="U117" i="44"/>
  <c r="E312" i="36"/>
  <c r="E313" i="44"/>
  <c r="F312" i="36" l="1"/>
  <c r="G312" i="36" s="1"/>
  <c r="D312" i="36"/>
  <c r="V119" i="36"/>
  <c r="Y119" i="36"/>
  <c r="Z119" i="36" s="1"/>
  <c r="X120" i="36" s="1"/>
  <c r="AA120" i="36" s="1"/>
  <c r="U120" i="36"/>
  <c r="L120" i="36"/>
  <c r="F313" i="44"/>
  <c r="G313" i="44" s="1"/>
  <c r="D313" i="44"/>
  <c r="Q117" i="44"/>
  <c r="J118" i="44"/>
  <c r="P117" i="44"/>
  <c r="E314" i="44"/>
  <c r="E313" i="36"/>
  <c r="D313" i="36" l="1"/>
  <c r="F313" i="36"/>
  <c r="G313" i="36" s="1"/>
  <c r="S117" i="44"/>
  <c r="T117" i="44" s="1"/>
  <c r="V117" i="44" s="1"/>
  <c r="M120" i="36"/>
  <c r="N120" i="36" s="1"/>
  <c r="D314" i="44"/>
  <c r="F314" i="44"/>
  <c r="G314" i="44" s="1"/>
  <c r="K118" i="44"/>
  <c r="E315" i="44"/>
  <c r="E314" i="36"/>
  <c r="D314" i="36" l="1"/>
  <c r="F314" i="36"/>
  <c r="G314" i="36" s="1"/>
  <c r="R118" i="44"/>
  <c r="U118" i="44" s="1"/>
  <c r="Y117" i="44"/>
  <c r="Z117" i="44" s="1"/>
  <c r="X118" i="44" s="1"/>
  <c r="AA118" i="44" s="1"/>
  <c r="Q120" i="36"/>
  <c r="J121" i="36"/>
  <c r="P120" i="36"/>
  <c r="F315" i="44"/>
  <c r="G315" i="44" s="1"/>
  <c r="D315" i="44"/>
  <c r="L118" i="44"/>
  <c r="M118" i="44" s="1"/>
  <c r="E315" i="36"/>
  <c r="E316" i="44"/>
  <c r="D315" i="36" l="1"/>
  <c r="F315" i="36"/>
  <c r="G315" i="36" s="1"/>
  <c r="N118" i="44"/>
  <c r="P118" i="44" s="1"/>
  <c r="K121" i="36"/>
  <c r="L121" i="36" s="1"/>
  <c r="S120" i="36"/>
  <c r="T120" i="36" s="1"/>
  <c r="F316" i="44"/>
  <c r="G316" i="44" s="1"/>
  <c r="D316" i="44"/>
  <c r="E316" i="36"/>
  <c r="E317" i="44"/>
  <c r="J119" i="44" l="1"/>
  <c r="D316" i="36"/>
  <c r="F316" i="36"/>
  <c r="G316" i="36" s="1"/>
  <c r="Q118" i="44"/>
  <c r="S118" i="44" s="1"/>
  <c r="T118" i="44" s="1"/>
  <c r="V118" i="44" s="1"/>
  <c r="V120" i="36"/>
  <c r="R121" i="36"/>
  <c r="Y120" i="36"/>
  <c r="Z120" i="36" s="1"/>
  <c r="X121" i="36" s="1"/>
  <c r="AA121" i="36" s="1"/>
  <c r="M121" i="36"/>
  <c r="N121" i="36" s="1"/>
  <c r="D317" i="44"/>
  <c r="F317" i="44"/>
  <c r="G317" i="44" s="1"/>
  <c r="K119" i="44"/>
  <c r="L119" i="44" s="1"/>
  <c r="E317" i="36"/>
  <c r="E318" i="44"/>
  <c r="D317" i="36" l="1"/>
  <c r="F317" i="36"/>
  <c r="G317" i="36" s="1"/>
  <c r="R119" i="44"/>
  <c r="U119" i="44" s="1"/>
  <c r="Y118" i="44"/>
  <c r="Z118" i="44" s="1"/>
  <c r="X119" i="44" s="1"/>
  <c r="AA119" i="44" s="1"/>
  <c r="U121" i="36"/>
  <c r="P121" i="36"/>
  <c r="Q121" i="36"/>
  <c r="J122" i="36"/>
  <c r="M119" i="44"/>
  <c r="N119" i="44" s="1"/>
  <c r="F318" i="44"/>
  <c r="G318" i="44" s="1"/>
  <c r="D318" i="44"/>
  <c r="E319" i="44"/>
  <c r="E318" i="36"/>
  <c r="D318" i="36" l="1"/>
  <c r="F318" i="36"/>
  <c r="G318" i="36" s="1"/>
  <c r="S121" i="36"/>
  <c r="T121" i="36" s="1"/>
  <c r="V121" i="36" s="1"/>
  <c r="Q119" i="44"/>
  <c r="J120" i="44"/>
  <c r="K120" i="44" s="1"/>
  <c r="P119" i="44"/>
  <c r="K122" i="36"/>
  <c r="L122" i="36" s="1"/>
  <c r="F319" i="44"/>
  <c r="G319" i="44" s="1"/>
  <c r="D319" i="44"/>
  <c r="E319" i="36"/>
  <c r="E320" i="44"/>
  <c r="D319" i="36" l="1"/>
  <c r="F319" i="36"/>
  <c r="G319" i="36" s="1"/>
  <c r="R122" i="36"/>
  <c r="U122" i="36" s="1"/>
  <c r="Y121" i="36"/>
  <c r="Z121" i="36" s="1"/>
  <c r="X122" i="36" s="1"/>
  <c r="AA122" i="36" s="1"/>
  <c r="M122" i="36"/>
  <c r="N122" i="36" s="1"/>
  <c r="S119" i="44"/>
  <c r="D320" i="44"/>
  <c r="F320" i="44"/>
  <c r="G320" i="44" s="1"/>
  <c r="L120" i="44"/>
  <c r="M120" i="44" s="1"/>
  <c r="N120" i="44" s="1"/>
  <c r="E320" i="36"/>
  <c r="E321" i="44"/>
  <c r="D320" i="36" l="1"/>
  <c r="F320" i="36"/>
  <c r="G320" i="36" s="1"/>
  <c r="P122" i="36"/>
  <c r="T119" i="44"/>
  <c r="Y119" i="44"/>
  <c r="Z119" i="44" s="1"/>
  <c r="X120" i="44" s="1"/>
  <c r="AA120" i="44" s="1"/>
  <c r="Q122" i="36"/>
  <c r="J123" i="36"/>
  <c r="D321" i="44"/>
  <c r="F321" i="44"/>
  <c r="G321" i="44" s="1"/>
  <c r="Q120" i="44"/>
  <c r="J121" i="44"/>
  <c r="E322" i="44"/>
  <c r="E321" i="36"/>
  <c r="D321" i="36" l="1"/>
  <c r="F321" i="36"/>
  <c r="G321" i="36" s="1"/>
  <c r="S122" i="36"/>
  <c r="T122" i="36" s="1"/>
  <c r="R123" i="36" s="1"/>
  <c r="K123" i="36"/>
  <c r="L123" i="36" s="1"/>
  <c r="M123" i="36" s="1"/>
  <c r="N123" i="36" s="1"/>
  <c r="R120" i="44"/>
  <c r="V119" i="44"/>
  <c r="F322" i="44"/>
  <c r="G322" i="44" s="1"/>
  <c r="D322" i="44"/>
  <c r="K121" i="44"/>
  <c r="E323" i="44"/>
  <c r="E322" i="36"/>
  <c r="D322" i="36" l="1"/>
  <c r="F322" i="36"/>
  <c r="G322" i="36" s="1"/>
  <c r="V122" i="36"/>
  <c r="Y122" i="36"/>
  <c r="Z122" i="36" s="1"/>
  <c r="X123" i="36" s="1"/>
  <c r="AA123" i="36" s="1"/>
  <c r="U120" i="44"/>
  <c r="P120" i="44"/>
  <c r="S120" i="44" s="1"/>
  <c r="T120" i="44" s="1"/>
  <c r="U123" i="36"/>
  <c r="J124" i="36"/>
  <c r="Q123" i="36"/>
  <c r="F323" i="44"/>
  <c r="G323" i="44" s="1"/>
  <c r="D323" i="44"/>
  <c r="L121" i="44"/>
  <c r="M121" i="44" s="1"/>
  <c r="E324" i="44"/>
  <c r="E323" i="36"/>
  <c r="F323" i="36" l="1"/>
  <c r="G323" i="36" s="1"/>
  <c r="D323" i="36"/>
  <c r="P123" i="36"/>
  <c r="S123" i="36" s="1"/>
  <c r="T123" i="36" s="1"/>
  <c r="V123" i="36" s="1"/>
  <c r="R121" i="44"/>
  <c r="U121" i="44" s="1"/>
  <c r="V120" i="44"/>
  <c r="K124" i="36"/>
  <c r="L124" i="36" s="1"/>
  <c r="M124" i="36" s="1"/>
  <c r="N124" i="36" s="1"/>
  <c r="Y120" i="44"/>
  <c r="Z120" i="44" s="1"/>
  <c r="X121" i="44" s="1"/>
  <c r="AA121" i="44" s="1"/>
  <c r="F324" i="44"/>
  <c r="G324" i="44" s="1"/>
  <c r="D324" i="44"/>
  <c r="N121" i="44"/>
  <c r="E324" i="36"/>
  <c r="E325" i="44"/>
  <c r="F324" i="36" l="1"/>
  <c r="G324" i="36" s="1"/>
  <c r="D324" i="36"/>
  <c r="Y123" i="36"/>
  <c r="Z123" i="36" s="1"/>
  <c r="X124" i="36" s="1"/>
  <c r="AA124" i="36" s="1"/>
  <c r="R124" i="36"/>
  <c r="U124" i="36" s="1"/>
  <c r="Q124" i="36"/>
  <c r="J125" i="36"/>
  <c r="D325" i="44"/>
  <c r="F325" i="44"/>
  <c r="G325" i="44" s="1"/>
  <c r="Q121" i="44"/>
  <c r="J122" i="44"/>
  <c r="P121" i="44"/>
  <c r="E326" i="44"/>
  <c r="E325" i="36"/>
  <c r="D325" i="36" l="1"/>
  <c r="F325" i="36"/>
  <c r="G325" i="36" s="1"/>
  <c r="P124" i="36"/>
  <c r="S124" i="36" s="1"/>
  <c r="K125" i="36"/>
  <c r="L125" i="36" s="1"/>
  <c r="M125" i="36" s="1"/>
  <c r="S121" i="44"/>
  <c r="T121" i="44" s="1"/>
  <c r="R122" i="44" s="1"/>
  <c r="F326" i="44"/>
  <c r="G326" i="44" s="1"/>
  <c r="D326" i="44"/>
  <c r="K122" i="44"/>
  <c r="L122" i="44" s="1"/>
  <c r="M122" i="44" s="1"/>
  <c r="E327" i="44"/>
  <c r="E326" i="36"/>
  <c r="D326" i="36" l="1"/>
  <c r="F326" i="36"/>
  <c r="G326" i="36" s="1"/>
  <c r="V121" i="44"/>
  <c r="T124" i="36"/>
  <c r="Y124" i="36"/>
  <c r="Z124" i="36" s="1"/>
  <c r="X125" i="36" s="1"/>
  <c r="AA125" i="36" s="1"/>
  <c r="N125" i="36"/>
  <c r="Q125" i="36" s="1"/>
  <c r="Y121" i="44"/>
  <c r="Z121" i="44" s="1"/>
  <c r="X122" i="44" s="1"/>
  <c r="AA122" i="44" s="1"/>
  <c r="F327" i="44"/>
  <c r="G327" i="44" s="1"/>
  <c r="D327" i="44"/>
  <c r="N122" i="44"/>
  <c r="U122" i="44"/>
  <c r="E328" i="44"/>
  <c r="E327" i="36"/>
  <c r="D327" i="36" l="1"/>
  <c r="F327" i="36"/>
  <c r="G327" i="36" s="1"/>
  <c r="J126" i="36"/>
  <c r="K126" i="36" s="1"/>
  <c r="L126" i="36" s="1"/>
  <c r="M126" i="36" s="1"/>
  <c r="N126" i="36" s="1"/>
  <c r="V124" i="36"/>
  <c r="R125" i="36"/>
  <c r="F328" i="44"/>
  <c r="G328" i="44" s="1"/>
  <c r="D328" i="44"/>
  <c r="Q122" i="44"/>
  <c r="J123" i="44"/>
  <c r="P122" i="44"/>
  <c r="E328" i="36"/>
  <c r="E329" i="44"/>
  <c r="F328" i="36" l="1"/>
  <c r="G328" i="36" s="1"/>
  <c r="D328" i="36"/>
  <c r="P125" i="36"/>
  <c r="S125" i="36" s="1"/>
  <c r="T125" i="36" s="1"/>
  <c r="V125" i="36" s="1"/>
  <c r="U125" i="36"/>
  <c r="Q126" i="36"/>
  <c r="J127" i="36"/>
  <c r="F329" i="44"/>
  <c r="G329" i="44" s="1"/>
  <c r="D329" i="44"/>
  <c r="K123" i="44"/>
  <c r="L123" i="44" s="1"/>
  <c r="M123" i="44" s="1"/>
  <c r="S122" i="44"/>
  <c r="T122" i="44" s="1"/>
  <c r="E330" i="44"/>
  <c r="E329" i="36"/>
  <c r="F329" i="36" l="1"/>
  <c r="G329" i="36" s="1"/>
  <c r="D329" i="36"/>
  <c r="R126" i="36"/>
  <c r="U126" i="36" s="1"/>
  <c r="Y125" i="36"/>
  <c r="Z125" i="36" s="1"/>
  <c r="X126" i="36" s="1"/>
  <c r="AA126" i="36" s="1"/>
  <c r="Y122" i="44"/>
  <c r="Z122" i="44" s="1"/>
  <c r="X123" i="44" s="1"/>
  <c r="AA123" i="44" s="1"/>
  <c r="K127" i="36"/>
  <c r="L127" i="36" s="1"/>
  <c r="M127" i="36" s="1"/>
  <c r="N127" i="36" s="1"/>
  <c r="D330" i="44"/>
  <c r="F330" i="44"/>
  <c r="G330" i="44" s="1"/>
  <c r="V122" i="44"/>
  <c r="R123" i="44"/>
  <c r="N123" i="44"/>
  <c r="E330" i="36"/>
  <c r="E331" i="44"/>
  <c r="D330" i="36" l="1"/>
  <c r="F330" i="36"/>
  <c r="G330" i="36" s="1"/>
  <c r="P126" i="36"/>
  <c r="S126" i="36" s="1"/>
  <c r="T126" i="36" s="1"/>
  <c r="R127" i="36" s="1"/>
  <c r="Q127" i="36"/>
  <c r="J128" i="36"/>
  <c r="D331" i="44"/>
  <c r="F331" i="44"/>
  <c r="G331" i="44" s="1"/>
  <c r="Q123" i="44"/>
  <c r="J124" i="44"/>
  <c r="U123" i="44"/>
  <c r="P123" i="44"/>
  <c r="E332" i="44"/>
  <c r="E331" i="36"/>
  <c r="D331" i="36" l="1"/>
  <c r="F331" i="36"/>
  <c r="G331" i="36" s="1"/>
  <c r="V126" i="36"/>
  <c r="Y126" i="36"/>
  <c r="Z126" i="36" s="1"/>
  <c r="X127" i="36" s="1"/>
  <c r="AA127" i="36" s="1"/>
  <c r="K128" i="36"/>
  <c r="L128" i="36" s="1"/>
  <c r="U127" i="36"/>
  <c r="S123" i="44"/>
  <c r="T123" i="44" s="1"/>
  <c r="V123" i="44" s="1"/>
  <c r="F332" i="44"/>
  <c r="G332" i="44" s="1"/>
  <c r="D332" i="44"/>
  <c r="K124" i="44"/>
  <c r="L124" i="44" s="1"/>
  <c r="M124" i="44" s="1"/>
  <c r="E332" i="36"/>
  <c r="E333" i="44"/>
  <c r="F332" i="36" l="1"/>
  <c r="G332" i="36" s="1"/>
  <c r="D332" i="36"/>
  <c r="R124" i="44"/>
  <c r="P127" i="36"/>
  <c r="S127" i="36" s="1"/>
  <c r="T127" i="36" s="1"/>
  <c r="V127" i="36" s="1"/>
  <c r="Y123" i="44"/>
  <c r="Z123" i="44" s="1"/>
  <c r="X124" i="44" s="1"/>
  <c r="AA124" i="44" s="1"/>
  <c r="M128" i="36"/>
  <c r="N128" i="36" s="1"/>
  <c r="D333" i="44"/>
  <c r="F333" i="44"/>
  <c r="G333" i="44" s="1"/>
  <c r="U124" i="44"/>
  <c r="N124" i="44"/>
  <c r="E334" i="44"/>
  <c r="E333" i="36"/>
  <c r="F333" i="36" l="1"/>
  <c r="G333" i="36" s="1"/>
  <c r="D333" i="36"/>
  <c r="Y127" i="36"/>
  <c r="Z127" i="36" s="1"/>
  <c r="X128" i="36" s="1"/>
  <c r="AA128" i="36" s="1"/>
  <c r="R128" i="36"/>
  <c r="U128" i="36" s="1"/>
  <c r="P124" i="44"/>
  <c r="J129" i="36"/>
  <c r="Q128" i="36"/>
  <c r="F334" i="44"/>
  <c r="G334" i="44" s="1"/>
  <c r="D334" i="44"/>
  <c r="Q124" i="44"/>
  <c r="J125" i="44"/>
  <c r="E334" i="36"/>
  <c r="E335" i="44"/>
  <c r="D334" i="36" l="1"/>
  <c r="F334" i="36"/>
  <c r="G334" i="36" s="1"/>
  <c r="S124" i="44"/>
  <c r="T124" i="44" s="1"/>
  <c r="R125" i="44" s="1"/>
  <c r="P128" i="36"/>
  <c r="S128" i="36" s="1"/>
  <c r="T128" i="36" s="1"/>
  <c r="K129" i="36"/>
  <c r="L129" i="36" s="1"/>
  <c r="M129" i="36" s="1"/>
  <c r="F335" i="44"/>
  <c r="G335" i="44" s="1"/>
  <c r="D335" i="44"/>
  <c r="K125" i="44"/>
  <c r="L125" i="44" s="1"/>
  <c r="V124" i="44"/>
  <c r="E336" i="44"/>
  <c r="E335" i="36"/>
  <c r="F335" i="36" l="1"/>
  <c r="G335" i="36" s="1"/>
  <c r="D335" i="36"/>
  <c r="Y124" i="44"/>
  <c r="Z124" i="44" s="1"/>
  <c r="X125" i="44" s="1"/>
  <c r="AA125" i="44" s="1"/>
  <c r="Y128" i="36"/>
  <c r="Z128" i="36" s="1"/>
  <c r="X129" i="36" s="1"/>
  <c r="AA129" i="36" s="1"/>
  <c r="M125" i="44"/>
  <c r="N125" i="44" s="1"/>
  <c r="N129" i="36"/>
  <c r="V128" i="36"/>
  <c r="R129" i="36"/>
  <c r="F336" i="44"/>
  <c r="G336" i="44" s="1"/>
  <c r="D336" i="44"/>
  <c r="U125" i="44"/>
  <c r="E337" i="44"/>
  <c r="E336" i="36"/>
  <c r="P125" i="44" l="1"/>
  <c r="D336" i="36"/>
  <c r="F336" i="36"/>
  <c r="G336" i="36" s="1"/>
  <c r="J130" i="36"/>
  <c r="Q129" i="36"/>
  <c r="U129" i="36"/>
  <c r="P129" i="36"/>
  <c r="F337" i="44"/>
  <c r="G337" i="44" s="1"/>
  <c r="D337" i="44"/>
  <c r="Q125" i="44"/>
  <c r="S125" i="44" s="1"/>
  <c r="T125" i="44" s="1"/>
  <c r="J126" i="44"/>
  <c r="E337" i="36"/>
  <c r="E338" i="44"/>
  <c r="F337" i="36" l="1"/>
  <c r="G337" i="36" s="1"/>
  <c r="D337" i="36"/>
  <c r="S129" i="36"/>
  <c r="T129" i="36" s="1"/>
  <c r="V129" i="36" s="1"/>
  <c r="K130" i="36"/>
  <c r="L130" i="36" s="1"/>
  <c r="M130" i="36" s="1"/>
  <c r="D338" i="44"/>
  <c r="F338" i="44"/>
  <c r="G338" i="44" s="1"/>
  <c r="V125" i="44"/>
  <c r="R126" i="44"/>
  <c r="Y125" i="44"/>
  <c r="Z125" i="44" s="1"/>
  <c r="X126" i="44" s="1"/>
  <c r="K126" i="44"/>
  <c r="L126" i="44" s="1"/>
  <c r="E339" i="44"/>
  <c r="E338" i="36"/>
  <c r="F338" i="36" l="1"/>
  <c r="G338" i="36" s="1"/>
  <c r="D338" i="36"/>
  <c r="Y129" i="36"/>
  <c r="Z129" i="36" s="1"/>
  <c r="X130" i="36" s="1"/>
  <c r="AA130" i="36" s="1"/>
  <c r="R130" i="36"/>
  <c r="U130" i="36" s="1"/>
  <c r="M126" i="44"/>
  <c r="N126" i="44" s="1"/>
  <c r="N130" i="36"/>
  <c r="D339" i="44"/>
  <c r="F339" i="44"/>
  <c r="G339" i="44" s="1"/>
  <c r="U126" i="44"/>
  <c r="AA126" i="44"/>
  <c r="E340" i="44"/>
  <c r="E339" i="36"/>
  <c r="D339" i="36" l="1"/>
  <c r="F339" i="36"/>
  <c r="G339" i="36" s="1"/>
  <c r="P130" i="36"/>
  <c r="P126" i="44"/>
  <c r="Q126" i="44"/>
  <c r="J127" i="44"/>
  <c r="K127" i="44" s="1"/>
  <c r="Q130" i="36"/>
  <c r="J131" i="36"/>
  <c r="F340" i="44"/>
  <c r="G340" i="44" s="1"/>
  <c r="D340" i="44"/>
  <c r="E341" i="44"/>
  <c r="E340" i="36"/>
  <c r="F340" i="36" l="1"/>
  <c r="G340" i="36" s="1"/>
  <c r="D340" i="36"/>
  <c r="S130" i="36"/>
  <c r="T130" i="36" s="1"/>
  <c r="R131" i="36" s="1"/>
  <c r="S126" i="44"/>
  <c r="T126" i="44" s="1"/>
  <c r="L127" i="44"/>
  <c r="M127" i="44" s="1"/>
  <c r="N127" i="44" s="1"/>
  <c r="J128" i="44" s="1"/>
  <c r="K131" i="36"/>
  <c r="L131" i="36" s="1"/>
  <c r="F341" i="44"/>
  <c r="G341" i="44" s="1"/>
  <c r="D341" i="44"/>
  <c r="E342" i="44"/>
  <c r="E341" i="36"/>
  <c r="D341" i="36" l="1"/>
  <c r="F341" i="36"/>
  <c r="G341" i="36" s="1"/>
  <c r="Q127" i="44"/>
  <c r="Y130" i="36"/>
  <c r="Z130" i="36" s="1"/>
  <c r="X131" i="36" s="1"/>
  <c r="AA131" i="36" s="1"/>
  <c r="V130" i="36"/>
  <c r="Y126" i="44"/>
  <c r="Z126" i="44" s="1"/>
  <c r="X127" i="44" s="1"/>
  <c r="AA127" i="44" s="1"/>
  <c r="R127" i="44"/>
  <c r="U127" i="44" s="1"/>
  <c r="V126" i="44"/>
  <c r="M131" i="36"/>
  <c r="N131" i="36" s="1"/>
  <c r="J132" i="36" s="1"/>
  <c r="U131" i="36"/>
  <c r="D342" i="44"/>
  <c r="F342" i="44"/>
  <c r="G342" i="44" s="1"/>
  <c r="K128" i="44"/>
  <c r="L128" i="44" s="1"/>
  <c r="E343" i="44"/>
  <c r="E342" i="36"/>
  <c r="D342" i="36" l="1"/>
  <c r="F342" i="36"/>
  <c r="G342" i="36" s="1"/>
  <c r="P131" i="36"/>
  <c r="Q131" i="36"/>
  <c r="P127" i="44"/>
  <c r="S127" i="44" s="1"/>
  <c r="T127" i="44" s="1"/>
  <c r="K132" i="36"/>
  <c r="L132" i="36" s="1"/>
  <c r="M132" i="36" s="1"/>
  <c r="N132" i="36" s="1"/>
  <c r="D343" i="44"/>
  <c r="F343" i="44"/>
  <c r="G343" i="44" s="1"/>
  <c r="M128" i="44"/>
  <c r="N128" i="44" s="1"/>
  <c r="E344" i="44"/>
  <c r="E343" i="36"/>
  <c r="F343" i="36" l="1"/>
  <c r="G343" i="36" s="1"/>
  <c r="D343" i="36"/>
  <c r="S131" i="36"/>
  <c r="T131" i="36" s="1"/>
  <c r="V131" i="36" s="1"/>
  <c r="Y127" i="44"/>
  <c r="Z127" i="44" s="1"/>
  <c r="X128" i="44" s="1"/>
  <c r="AA128" i="44" s="1"/>
  <c r="V127" i="44"/>
  <c r="R128" i="44"/>
  <c r="U128" i="44" s="1"/>
  <c r="J133" i="36"/>
  <c r="Q132" i="36"/>
  <c r="F344" i="44"/>
  <c r="G344" i="44" s="1"/>
  <c r="D344" i="44"/>
  <c r="Q128" i="44"/>
  <c r="J129" i="44"/>
  <c r="E345" i="44"/>
  <c r="E344" i="36"/>
  <c r="D344" i="36" l="1"/>
  <c r="F344" i="36"/>
  <c r="G344" i="36" s="1"/>
  <c r="Y131" i="36"/>
  <c r="Z131" i="36" s="1"/>
  <c r="X132" i="36" s="1"/>
  <c r="AA132" i="36" s="1"/>
  <c r="R132" i="36"/>
  <c r="U132" i="36" s="1"/>
  <c r="P128" i="44"/>
  <c r="S128" i="44" s="1"/>
  <c r="K133" i="36"/>
  <c r="L133" i="36" s="1"/>
  <c r="D345" i="44"/>
  <c r="F345" i="44"/>
  <c r="G345" i="44" s="1"/>
  <c r="K129" i="44"/>
  <c r="L129" i="44" s="1"/>
  <c r="M129" i="44" s="1"/>
  <c r="N129" i="44" s="1"/>
  <c r="E345" i="36"/>
  <c r="E346" i="44"/>
  <c r="F345" i="36" l="1"/>
  <c r="G345" i="36" s="1"/>
  <c r="D345" i="36"/>
  <c r="P132" i="36"/>
  <c r="S132" i="36" s="1"/>
  <c r="T132" i="36" s="1"/>
  <c r="R133" i="36" s="1"/>
  <c r="T128" i="44"/>
  <c r="Y128" i="44"/>
  <c r="Z128" i="44" s="1"/>
  <c r="X129" i="44" s="1"/>
  <c r="AA129" i="44" s="1"/>
  <c r="M133" i="36"/>
  <c r="N133" i="36" s="1"/>
  <c r="D346" i="44"/>
  <c r="F346" i="44"/>
  <c r="G346" i="44" s="1"/>
  <c r="Q129" i="44"/>
  <c r="J130" i="44"/>
  <c r="E347" i="44"/>
  <c r="E346" i="36"/>
  <c r="F346" i="36" l="1"/>
  <c r="G346" i="36" s="1"/>
  <c r="D346" i="36"/>
  <c r="Y132" i="36"/>
  <c r="Z132" i="36" s="1"/>
  <c r="X133" i="36" s="1"/>
  <c r="AA133" i="36" s="1"/>
  <c r="V132" i="36"/>
  <c r="R129" i="44"/>
  <c r="V128" i="44"/>
  <c r="J134" i="36"/>
  <c r="Q133" i="36"/>
  <c r="U133" i="36"/>
  <c r="D347" i="44"/>
  <c r="F347" i="44"/>
  <c r="G347" i="44" s="1"/>
  <c r="K130" i="44"/>
  <c r="L130" i="44" s="1"/>
  <c r="M130" i="44" s="1"/>
  <c r="E347" i="36"/>
  <c r="E348" i="44"/>
  <c r="P133" i="36" l="1"/>
  <c r="S133" i="36" s="1"/>
  <c r="T133" i="36" s="1"/>
  <c r="V133" i="36" s="1"/>
  <c r="F347" i="36"/>
  <c r="G347" i="36" s="1"/>
  <c r="D347" i="36"/>
  <c r="P129" i="44"/>
  <c r="U129" i="44"/>
  <c r="K134" i="36"/>
  <c r="L134" i="36" s="1"/>
  <c r="M134" i="36" s="1"/>
  <c r="N134" i="36" s="1"/>
  <c r="D348" i="44"/>
  <c r="F348" i="44"/>
  <c r="G348" i="44" s="1"/>
  <c r="N130" i="44"/>
  <c r="E348" i="36"/>
  <c r="E349" i="44"/>
  <c r="D348" i="36" l="1"/>
  <c r="F348" i="36"/>
  <c r="G348" i="36" s="1"/>
  <c r="R134" i="36"/>
  <c r="U134" i="36" s="1"/>
  <c r="Y133" i="36"/>
  <c r="Z133" i="36" s="1"/>
  <c r="X134" i="36" s="1"/>
  <c r="AA134" i="36" s="1"/>
  <c r="S129" i="44"/>
  <c r="T129" i="44" s="1"/>
  <c r="J135" i="36"/>
  <c r="Q134" i="36"/>
  <c r="F349" i="44"/>
  <c r="G349" i="44" s="1"/>
  <c r="D349" i="44"/>
  <c r="Q130" i="44"/>
  <c r="J131" i="44"/>
  <c r="E350" i="44"/>
  <c r="E349" i="36"/>
  <c r="F349" i="36" l="1"/>
  <c r="G349" i="36" s="1"/>
  <c r="D349" i="36"/>
  <c r="P134" i="36"/>
  <c r="S134" i="36" s="1"/>
  <c r="Y129" i="44"/>
  <c r="Z129" i="44" s="1"/>
  <c r="X130" i="44" s="1"/>
  <c r="AA130" i="44" s="1"/>
  <c r="R130" i="44"/>
  <c r="V129" i="44"/>
  <c r="K135" i="36"/>
  <c r="L135" i="36" s="1"/>
  <c r="M135" i="36" s="1"/>
  <c r="D350" i="44"/>
  <c r="F350" i="44"/>
  <c r="G350" i="44" s="1"/>
  <c r="K131" i="44"/>
  <c r="L131" i="44" s="1"/>
  <c r="M131" i="44" s="1"/>
  <c r="E350" i="36"/>
  <c r="E351" i="44"/>
  <c r="F350" i="36" l="1"/>
  <c r="G350" i="36" s="1"/>
  <c r="D350" i="36"/>
  <c r="U130" i="44"/>
  <c r="P130" i="44"/>
  <c r="S130" i="44" s="1"/>
  <c r="T130" i="44" s="1"/>
  <c r="N135" i="36"/>
  <c r="J136" i="36" s="1"/>
  <c r="T134" i="36"/>
  <c r="Y134" i="36"/>
  <c r="Z134" i="36" s="1"/>
  <c r="X135" i="36" s="1"/>
  <c r="AA135" i="36" s="1"/>
  <c r="D351" i="44"/>
  <c r="F351" i="44"/>
  <c r="G351" i="44" s="1"/>
  <c r="N131" i="44"/>
  <c r="E351" i="36"/>
  <c r="E352" i="44"/>
  <c r="F351" i="36" l="1"/>
  <c r="G351" i="36" s="1"/>
  <c r="D351" i="36"/>
  <c r="Q135" i="36"/>
  <c r="R131" i="44"/>
  <c r="U131" i="44" s="1"/>
  <c r="V130" i="44"/>
  <c r="Y130" i="44"/>
  <c r="Z130" i="44" s="1"/>
  <c r="X131" i="44" s="1"/>
  <c r="AA131" i="44" s="1"/>
  <c r="V134" i="36"/>
  <c r="R135" i="36"/>
  <c r="K136" i="36"/>
  <c r="F352" i="44"/>
  <c r="G352" i="44" s="1"/>
  <c r="D352" i="44"/>
  <c r="Q131" i="44"/>
  <c r="J132" i="44"/>
  <c r="E352" i="36"/>
  <c r="E353" i="44"/>
  <c r="D352" i="36" l="1"/>
  <c r="F352" i="36"/>
  <c r="G352" i="36" s="1"/>
  <c r="P131" i="44"/>
  <c r="S131" i="44" s="1"/>
  <c r="L136" i="36"/>
  <c r="M136" i="36" s="1"/>
  <c r="U135" i="36"/>
  <c r="P135" i="36"/>
  <c r="D353" i="44"/>
  <c r="F353" i="44"/>
  <c r="G353" i="44" s="1"/>
  <c r="K132" i="44"/>
  <c r="L132" i="44" s="1"/>
  <c r="E354" i="44"/>
  <c r="E353" i="36"/>
  <c r="D353" i="36" l="1"/>
  <c r="F353" i="36"/>
  <c r="G353" i="36" s="1"/>
  <c r="T131" i="44"/>
  <c r="Y131" i="44"/>
  <c r="Z131" i="44" s="1"/>
  <c r="X132" i="44" s="1"/>
  <c r="AA132" i="44" s="1"/>
  <c r="M132" i="44"/>
  <c r="N132" i="44" s="1"/>
  <c r="Q132" i="44" s="1"/>
  <c r="S135" i="36"/>
  <c r="T135" i="36" s="1"/>
  <c r="N136" i="36"/>
  <c r="D354" i="44"/>
  <c r="F354" i="44"/>
  <c r="G354" i="44" s="1"/>
  <c r="E355" i="44"/>
  <c r="E354" i="36"/>
  <c r="D354" i="36" l="1"/>
  <c r="F354" i="36"/>
  <c r="G354" i="36" s="1"/>
  <c r="J133" i="44"/>
  <c r="K133" i="44" s="1"/>
  <c r="L133" i="44" s="1"/>
  <c r="R132" i="44"/>
  <c r="U132" i="44" s="1"/>
  <c r="V131" i="44"/>
  <c r="J137" i="36"/>
  <c r="Q136" i="36"/>
  <c r="V135" i="36"/>
  <c r="R136" i="36"/>
  <c r="Y135" i="36"/>
  <c r="Z135" i="36" s="1"/>
  <c r="X136" i="36" s="1"/>
  <c r="AA136" i="36" s="1"/>
  <c r="D355" i="44"/>
  <c r="F355" i="44"/>
  <c r="G355" i="44" s="1"/>
  <c r="E355" i="36"/>
  <c r="E356" i="44"/>
  <c r="D355" i="36" l="1"/>
  <c r="F355" i="36"/>
  <c r="G355" i="36" s="1"/>
  <c r="P132" i="44"/>
  <c r="S132" i="44" s="1"/>
  <c r="M133" i="44"/>
  <c r="N133" i="44" s="1"/>
  <c r="Q133" i="44" s="1"/>
  <c r="U136" i="36"/>
  <c r="P136" i="36"/>
  <c r="K137" i="36"/>
  <c r="L137" i="36" s="1"/>
  <c r="M137" i="36" s="1"/>
  <c r="D356" i="44"/>
  <c r="F356" i="44"/>
  <c r="G356" i="44" s="1"/>
  <c r="E357" i="44"/>
  <c r="E356" i="36"/>
  <c r="F356" i="36" l="1"/>
  <c r="G356" i="36" s="1"/>
  <c r="D356" i="36"/>
  <c r="T132" i="44"/>
  <c r="Y132" i="44"/>
  <c r="Z132" i="44" s="1"/>
  <c r="X133" i="44" s="1"/>
  <c r="AA133" i="44" s="1"/>
  <c r="J134" i="44"/>
  <c r="K134" i="44" s="1"/>
  <c r="N137" i="36"/>
  <c r="J138" i="36" s="1"/>
  <c r="S136" i="36"/>
  <c r="T136" i="36" s="1"/>
  <c r="F357" i="44"/>
  <c r="G357" i="44" s="1"/>
  <c r="D357" i="44"/>
  <c r="E358" i="44"/>
  <c r="E357" i="36"/>
  <c r="D357" i="36" l="1"/>
  <c r="F357" i="36"/>
  <c r="G357" i="36" s="1"/>
  <c r="Q137" i="36"/>
  <c r="L134" i="44"/>
  <c r="M134" i="44" s="1"/>
  <c r="N134" i="44" s="1"/>
  <c r="V132" i="44"/>
  <c r="R133" i="44"/>
  <c r="K138" i="36"/>
  <c r="V136" i="36"/>
  <c r="R137" i="36"/>
  <c r="Y136" i="36"/>
  <c r="Z136" i="36" s="1"/>
  <c r="X137" i="36" s="1"/>
  <c r="AA137" i="36" s="1"/>
  <c r="D358" i="44"/>
  <c r="F358" i="44"/>
  <c r="G358" i="44" s="1"/>
  <c r="E358" i="36"/>
  <c r="E359" i="44"/>
  <c r="F358" i="36" l="1"/>
  <c r="G358" i="36" s="1"/>
  <c r="D358" i="36"/>
  <c r="U133" i="44"/>
  <c r="P133" i="44"/>
  <c r="S133" i="44" s="1"/>
  <c r="Q134" i="44"/>
  <c r="J135" i="44"/>
  <c r="K135" i="44" s="1"/>
  <c r="U137" i="36"/>
  <c r="P137" i="36"/>
  <c r="L138" i="36"/>
  <c r="F359" i="44"/>
  <c r="G359" i="44" s="1"/>
  <c r="D359" i="44"/>
  <c r="E359" i="36"/>
  <c r="E360" i="44"/>
  <c r="F359" i="36" l="1"/>
  <c r="G359" i="36" s="1"/>
  <c r="D359" i="36"/>
  <c r="T133" i="44"/>
  <c r="R134" i="44" s="1"/>
  <c r="Y133" i="44"/>
  <c r="Z133" i="44" s="1"/>
  <c r="X134" i="44" s="1"/>
  <c r="AA134" i="44" s="1"/>
  <c r="M138" i="36"/>
  <c r="N138" i="36" s="1"/>
  <c r="S137" i="36"/>
  <c r="T137" i="36" s="1"/>
  <c r="F360" i="44"/>
  <c r="G360" i="44" s="1"/>
  <c r="D360" i="44"/>
  <c r="U134" i="44"/>
  <c r="L135" i="44"/>
  <c r="M135" i="44" s="1"/>
  <c r="E360" i="36"/>
  <c r="E361" i="44"/>
  <c r="D360" i="36" l="1"/>
  <c r="F360" i="36"/>
  <c r="G360" i="36" s="1"/>
  <c r="P134" i="44"/>
  <c r="S134" i="44" s="1"/>
  <c r="T134" i="44" s="1"/>
  <c r="V134" i="44" s="1"/>
  <c r="V133" i="44"/>
  <c r="J139" i="36"/>
  <c r="Q138" i="36"/>
  <c r="V137" i="36"/>
  <c r="R138" i="36"/>
  <c r="Y137" i="36"/>
  <c r="Z137" i="36" s="1"/>
  <c r="X138" i="36" s="1"/>
  <c r="AA138" i="36" s="1"/>
  <c r="D361" i="44"/>
  <c r="F361" i="44"/>
  <c r="G361" i="44" s="1"/>
  <c r="N135" i="44"/>
  <c r="E361" i="36"/>
  <c r="E362" i="44"/>
  <c r="D361" i="36" l="1"/>
  <c r="F361" i="36"/>
  <c r="G361" i="36" s="1"/>
  <c r="R135" i="44"/>
  <c r="Y134" i="44"/>
  <c r="Z134" i="44" s="1"/>
  <c r="X135" i="44" s="1"/>
  <c r="AA135" i="44" s="1"/>
  <c r="U138" i="36"/>
  <c r="P138" i="36"/>
  <c r="K139" i="36"/>
  <c r="L139" i="36" s="1"/>
  <c r="M139" i="36" s="1"/>
  <c r="D362" i="44"/>
  <c r="F362" i="44"/>
  <c r="G362" i="44" s="1"/>
  <c r="Q135" i="44"/>
  <c r="J136" i="44"/>
  <c r="U135" i="44"/>
  <c r="E362" i="36"/>
  <c r="E363" i="44"/>
  <c r="D362" i="36" l="1"/>
  <c r="F362" i="36"/>
  <c r="G362" i="36" s="1"/>
  <c r="P135" i="44"/>
  <c r="N139" i="36"/>
  <c r="S138" i="36"/>
  <c r="T138" i="36" s="1"/>
  <c r="S135" i="44"/>
  <c r="T135" i="44" s="1"/>
  <c r="R136" i="44" s="1"/>
  <c r="D363" i="44"/>
  <c r="F363" i="44"/>
  <c r="G363" i="44" s="1"/>
  <c r="K136" i="44"/>
  <c r="L136" i="44" s="1"/>
  <c r="E363" i="36"/>
  <c r="E364" i="44"/>
  <c r="D363" i="36" l="1"/>
  <c r="F363" i="36"/>
  <c r="G363" i="36" s="1"/>
  <c r="V135" i="44"/>
  <c r="Y135" i="44"/>
  <c r="Z135" i="44" s="1"/>
  <c r="X136" i="44" s="1"/>
  <c r="R139" i="36"/>
  <c r="V138" i="36"/>
  <c r="Y138" i="36"/>
  <c r="Z138" i="36" s="1"/>
  <c r="X139" i="36" s="1"/>
  <c r="AA139" i="36" s="1"/>
  <c r="J140" i="36"/>
  <c r="Q139" i="36"/>
  <c r="D364" i="44"/>
  <c r="F364" i="44"/>
  <c r="G364" i="44" s="1"/>
  <c r="AA136" i="44"/>
  <c r="M136" i="44"/>
  <c r="N136" i="44" s="1"/>
  <c r="U136" i="44"/>
  <c r="E365" i="44"/>
  <c r="E364" i="36"/>
  <c r="D364" i="36" l="1"/>
  <c r="F364" i="36"/>
  <c r="G364" i="36" s="1"/>
  <c r="K140" i="36"/>
  <c r="L140" i="36" s="1"/>
  <c r="U139" i="36"/>
  <c r="P139" i="36"/>
  <c r="S139" i="36" s="1"/>
  <c r="T139" i="36" s="1"/>
  <c r="D365" i="44"/>
  <c r="F365" i="44"/>
  <c r="G365" i="44" s="1"/>
  <c r="Q136" i="44"/>
  <c r="J137" i="44"/>
  <c r="P136" i="44"/>
  <c r="E366" i="44"/>
  <c r="E365" i="36"/>
  <c r="D365" i="36" l="1"/>
  <c r="F365" i="36"/>
  <c r="G365" i="36" s="1"/>
  <c r="R140" i="36"/>
  <c r="V139" i="36"/>
  <c r="M140" i="36"/>
  <c r="N140" i="36" s="1"/>
  <c r="Y139" i="36"/>
  <c r="Z139" i="36" s="1"/>
  <c r="X140" i="36" s="1"/>
  <c r="AA140" i="36" s="1"/>
  <c r="D366" i="44"/>
  <c r="F366" i="44"/>
  <c r="G366" i="44" s="1"/>
  <c r="S136" i="44"/>
  <c r="T136" i="44" s="1"/>
  <c r="K137" i="44"/>
  <c r="L137" i="44" s="1"/>
  <c r="E366" i="36"/>
  <c r="E367" i="44"/>
  <c r="D366" i="36" l="1"/>
  <c r="F366" i="36"/>
  <c r="G366" i="36" s="1"/>
  <c r="J141" i="36"/>
  <c r="Q140" i="36"/>
  <c r="M137" i="44"/>
  <c r="N137" i="44" s="1"/>
  <c r="P140" i="36"/>
  <c r="U140" i="36"/>
  <c r="D367" i="44"/>
  <c r="F367" i="44"/>
  <c r="G367" i="44" s="1"/>
  <c r="V136" i="44"/>
  <c r="R137" i="44"/>
  <c r="Y136" i="44"/>
  <c r="Z136" i="44" s="1"/>
  <c r="X137" i="44" s="1"/>
  <c r="E368" i="44"/>
  <c r="E367" i="36"/>
  <c r="D367" i="36" l="1"/>
  <c r="F367" i="36"/>
  <c r="G367" i="36" s="1"/>
  <c r="S140" i="36"/>
  <c r="T140" i="36" s="1"/>
  <c r="V140" i="36" s="1"/>
  <c r="K141" i="36"/>
  <c r="L141" i="36" s="1"/>
  <c r="D368" i="44"/>
  <c r="F368" i="44"/>
  <c r="G368" i="44" s="1"/>
  <c r="Q137" i="44"/>
  <c r="J138" i="44"/>
  <c r="AA137" i="44"/>
  <c r="U137" i="44"/>
  <c r="P137" i="44"/>
  <c r="E369" i="44"/>
  <c r="E368" i="36"/>
  <c r="D368" i="36" l="1"/>
  <c r="F368" i="36"/>
  <c r="G368" i="36" s="1"/>
  <c r="Y140" i="36"/>
  <c r="Z140" i="36" s="1"/>
  <c r="X141" i="36" s="1"/>
  <c r="AA141" i="36" s="1"/>
  <c r="S137" i="44"/>
  <c r="T137" i="44" s="1"/>
  <c r="V137" i="44" s="1"/>
  <c r="R141" i="36"/>
  <c r="U141" i="36" s="1"/>
  <c r="M141" i="36"/>
  <c r="N141" i="36" s="1"/>
  <c r="D369" i="44"/>
  <c r="F369" i="44"/>
  <c r="G369" i="44" s="1"/>
  <c r="K138" i="44"/>
  <c r="L138" i="44" s="1"/>
  <c r="M138" i="44" s="1"/>
  <c r="N138" i="44" s="1"/>
  <c r="E370" i="44"/>
  <c r="E369" i="36"/>
  <c r="R138" i="44" l="1"/>
  <c r="D369" i="36"/>
  <c r="F369" i="36"/>
  <c r="G369" i="36" s="1"/>
  <c r="Y137" i="44"/>
  <c r="Z137" i="44" s="1"/>
  <c r="X138" i="44" s="1"/>
  <c r="P141" i="36"/>
  <c r="Q141" i="36"/>
  <c r="J142" i="36"/>
  <c r="D370" i="44"/>
  <c r="F370" i="44"/>
  <c r="G370" i="44" s="1"/>
  <c r="Q138" i="44"/>
  <c r="J139" i="44"/>
  <c r="U138" i="44"/>
  <c r="E371" i="44"/>
  <c r="E370" i="36"/>
  <c r="P138" i="44" l="1"/>
  <c r="F370" i="36"/>
  <c r="G370" i="36" s="1"/>
  <c r="D370" i="36"/>
  <c r="AA138" i="44"/>
  <c r="S141" i="36"/>
  <c r="T141" i="36" s="1"/>
  <c r="R142" i="36" s="1"/>
  <c r="S138" i="44"/>
  <c r="T138" i="44" s="1"/>
  <c r="R139" i="44" s="1"/>
  <c r="K142" i="36"/>
  <c r="L142" i="36" s="1"/>
  <c r="M142" i="36" s="1"/>
  <c r="N142" i="36" s="1"/>
  <c r="D371" i="44"/>
  <c r="F371" i="44"/>
  <c r="G371" i="44" s="1"/>
  <c r="K139" i="44"/>
  <c r="E372" i="44"/>
  <c r="E371" i="36"/>
  <c r="V138" i="44" l="1"/>
  <c r="D371" i="36"/>
  <c r="F371" i="36"/>
  <c r="G371" i="36" s="1"/>
  <c r="Y141" i="36"/>
  <c r="Z141" i="36" s="1"/>
  <c r="X142" i="36" s="1"/>
  <c r="AA142" i="36" s="1"/>
  <c r="V141" i="36"/>
  <c r="Y138" i="44"/>
  <c r="Z138" i="44" s="1"/>
  <c r="X139" i="44" s="1"/>
  <c r="AA139" i="44" s="1"/>
  <c r="Q142" i="36"/>
  <c r="J143" i="36"/>
  <c r="U142" i="36"/>
  <c r="D372" i="44"/>
  <c r="F372" i="44"/>
  <c r="G372" i="44" s="1"/>
  <c r="U139" i="44"/>
  <c r="L139" i="44"/>
  <c r="M139" i="44" s="1"/>
  <c r="N139" i="44" s="1"/>
  <c r="E373" i="44"/>
  <c r="E372" i="36"/>
  <c r="F372" i="36" l="1"/>
  <c r="G372" i="36" s="1"/>
  <c r="D372" i="36"/>
  <c r="P142" i="36"/>
  <c r="S142" i="36" s="1"/>
  <c r="T142" i="36" s="1"/>
  <c r="V142" i="36" s="1"/>
  <c r="K143" i="36"/>
  <c r="L143" i="36" s="1"/>
  <c r="M143" i="36" s="1"/>
  <c r="D373" i="44"/>
  <c r="F373" i="44"/>
  <c r="G373" i="44" s="1"/>
  <c r="Q139" i="44"/>
  <c r="J140" i="44"/>
  <c r="P139" i="44"/>
  <c r="E373" i="36"/>
  <c r="E374" i="44"/>
  <c r="D373" i="36" l="1"/>
  <c r="F373" i="36"/>
  <c r="G373" i="36" s="1"/>
  <c r="R143" i="36"/>
  <c r="U143" i="36" s="1"/>
  <c r="S139" i="44"/>
  <c r="T139" i="44" s="1"/>
  <c r="V139" i="44" s="1"/>
  <c r="Y142" i="36"/>
  <c r="Z142" i="36" s="1"/>
  <c r="X143" i="36" s="1"/>
  <c r="AA143" i="36" s="1"/>
  <c r="N143" i="36"/>
  <c r="Q143" i="36" s="1"/>
  <c r="D374" i="44"/>
  <c r="F374" i="44"/>
  <c r="G374" i="44" s="1"/>
  <c r="K140" i="44"/>
  <c r="L140" i="44" s="1"/>
  <c r="E375" i="44"/>
  <c r="E374" i="36"/>
  <c r="F374" i="36" l="1"/>
  <c r="G374" i="36" s="1"/>
  <c r="D374" i="36"/>
  <c r="J144" i="36"/>
  <c r="K144" i="36" s="1"/>
  <c r="L144" i="36" s="1"/>
  <c r="P143" i="36"/>
  <c r="S143" i="36" s="1"/>
  <c r="Y139" i="44"/>
  <c r="Z139" i="44" s="1"/>
  <c r="X140" i="44" s="1"/>
  <c r="AA140" i="44" s="1"/>
  <c r="R140" i="44"/>
  <c r="U140" i="44" s="1"/>
  <c r="D375" i="44"/>
  <c r="F375" i="44"/>
  <c r="G375" i="44" s="1"/>
  <c r="M140" i="44"/>
  <c r="N140" i="44" s="1"/>
  <c r="E376" i="44"/>
  <c r="E375" i="36"/>
  <c r="F375" i="36" l="1"/>
  <c r="G375" i="36" s="1"/>
  <c r="D375" i="36"/>
  <c r="T143" i="36"/>
  <c r="Y143" i="36"/>
  <c r="Z143" i="36" s="1"/>
  <c r="X144" i="36" s="1"/>
  <c r="AA144" i="36" s="1"/>
  <c r="M144" i="36"/>
  <c r="N144" i="36" s="1"/>
  <c r="D376" i="44"/>
  <c r="F376" i="44"/>
  <c r="G376" i="44" s="1"/>
  <c r="Q140" i="44"/>
  <c r="J141" i="44"/>
  <c r="P140" i="44"/>
  <c r="E377" i="44"/>
  <c r="E376" i="36"/>
  <c r="F376" i="36" l="1"/>
  <c r="G376" i="36" s="1"/>
  <c r="D376" i="36"/>
  <c r="V143" i="36"/>
  <c r="R144" i="36"/>
  <c r="U144" i="36" s="1"/>
  <c r="J145" i="36"/>
  <c r="Q144" i="36"/>
  <c r="F377" i="44"/>
  <c r="G377" i="44" s="1"/>
  <c r="D377" i="44"/>
  <c r="S140" i="44"/>
  <c r="T140" i="44" s="1"/>
  <c r="K141" i="44"/>
  <c r="L141" i="44" s="1"/>
  <c r="M141" i="44" s="1"/>
  <c r="N141" i="44" s="1"/>
  <c r="E377" i="36"/>
  <c r="E378" i="44"/>
  <c r="F377" i="36" l="1"/>
  <c r="G377" i="36" s="1"/>
  <c r="D377" i="36"/>
  <c r="P144" i="36"/>
  <c r="S144" i="36" s="1"/>
  <c r="Y140" i="44"/>
  <c r="Z140" i="44" s="1"/>
  <c r="X141" i="44" s="1"/>
  <c r="AA141" i="44" s="1"/>
  <c r="K145" i="36"/>
  <c r="L145" i="36" s="1"/>
  <c r="D378" i="44"/>
  <c r="F378" i="44"/>
  <c r="G378" i="44" s="1"/>
  <c r="Q141" i="44"/>
  <c r="J142" i="44"/>
  <c r="V140" i="44"/>
  <c r="R141" i="44"/>
  <c r="E379" i="44"/>
  <c r="E378" i="36"/>
  <c r="D378" i="36" l="1"/>
  <c r="F378" i="36"/>
  <c r="G378" i="36" s="1"/>
  <c r="T144" i="36"/>
  <c r="Y144" i="36"/>
  <c r="Z144" i="36" s="1"/>
  <c r="X145" i="36" s="1"/>
  <c r="AA145" i="36" s="1"/>
  <c r="M145" i="36"/>
  <c r="N145" i="36" s="1"/>
  <c r="D379" i="44"/>
  <c r="F379" i="44"/>
  <c r="G379" i="44" s="1"/>
  <c r="K142" i="44"/>
  <c r="L142" i="44" s="1"/>
  <c r="U141" i="44"/>
  <c r="P141" i="44"/>
  <c r="S141" i="44" s="1"/>
  <c r="T141" i="44" s="1"/>
  <c r="E379" i="36"/>
  <c r="E380" i="44"/>
  <c r="F379" i="36" l="1"/>
  <c r="G379" i="36" s="1"/>
  <c r="D379" i="36"/>
  <c r="V144" i="36"/>
  <c r="R145" i="36"/>
  <c r="U145" i="36" s="1"/>
  <c r="M142" i="44"/>
  <c r="N142" i="44" s="1"/>
  <c r="J146" i="36"/>
  <c r="Q145" i="36"/>
  <c r="F380" i="44"/>
  <c r="G380" i="44" s="1"/>
  <c r="D380" i="44"/>
  <c r="V141" i="44"/>
  <c r="R142" i="44"/>
  <c r="Y141" i="44"/>
  <c r="Z141" i="44" s="1"/>
  <c r="X142" i="44" s="1"/>
  <c r="E381" i="44"/>
  <c r="E380" i="36"/>
  <c r="F380" i="36" l="1"/>
  <c r="G380" i="36" s="1"/>
  <c r="D380" i="36"/>
  <c r="P145" i="36"/>
  <c r="S145" i="36" s="1"/>
  <c r="T145" i="36" s="1"/>
  <c r="K146" i="36"/>
  <c r="L146" i="36" s="1"/>
  <c r="M146" i="36" s="1"/>
  <c r="N146" i="36" s="1"/>
  <c r="D381" i="44"/>
  <c r="F381" i="44"/>
  <c r="G381" i="44" s="1"/>
  <c r="Q142" i="44"/>
  <c r="J143" i="44"/>
  <c r="AA142" i="44"/>
  <c r="U142" i="44"/>
  <c r="P142" i="44"/>
  <c r="E381" i="36"/>
  <c r="E382" i="44"/>
  <c r="F381" i="36" l="1"/>
  <c r="G381" i="36" s="1"/>
  <c r="D381" i="36"/>
  <c r="S142" i="44"/>
  <c r="T142" i="44" s="1"/>
  <c r="V142" i="44" s="1"/>
  <c r="Q146" i="36"/>
  <c r="J147" i="36"/>
  <c r="R146" i="36"/>
  <c r="V145" i="36"/>
  <c r="Y145" i="36"/>
  <c r="Z145" i="36" s="1"/>
  <c r="X146" i="36" s="1"/>
  <c r="AA146" i="36" s="1"/>
  <c r="F382" i="44"/>
  <c r="G382" i="44" s="1"/>
  <c r="D382" i="44"/>
  <c r="K143" i="44"/>
  <c r="L143" i="44" s="1"/>
  <c r="E382" i="36"/>
  <c r="E383" i="44"/>
  <c r="F382" i="36" l="1"/>
  <c r="G382" i="36" s="1"/>
  <c r="D382" i="36"/>
  <c r="R143" i="44"/>
  <c r="Y142" i="44"/>
  <c r="Z142" i="44" s="1"/>
  <c r="X143" i="44" s="1"/>
  <c r="AA143" i="44" s="1"/>
  <c r="U146" i="36"/>
  <c r="P146" i="36"/>
  <c r="S146" i="36" s="1"/>
  <c r="T146" i="36" s="1"/>
  <c r="K147" i="36"/>
  <c r="L147" i="36" s="1"/>
  <c r="M147" i="36" s="1"/>
  <c r="D383" i="44"/>
  <c r="F383" i="44"/>
  <c r="G383" i="44" s="1"/>
  <c r="M143" i="44"/>
  <c r="N143" i="44" s="1"/>
  <c r="U143" i="44"/>
  <c r="E383" i="36"/>
  <c r="E384" i="44"/>
  <c r="D383" i="36" l="1"/>
  <c r="F383" i="36"/>
  <c r="G383" i="36" s="1"/>
  <c r="N147" i="36"/>
  <c r="V146" i="36"/>
  <c r="R147" i="36"/>
  <c r="U147" i="36" s="1"/>
  <c r="Y146" i="36"/>
  <c r="Z146" i="36" s="1"/>
  <c r="X147" i="36" s="1"/>
  <c r="AA147" i="36" s="1"/>
  <c r="F384" i="44"/>
  <c r="G384" i="44" s="1"/>
  <c r="D384" i="44"/>
  <c r="Q143" i="44"/>
  <c r="J144" i="44"/>
  <c r="P143" i="44"/>
  <c r="E385" i="44"/>
  <c r="E384" i="36"/>
  <c r="D384" i="36" l="1"/>
  <c r="F384" i="36"/>
  <c r="G384" i="36" s="1"/>
  <c r="P147" i="36"/>
  <c r="Q147" i="36"/>
  <c r="J148" i="36"/>
  <c r="F385" i="44"/>
  <c r="G385" i="44" s="1"/>
  <c r="D385" i="44"/>
  <c r="K144" i="44"/>
  <c r="L144" i="44" s="1"/>
  <c r="S143" i="44"/>
  <c r="T143" i="44" s="1"/>
  <c r="E385" i="36"/>
  <c r="E386" i="44"/>
  <c r="F385" i="36" l="1"/>
  <c r="G385" i="36" s="1"/>
  <c r="D385" i="36"/>
  <c r="S147" i="36"/>
  <c r="T147" i="36" s="1"/>
  <c r="V147" i="36" s="1"/>
  <c r="Y143" i="44"/>
  <c r="Z143" i="44" s="1"/>
  <c r="X144" i="44" s="1"/>
  <c r="AA144" i="44" s="1"/>
  <c r="K148" i="36"/>
  <c r="D386" i="44"/>
  <c r="F386" i="44"/>
  <c r="G386" i="44" s="1"/>
  <c r="M144" i="44"/>
  <c r="N144" i="44" s="1"/>
  <c r="V143" i="44"/>
  <c r="R144" i="44"/>
  <c r="E387" i="44"/>
  <c r="E386" i="36"/>
  <c r="D386" i="36" l="1"/>
  <c r="F386" i="36"/>
  <c r="G386" i="36" s="1"/>
  <c r="Y147" i="36"/>
  <c r="Z147" i="36" s="1"/>
  <c r="X148" i="36" s="1"/>
  <c r="AA148" i="36" s="1"/>
  <c r="R148" i="36"/>
  <c r="U148" i="36" s="1"/>
  <c r="L148" i="36"/>
  <c r="D387" i="44"/>
  <c r="F387" i="44"/>
  <c r="G387" i="44" s="1"/>
  <c r="Q144" i="44"/>
  <c r="J145" i="44"/>
  <c r="U144" i="44"/>
  <c r="P144" i="44"/>
  <c r="E388" i="44"/>
  <c r="E387" i="36"/>
  <c r="D387" i="36" l="1"/>
  <c r="F387" i="36"/>
  <c r="G387" i="36" s="1"/>
  <c r="M148" i="36"/>
  <c r="N148" i="36" s="1"/>
  <c r="D388" i="44"/>
  <c r="F388" i="44"/>
  <c r="G388" i="44" s="1"/>
  <c r="K145" i="44"/>
  <c r="S144" i="44"/>
  <c r="T144" i="44" s="1"/>
  <c r="E389" i="44"/>
  <c r="E388" i="36"/>
  <c r="D388" i="36" l="1"/>
  <c r="F388" i="36"/>
  <c r="G388" i="36" s="1"/>
  <c r="P148" i="36"/>
  <c r="J149" i="36"/>
  <c r="Q148" i="36"/>
  <c r="Y144" i="44"/>
  <c r="Z144" i="44" s="1"/>
  <c r="X145" i="44" s="1"/>
  <c r="AA145" i="44" s="1"/>
  <c r="L145" i="44"/>
  <c r="M145" i="44" s="1"/>
  <c r="N145" i="44" s="1"/>
  <c r="D389" i="44"/>
  <c r="F389" i="44"/>
  <c r="G389" i="44" s="1"/>
  <c r="V144" i="44"/>
  <c r="R145" i="44"/>
  <c r="E390" i="44"/>
  <c r="E389" i="36"/>
  <c r="D389" i="36" l="1"/>
  <c r="F389" i="36"/>
  <c r="G389" i="36" s="1"/>
  <c r="S148" i="36"/>
  <c r="T148" i="36" s="1"/>
  <c r="V148" i="36" s="1"/>
  <c r="K149" i="36"/>
  <c r="L149" i="36" s="1"/>
  <c r="F390" i="44"/>
  <c r="G390" i="44" s="1"/>
  <c r="D390" i="44"/>
  <c r="Q145" i="44"/>
  <c r="J146" i="44"/>
  <c r="U145" i="44"/>
  <c r="P145" i="44"/>
  <c r="E391" i="44"/>
  <c r="E390" i="36"/>
  <c r="F390" i="36" l="1"/>
  <c r="G390" i="36" s="1"/>
  <c r="D390" i="36"/>
  <c r="Y148" i="36"/>
  <c r="Z148" i="36" s="1"/>
  <c r="X149" i="36" s="1"/>
  <c r="AA149" i="36" s="1"/>
  <c r="R149" i="36"/>
  <c r="U149" i="36" s="1"/>
  <c r="S145" i="44"/>
  <c r="T145" i="44" s="1"/>
  <c r="V145" i="44" s="1"/>
  <c r="M149" i="36"/>
  <c r="N149" i="36" s="1"/>
  <c r="D391" i="44"/>
  <c r="F391" i="44"/>
  <c r="G391" i="44" s="1"/>
  <c r="K146" i="44"/>
  <c r="L146" i="44" s="1"/>
  <c r="E391" i="36"/>
  <c r="E392" i="44"/>
  <c r="R146" i="44" l="1"/>
  <c r="D391" i="36"/>
  <c r="F391" i="36"/>
  <c r="G391" i="36" s="1"/>
  <c r="Y145" i="44"/>
  <c r="Z145" i="44" s="1"/>
  <c r="X146" i="44" s="1"/>
  <c r="AA146" i="44" s="1"/>
  <c r="J150" i="36"/>
  <c r="Q149" i="36"/>
  <c r="P149" i="36"/>
  <c r="D392" i="44"/>
  <c r="F392" i="44"/>
  <c r="G392" i="44" s="1"/>
  <c r="U146" i="44"/>
  <c r="M146" i="44"/>
  <c r="N146" i="44" s="1"/>
  <c r="E393" i="44"/>
  <c r="E392" i="36"/>
  <c r="D392" i="36" l="1"/>
  <c r="F392" i="36"/>
  <c r="G392" i="36" s="1"/>
  <c r="S149" i="36"/>
  <c r="T149" i="36" s="1"/>
  <c r="K150" i="36"/>
  <c r="L150" i="36" s="1"/>
  <c r="M150" i="36" s="1"/>
  <c r="D393" i="44"/>
  <c r="F393" i="44"/>
  <c r="G393" i="44" s="1"/>
  <c r="Q146" i="44"/>
  <c r="J147" i="44"/>
  <c r="P146" i="44"/>
  <c r="E394" i="44"/>
  <c r="E393" i="36"/>
  <c r="D393" i="36" l="1"/>
  <c r="F393" i="36"/>
  <c r="G393" i="36" s="1"/>
  <c r="N150" i="36"/>
  <c r="R150" i="36"/>
  <c r="V149" i="36"/>
  <c r="Y149" i="36"/>
  <c r="Z149" i="36" s="1"/>
  <c r="X150" i="36" s="1"/>
  <c r="AA150" i="36" s="1"/>
  <c r="D394" i="44"/>
  <c r="F394" i="44"/>
  <c r="G394" i="44" s="1"/>
  <c r="K147" i="44"/>
  <c r="L147" i="44" s="1"/>
  <c r="S146" i="44"/>
  <c r="T146" i="44" s="1"/>
  <c r="E394" i="36"/>
  <c r="E395" i="44"/>
  <c r="D394" i="36" l="1"/>
  <c r="F394" i="36"/>
  <c r="G394" i="36" s="1"/>
  <c r="M147" i="44"/>
  <c r="N147" i="44" s="1"/>
  <c r="U150" i="36"/>
  <c r="P150" i="36"/>
  <c r="Q150" i="36"/>
  <c r="J151" i="36"/>
  <c r="D395" i="44"/>
  <c r="F395" i="44"/>
  <c r="G395" i="44" s="1"/>
  <c r="V146" i="44"/>
  <c r="R147" i="44"/>
  <c r="Y146" i="44"/>
  <c r="Z146" i="44" s="1"/>
  <c r="X147" i="44" s="1"/>
  <c r="E395" i="36"/>
  <c r="E396" i="44"/>
  <c r="D395" i="36" l="1"/>
  <c r="F395" i="36"/>
  <c r="G395" i="36" s="1"/>
  <c r="S150" i="36"/>
  <c r="T150" i="36" s="1"/>
  <c r="R151" i="36" s="1"/>
  <c r="Q147" i="44"/>
  <c r="J148" i="44"/>
  <c r="K148" i="44" s="1"/>
  <c r="L148" i="44" s="1"/>
  <c r="K151" i="36"/>
  <c r="F396" i="44"/>
  <c r="G396" i="44" s="1"/>
  <c r="D396" i="44"/>
  <c r="U147" i="44"/>
  <c r="P147" i="44"/>
  <c r="AA147" i="44"/>
  <c r="E397" i="44"/>
  <c r="E396" i="36"/>
  <c r="D396" i="36" l="1"/>
  <c r="F396" i="36"/>
  <c r="G396" i="36" s="1"/>
  <c r="V150" i="36"/>
  <c r="Y150" i="36"/>
  <c r="Z150" i="36" s="1"/>
  <c r="X151" i="36" s="1"/>
  <c r="AA151" i="36" s="1"/>
  <c r="U151" i="36"/>
  <c r="L151" i="36"/>
  <c r="D397" i="44"/>
  <c r="F397" i="44"/>
  <c r="G397" i="44" s="1"/>
  <c r="M148" i="44"/>
  <c r="N148" i="44" s="1"/>
  <c r="S147" i="44"/>
  <c r="T147" i="44" s="1"/>
  <c r="E398" i="44"/>
  <c r="E397" i="36"/>
  <c r="F397" i="36" l="1"/>
  <c r="G397" i="36" s="1"/>
  <c r="D397" i="36"/>
  <c r="M151" i="36"/>
  <c r="N151" i="36" s="1"/>
  <c r="D398" i="44"/>
  <c r="F398" i="44"/>
  <c r="G398" i="44" s="1"/>
  <c r="Y147" i="44"/>
  <c r="Z147" i="44" s="1"/>
  <c r="X148" i="44" s="1"/>
  <c r="Q148" i="44"/>
  <c r="J149" i="44"/>
  <c r="V147" i="44"/>
  <c r="R148" i="44"/>
  <c r="E399" i="44"/>
  <c r="E398" i="36"/>
  <c r="D398" i="36" l="1"/>
  <c r="F398" i="36"/>
  <c r="G398" i="36" s="1"/>
  <c r="Q151" i="36"/>
  <c r="J152" i="36"/>
  <c r="P151" i="36"/>
  <c r="D399" i="44"/>
  <c r="F399" i="44"/>
  <c r="G399" i="44" s="1"/>
  <c r="AA148" i="44"/>
  <c r="U148" i="44"/>
  <c r="P148" i="44"/>
  <c r="S148" i="44" s="1"/>
  <c r="T148" i="44" s="1"/>
  <c r="K149" i="44"/>
  <c r="L149" i="44" s="1"/>
  <c r="M149" i="44" s="1"/>
  <c r="E400" i="44"/>
  <c r="E399" i="36"/>
  <c r="F399" i="36" l="1"/>
  <c r="G399" i="36" s="1"/>
  <c r="D399" i="36"/>
  <c r="K152" i="36"/>
  <c r="L152" i="36" s="1"/>
  <c r="M152" i="36" s="1"/>
  <c r="N152" i="36" s="1"/>
  <c r="S151" i="36"/>
  <c r="T151" i="36" s="1"/>
  <c r="D400" i="44"/>
  <c r="F400" i="44"/>
  <c r="G400" i="44" s="1"/>
  <c r="N149" i="44"/>
  <c r="Y148" i="44"/>
  <c r="Z148" i="44" s="1"/>
  <c r="X149" i="44" s="1"/>
  <c r="V148" i="44"/>
  <c r="R149" i="44"/>
  <c r="E401" i="44"/>
  <c r="E400" i="36"/>
  <c r="D400" i="36" l="1"/>
  <c r="F400" i="36"/>
  <c r="G400" i="36" s="1"/>
  <c r="V151" i="36"/>
  <c r="R152" i="36"/>
  <c r="J153" i="36"/>
  <c r="Q152" i="36"/>
  <c r="Y151" i="36"/>
  <c r="Z151" i="36" s="1"/>
  <c r="X152" i="36" s="1"/>
  <c r="AA152" i="36" s="1"/>
  <c r="F401" i="44"/>
  <c r="G401" i="44" s="1"/>
  <c r="D401" i="44"/>
  <c r="Q149" i="44"/>
  <c r="J150" i="44"/>
  <c r="U149" i="44"/>
  <c r="P149" i="44"/>
  <c r="AA149" i="44"/>
  <c r="E402" i="44"/>
  <c r="E401" i="36"/>
  <c r="D401" i="36" l="1"/>
  <c r="F401" i="36"/>
  <c r="G401" i="36" s="1"/>
  <c r="K153" i="36"/>
  <c r="L153" i="36" s="1"/>
  <c r="M153" i="36" s="1"/>
  <c r="N153" i="36" s="1"/>
  <c r="U152" i="36"/>
  <c r="P152" i="36"/>
  <c r="D402" i="44"/>
  <c r="F402" i="44"/>
  <c r="G402" i="44" s="1"/>
  <c r="S149" i="44"/>
  <c r="T149" i="44" s="1"/>
  <c r="K150" i="44"/>
  <c r="L150" i="44" s="1"/>
  <c r="M150" i="44" s="1"/>
  <c r="E403" i="44"/>
  <c r="E402" i="36"/>
  <c r="F402" i="36" l="1"/>
  <c r="G402" i="36" s="1"/>
  <c r="D402" i="36"/>
  <c r="Q153" i="36"/>
  <c r="J154" i="36"/>
  <c r="S152" i="36"/>
  <c r="T152" i="36" s="1"/>
  <c r="D403" i="44"/>
  <c r="F403" i="44"/>
  <c r="G403" i="44" s="1"/>
  <c r="Y149" i="44"/>
  <c r="Z149" i="44" s="1"/>
  <c r="X150" i="44" s="1"/>
  <c r="V149" i="44"/>
  <c r="R150" i="44"/>
  <c r="N150" i="44"/>
  <c r="E404" i="44"/>
  <c r="E403" i="36"/>
  <c r="F403" i="36" l="1"/>
  <c r="G403" i="36" s="1"/>
  <c r="D403" i="36"/>
  <c r="Y152" i="36"/>
  <c r="Z152" i="36" s="1"/>
  <c r="X153" i="36" s="1"/>
  <c r="AA153" i="36" s="1"/>
  <c r="V152" i="36"/>
  <c r="R153" i="36"/>
  <c r="K154" i="36"/>
  <c r="L154" i="36" s="1"/>
  <c r="M154" i="36" s="1"/>
  <c r="N154" i="36" s="1"/>
  <c r="D404" i="44"/>
  <c r="F404" i="44"/>
  <c r="G404" i="44" s="1"/>
  <c r="U150" i="44"/>
  <c r="P150" i="44"/>
  <c r="AA150" i="44"/>
  <c r="Q150" i="44"/>
  <c r="J151" i="44"/>
  <c r="E405" i="44"/>
  <c r="E404" i="36"/>
  <c r="D404" i="36" l="1"/>
  <c r="F404" i="36"/>
  <c r="G404" i="36" s="1"/>
  <c r="Q154" i="36"/>
  <c r="J155" i="36"/>
  <c r="U153" i="36"/>
  <c r="P153" i="36"/>
  <c r="S150" i="44"/>
  <c r="T150" i="44" s="1"/>
  <c r="V150" i="44" s="1"/>
  <c r="D405" i="44"/>
  <c r="F405" i="44"/>
  <c r="G405" i="44" s="1"/>
  <c r="K151" i="44"/>
  <c r="L151" i="44" s="1"/>
  <c r="M151" i="44" s="1"/>
  <c r="N151" i="44" s="1"/>
  <c r="E405" i="36"/>
  <c r="E406" i="44"/>
  <c r="D405" i="36" l="1"/>
  <c r="F405" i="36"/>
  <c r="G405" i="36" s="1"/>
  <c r="R151" i="44"/>
  <c r="U151" i="44" s="1"/>
  <c r="Y150" i="44"/>
  <c r="Z150" i="44" s="1"/>
  <c r="X151" i="44" s="1"/>
  <c r="AA151" i="44" s="1"/>
  <c r="S153" i="36"/>
  <c r="T153" i="36" s="1"/>
  <c r="K155" i="36"/>
  <c r="D406" i="44"/>
  <c r="F406" i="44"/>
  <c r="G406" i="44" s="1"/>
  <c r="Q151" i="44"/>
  <c r="J152" i="44"/>
  <c r="E406" i="36"/>
  <c r="E407" i="44"/>
  <c r="F406" i="36" l="1"/>
  <c r="G406" i="36" s="1"/>
  <c r="D406" i="36"/>
  <c r="P151" i="44"/>
  <c r="S151" i="44" s="1"/>
  <c r="T151" i="44" s="1"/>
  <c r="V151" i="44" s="1"/>
  <c r="L155" i="36"/>
  <c r="M155" i="36" s="1"/>
  <c r="V153" i="36"/>
  <c r="R154" i="36"/>
  <c r="Y153" i="36"/>
  <c r="Z153" i="36" s="1"/>
  <c r="X154" i="36" s="1"/>
  <c r="AA154" i="36" s="1"/>
  <c r="D407" i="44"/>
  <c r="F407" i="44"/>
  <c r="G407" i="44" s="1"/>
  <c r="K152" i="44"/>
  <c r="L152" i="44" s="1"/>
  <c r="M152" i="44" s="1"/>
  <c r="N152" i="44" s="1"/>
  <c r="E408" i="44"/>
  <c r="E407" i="36"/>
  <c r="D407" i="36" l="1"/>
  <c r="F407" i="36"/>
  <c r="G407" i="36" s="1"/>
  <c r="Y151" i="44"/>
  <c r="Z151" i="44" s="1"/>
  <c r="X152" i="44" s="1"/>
  <c r="R152" i="44"/>
  <c r="U152" i="44" s="1"/>
  <c r="N155" i="36"/>
  <c r="U154" i="36"/>
  <c r="P154" i="36"/>
  <c r="S154" i="36" s="1"/>
  <c r="T154" i="36" s="1"/>
  <c r="F408" i="44"/>
  <c r="G408" i="44" s="1"/>
  <c r="D408" i="44"/>
  <c r="Q152" i="44"/>
  <c r="J153" i="44"/>
  <c r="AA152" i="44"/>
  <c r="E408" i="36"/>
  <c r="E409" i="44"/>
  <c r="D408" i="36" l="1"/>
  <c r="F408" i="36"/>
  <c r="G408" i="36" s="1"/>
  <c r="P152" i="44"/>
  <c r="S152" i="44" s="1"/>
  <c r="T152" i="44" s="1"/>
  <c r="V154" i="36"/>
  <c r="R155" i="36"/>
  <c r="Y154" i="36"/>
  <c r="Z154" i="36" s="1"/>
  <c r="X155" i="36" s="1"/>
  <c r="AA155" i="36" s="1"/>
  <c r="J156" i="36"/>
  <c r="Q155" i="36"/>
  <c r="F409" i="44"/>
  <c r="G409" i="44" s="1"/>
  <c r="D409" i="44"/>
  <c r="K153" i="44"/>
  <c r="L153" i="44" s="1"/>
  <c r="E410" i="44"/>
  <c r="E409" i="36"/>
  <c r="D409" i="36" l="1"/>
  <c r="F409" i="36"/>
  <c r="G409" i="36" s="1"/>
  <c r="R153" i="44"/>
  <c r="U153" i="44" s="1"/>
  <c r="V152" i="44"/>
  <c r="Y152" i="44"/>
  <c r="Z152" i="44" s="1"/>
  <c r="X153" i="44" s="1"/>
  <c r="AA153" i="44" s="1"/>
  <c r="P155" i="36"/>
  <c r="U155" i="36"/>
  <c r="M153" i="44"/>
  <c r="N153" i="44" s="1"/>
  <c r="J154" i="44" s="1"/>
  <c r="K156" i="36"/>
  <c r="L156" i="36" s="1"/>
  <c r="M156" i="36" s="1"/>
  <c r="F410" i="44"/>
  <c r="G410" i="44" s="1"/>
  <c r="D410" i="44"/>
  <c r="E411" i="44"/>
  <c r="E410" i="36"/>
  <c r="D410" i="36" l="1"/>
  <c r="F410" i="36"/>
  <c r="G410" i="36" s="1"/>
  <c r="Q153" i="44"/>
  <c r="P153" i="44"/>
  <c r="N156" i="36"/>
  <c r="S155" i="36"/>
  <c r="T155" i="36" s="1"/>
  <c r="F411" i="44"/>
  <c r="G411" i="44" s="1"/>
  <c r="D411" i="44"/>
  <c r="K154" i="44"/>
  <c r="L154" i="44" s="1"/>
  <c r="E412" i="44"/>
  <c r="E411" i="36"/>
  <c r="F411" i="36" l="1"/>
  <c r="G411" i="36" s="1"/>
  <c r="D411" i="36"/>
  <c r="S153" i="44"/>
  <c r="T153" i="44" s="1"/>
  <c r="R154" i="44" s="1"/>
  <c r="M154" i="44"/>
  <c r="N154" i="44" s="1"/>
  <c r="Y155" i="36"/>
  <c r="Z155" i="36" s="1"/>
  <c r="X156" i="36" s="1"/>
  <c r="AA156" i="36" s="1"/>
  <c r="R156" i="36"/>
  <c r="V155" i="36"/>
  <c r="Q156" i="36"/>
  <c r="J157" i="36"/>
  <c r="D412" i="44"/>
  <c r="F412" i="44"/>
  <c r="G412" i="44" s="1"/>
  <c r="E413" i="44"/>
  <c r="E412" i="36"/>
  <c r="F412" i="36" l="1"/>
  <c r="G412" i="36" s="1"/>
  <c r="D412" i="36"/>
  <c r="V153" i="44"/>
  <c r="Y153" i="44"/>
  <c r="Z153" i="44" s="1"/>
  <c r="X154" i="44" s="1"/>
  <c r="AA154" i="44" s="1"/>
  <c r="U156" i="36"/>
  <c r="P156" i="36"/>
  <c r="S156" i="36" s="1"/>
  <c r="T156" i="36" s="1"/>
  <c r="K157" i="36"/>
  <c r="L157" i="36" s="1"/>
  <c r="M157" i="36" s="1"/>
  <c r="N157" i="36" s="1"/>
  <c r="D413" i="44"/>
  <c r="F413" i="44"/>
  <c r="G413" i="44" s="1"/>
  <c r="Q154" i="44"/>
  <c r="J155" i="44"/>
  <c r="U154" i="44"/>
  <c r="E413" i="36"/>
  <c r="E414" i="44"/>
  <c r="D413" i="36" l="1"/>
  <c r="F413" i="36"/>
  <c r="G413" i="36" s="1"/>
  <c r="P154" i="44"/>
  <c r="S154" i="44" s="1"/>
  <c r="T154" i="44" s="1"/>
  <c r="Q157" i="36"/>
  <c r="J158" i="36"/>
  <c r="V156" i="36"/>
  <c r="R157" i="36"/>
  <c r="Y156" i="36"/>
  <c r="Z156" i="36" s="1"/>
  <c r="X157" i="36" s="1"/>
  <c r="AA157" i="36" s="1"/>
  <c r="D414" i="44"/>
  <c r="F414" i="44"/>
  <c r="G414" i="44" s="1"/>
  <c r="K155" i="44"/>
  <c r="L155" i="44" s="1"/>
  <c r="E415" i="44"/>
  <c r="E414" i="36"/>
  <c r="F414" i="36" l="1"/>
  <c r="G414" i="36" s="1"/>
  <c r="D414" i="36"/>
  <c r="R155" i="44"/>
  <c r="V154" i="44"/>
  <c r="Y154" i="44"/>
  <c r="Z154" i="44" s="1"/>
  <c r="X155" i="44" s="1"/>
  <c r="AA155" i="44" s="1"/>
  <c r="P157" i="36"/>
  <c r="S157" i="36" s="1"/>
  <c r="T157" i="36" s="1"/>
  <c r="U157" i="36"/>
  <c r="M155" i="44"/>
  <c r="N155" i="44" s="1"/>
  <c r="P155" i="44" s="1"/>
  <c r="K158" i="36"/>
  <c r="L158" i="36" s="1"/>
  <c r="M158" i="36" s="1"/>
  <c r="N158" i="36" s="1"/>
  <c r="D415" i="44"/>
  <c r="F415" i="44"/>
  <c r="G415" i="44" s="1"/>
  <c r="U155" i="44"/>
  <c r="E415" i="36"/>
  <c r="E416" i="44"/>
  <c r="F415" i="36" l="1"/>
  <c r="G415" i="36" s="1"/>
  <c r="D415" i="36"/>
  <c r="Q158" i="36"/>
  <c r="J159" i="36"/>
  <c r="V157" i="36"/>
  <c r="R158" i="36"/>
  <c r="Y157" i="36"/>
  <c r="Z157" i="36" s="1"/>
  <c r="X158" i="36" s="1"/>
  <c r="AA158" i="36" s="1"/>
  <c r="D416" i="44"/>
  <c r="F416" i="44"/>
  <c r="G416" i="44" s="1"/>
  <c r="Q155" i="44"/>
  <c r="S155" i="44" s="1"/>
  <c r="T155" i="44" s="1"/>
  <c r="J156" i="44"/>
  <c r="E416" i="36"/>
  <c r="E417" i="44"/>
  <c r="D416" i="36" l="1"/>
  <c r="F416" i="36"/>
  <c r="G416" i="36" s="1"/>
  <c r="U158" i="36"/>
  <c r="P158" i="36"/>
  <c r="S158" i="36" s="1"/>
  <c r="T158" i="36" s="1"/>
  <c r="K159" i="36"/>
  <c r="L159" i="36" s="1"/>
  <c r="M159" i="36" s="1"/>
  <c r="D417" i="44"/>
  <c r="F417" i="44"/>
  <c r="G417" i="44" s="1"/>
  <c r="V155" i="44"/>
  <c r="R156" i="44"/>
  <c r="Y155" i="44"/>
  <c r="Z155" i="44" s="1"/>
  <c r="X156" i="44" s="1"/>
  <c r="K156" i="44"/>
  <c r="L156" i="44" s="1"/>
  <c r="M156" i="44" s="1"/>
  <c r="E418" i="44"/>
  <c r="E417" i="36"/>
  <c r="F417" i="36" l="1"/>
  <c r="G417" i="36" s="1"/>
  <c r="D417" i="36"/>
  <c r="N159" i="36"/>
  <c r="Q159" i="36" s="1"/>
  <c r="R159" i="36"/>
  <c r="V158" i="36"/>
  <c r="Y158" i="36"/>
  <c r="Z158" i="36" s="1"/>
  <c r="X159" i="36" s="1"/>
  <c r="AA159" i="36" s="1"/>
  <c r="D418" i="44"/>
  <c r="F418" i="44"/>
  <c r="G418" i="44" s="1"/>
  <c r="N156" i="44"/>
  <c r="AA156" i="44"/>
  <c r="U156" i="44"/>
  <c r="E418" i="36"/>
  <c r="E419" i="44"/>
  <c r="D418" i="36" l="1"/>
  <c r="F418" i="36"/>
  <c r="G418" i="36" s="1"/>
  <c r="J160" i="36"/>
  <c r="K160" i="36" s="1"/>
  <c r="U159" i="36"/>
  <c r="P159" i="36"/>
  <c r="D419" i="44"/>
  <c r="F419" i="44"/>
  <c r="G419" i="44" s="1"/>
  <c r="Q156" i="44"/>
  <c r="J157" i="44"/>
  <c r="P156" i="44"/>
  <c r="E420" i="44"/>
  <c r="E419" i="36"/>
  <c r="F419" i="36" l="1"/>
  <c r="G419" i="36" s="1"/>
  <c r="D419" i="36"/>
  <c r="L160" i="36"/>
  <c r="M160" i="36" s="1"/>
  <c r="N160" i="36" s="1"/>
  <c r="J161" i="36" s="1"/>
  <c r="S159" i="36"/>
  <c r="T159" i="36" s="1"/>
  <c r="S156" i="44"/>
  <c r="T156" i="44" s="1"/>
  <c r="V156" i="44" s="1"/>
  <c r="D420" i="44"/>
  <c r="F420" i="44"/>
  <c r="G420" i="44" s="1"/>
  <c r="K157" i="44"/>
  <c r="E421" i="44"/>
  <c r="E420" i="36"/>
  <c r="D420" i="36" l="1"/>
  <c r="F420" i="36"/>
  <c r="G420" i="36" s="1"/>
  <c r="Q160" i="36"/>
  <c r="R157" i="44"/>
  <c r="U157" i="44" s="1"/>
  <c r="V159" i="36"/>
  <c r="R160" i="36"/>
  <c r="Y159" i="36"/>
  <c r="Z159" i="36" s="1"/>
  <c r="X160" i="36" s="1"/>
  <c r="AA160" i="36" s="1"/>
  <c r="Y156" i="44"/>
  <c r="Z156" i="44" s="1"/>
  <c r="X157" i="44" s="1"/>
  <c r="AA157" i="44" s="1"/>
  <c r="K161" i="36"/>
  <c r="L161" i="36" s="1"/>
  <c r="M161" i="36" s="1"/>
  <c r="N161" i="36" s="1"/>
  <c r="D421" i="44"/>
  <c r="F421" i="44"/>
  <c r="G421" i="44" s="1"/>
  <c r="L157" i="44"/>
  <c r="M157" i="44" s="1"/>
  <c r="N157" i="44" s="1"/>
  <c r="E421" i="36"/>
  <c r="E422" i="44"/>
  <c r="D421" i="36" l="1"/>
  <c r="F421" i="36"/>
  <c r="G421" i="36" s="1"/>
  <c r="J162" i="36"/>
  <c r="Q161" i="36"/>
  <c r="U160" i="36"/>
  <c r="P160" i="36"/>
  <c r="F422" i="44"/>
  <c r="G422" i="44" s="1"/>
  <c r="D422" i="44"/>
  <c r="Q157" i="44"/>
  <c r="J158" i="44"/>
  <c r="P157" i="44"/>
  <c r="E422" i="36"/>
  <c r="E423" i="44"/>
  <c r="F422" i="36" l="1"/>
  <c r="G422" i="36" s="1"/>
  <c r="D422" i="36"/>
  <c r="S157" i="44"/>
  <c r="T157" i="44" s="1"/>
  <c r="V157" i="44" s="1"/>
  <c r="S160" i="36"/>
  <c r="T160" i="36" s="1"/>
  <c r="K162" i="36"/>
  <c r="L162" i="36" s="1"/>
  <c r="M162" i="36" s="1"/>
  <c r="D423" i="44"/>
  <c r="F423" i="44"/>
  <c r="G423" i="44" s="1"/>
  <c r="K158" i="44"/>
  <c r="L158" i="44" s="1"/>
  <c r="M158" i="44" s="1"/>
  <c r="E424" i="44"/>
  <c r="E423" i="36"/>
  <c r="D423" i="36" l="1"/>
  <c r="F423" i="36"/>
  <c r="G423" i="36" s="1"/>
  <c r="R158" i="44"/>
  <c r="Y157" i="44"/>
  <c r="Z157" i="44" s="1"/>
  <c r="X158" i="44" s="1"/>
  <c r="AA158" i="44" s="1"/>
  <c r="R161" i="36"/>
  <c r="V160" i="36"/>
  <c r="Y160" i="36"/>
  <c r="Z160" i="36" s="1"/>
  <c r="X161" i="36" s="1"/>
  <c r="AA161" i="36" s="1"/>
  <c r="N162" i="36"/>
  <c r="F424" i="44"/>
  <c r="G424" i="44" s="1"/>
  <c r="D424" i="44"/>
  <c r="U158" i="44"/>
  <c r="N158" i="44"/>
  <c r="E424" i="36"/>
  <c r="E425" i="44"/>
  <c r="F424" i="36" l="1"/>
  <c r="G424" i="36" s="1"/>
  <c r="D424" i="36"/>
  <c r="Q162" i="36"/>
  <c r="J163" i="36"/>
  <c r="U161" i="36"/>
  <c r="P161" i="36"/>
  <c r="S161" i="36" s="1"/>
  <c r="T161" i="36" s="1"/>
  <c r="D425" i="44"/>
  <c r="F425" i="44"/>
  <c r="G425" i="44" s="1"/>
  <c r="Q158" i="44"/>
  <c r="J159" i="44"/>
  <c r="P158" i="44"/>
  <c r="E425" i="36"/>
  <c r="E426" i="44"/>
  <c r="F425" i="36" l="1"/>
  <c r="G425" i="36" s="1"/>
  <c r="D425" i="36"/>
  <c r="S158" i="44"/>
  <c r="T158" i="44" s="1"/>
  <c r="V158" i="44" s="1"/>
  <c r="R162" i="36"/>
  <c r="V161" i="36"/>
  <c r="Y161" i="36"/>
  <c r="Z161" i="36" s="1"/>
  <c r="X162" i="36" s="1"/>
  <c r="AA162" i="36" s="1"/>
  <c r="K163" i="36"/>
  <c r="L163" i="36" s="1"/>
  <c r="M163" i="36" s="1"/>
  <c r="N163" i="36" s="1"/>
  <c r="F426" i="44"/>
  <c r="G426" i="44" s="1"/>
  <c r="D426" i="44"/>
  <c r="K159" i="44"/>
  <c r="L159" i="44" s="1"/>
  <c r="E426" i="36"/>
  <c r="E427" i="44"/>
  <c r="F426" i="36" l="1"/>
  <c r="G426" i="36" s="1"/>
  <c r="D426" i="36"/>
  <c r="R159" i="44"/>
  <c r="U159" i="44" s="1"/>
  <c r="Y158" i="44"/>
  <c r="Z158" i="44" s="1"/>
  <c r="X159" i="44" s="1"/>
  <c r="AA159" i="44" s="1"/>
  <c r="J164" i="36"/>
  <c r="Q163" i="36"/>
  <c r="U162" i="36"/>
  <c r="P162" i="36"/>
  <c r="D427" i="44"/>
  <c r="F427" i="44"/>
  <c r="G427" i="44" s="1"/>
  <c r="M159" i="44"/>
  <c r="N159" i="44" s="1"/>
  <c r="E428" i="44"/>
  <c r="E427" i="36"/>
  <c r="F427" i="36" l="1"/>
  <c r="G427" i="36" s="1"/>
  <c r="D427" i="36"/>
  <c r="S162" i="36"/>
  <c r="T162" i="36" s="1"/>
  <c r="K164" i="36"/>
  <c r="L164" i="36" s="1"/>
  <c r="M164" i="36" s="1"/>
  <c r="N164" i="36" s="1"/>
  <c r="F428" i="44"/>
  <c r="G428" i="44" s="1"/>
  <c r="D428" i="44"/>
  <c r="Q159" i="44"/>
  <c r="J160" i="44"/>
  <c r="P159" i="44"/>
  <c r="E428" i="36"/>
  <c r="E429" i="44"/>
  <c r="D428" i="36" l="1"/>
  <c r="F428" i="36"/>
  <c r="G428" i="36" s="1"/>
  <c r="S159" i="44"/>
  <c r="T159" i="44" s="1"/>
  <c r="V159" i="44" s="1"/>
  <c r="V162" i="36"/>
  <c r="R163" i="36"/>
  <c r="Q164" i="36"/>
  <c r="J165" i="36"/>
  <c r="Y162" i="36"/>
  <c r="Z162" i="36" s="1"/>
  <c r="X163" i="36" s="1"/>
  <c r="AA163" i="36" s="1"/>
  <c r="D429" i="44"/>
  <c r="F429" i="44"/>
  <c r="G429" i="44" s="1"/>
  <c r="K160" i="44"/>
  <c r="L160" i="44" s="1"/>
  <c r="M160" i="44" s="1"/>
  <c r="E430" i="44"/>
  <c r="E429" i="36"/>
  <c r="F429" i="36" l="1"/>
  <c r="G429" i="36" s="1"/>
  <c r="D429" i="36"/>
  <c r="R160" i="44"/>
  <c r="U160" i="44" s="1"/>
  <c r="Y159" i="44"/>
  <c r="Z159" i="44" s="1"/>
  <c r="X160" i="44" s="1"/>
  <c r="AA160" i="44" s="1"/>
  <c r="U163" i="36"/>
  <c r="P163" i="36"/>
  <c r="S163" i="36" s="1"/>
  <c r="T163" i="36" s="1"/>
  <c r="K165" i="36"/>
  <c r="L165" i="36" s="1"/>
  <c r="M165" i="36" s="1"/>
  <c r="D430" i="44"/>
  <c r="F430" i="44"/>
  <c r="G430" i="44" s="1"/>
  <c r="N160" i="44"/>
  <c r="E430" i="36"/>
  <c r="E431" i="44"/>
  <c r="F430" i="36" l="1"/>
  <c r="G430" i="36" s="1"/>
  <c r="D430" i="36"/>
  <c r="P160" i="44"/>
  <c r="V163" i="36"/>
  <c r="R164" i="36"/>
  <c r="N165" i="36"/>
  <c r="Y163" i="36"/>
  <c r="Z163" i="36" s="1"/>
  <c r="X164" i="36" s="1"/>
  <c r="AA164" i="36" s="1"/>
  <c r="F431" i="44"/>
  <c r="G431" i="44" s="1"/>
  <c r="D431" i="44"/>
  <c r="Q160" i="44"/>
  <c r="J161" i="44"/>
  <c r="E431" i="36"/>
  <c r="E432" i="44"/>
  <c r="F431" i="36" l="1"/>
  <c r="G431" i="36" s="1"/>
  <c r="D431" i="36"/>
  <c r="S160" i="44"/>
  <c r="T160" i="44" s="1"/>
  <c r="V160" i="44" s="1"/>
  <c r="P164" i="36"/>
  <c r="S164" i="36" s="1"/>
  <c r="T164" i="36" s="1"/>
  <c r="U164" i="36"/>
  <c r="Q165" i="36"/>
  <c r="J166" i="36"/>
  <c r="F432" i="44"/>
  <c r="G432" i="44" s="1"/>
  <c r="D432" i="44"/>
  <c r="K161" i="44"/>
  <c r="E432" i="36"/>
  <c r="E433" i="44"/>
  <c r="F432" i="36" l="1"/>
  <c r="G432" i="36" s="1"/>
  <c r="D432" i="36"/>
  <c r="Y160" i="44"/>
  <c r="Z160" i="44" s="1"/>
  <c r="X161" i="44" s="1"/>
  <c r="AA161" i="44" s="1"/>
  <c r="R161" i="44"/>
  <c r="U161" i="44" s="1"/>
  <c r="V164" i="36"/>
  <c r="R165" i="36"/>
  <c r="K166" i="36"/>
  <c r="L166" i="36" s="1"/>
  <c r="M166" i="36" s="1"/>
  <c r="N166" i="36" s="1"/>
  <c r="Y164" i="36"/>
  <c r="Z164" i="36" s="1"/>
  <c r="X165" i="36" s="1"/>
  <c r="AA165" i="36" s="1"/>
  <c r="D433" i="44"/>
  <c r="F433" i="44"/>
  <c r="G433" i="44" s="1"/>
  <c r="L161" i="44"/>
  <c r="M161" i="44" s="1"/>
  <c r="E433" i="36"/>
  <c r="E434" i="44"/>
  <c r="D433" i="36" l="1"/>
  <c r="F433" i="36"/>
  <c r="G433" i="36" s="1"/>
  <c r="Q166" i="36"/>
  <c r="J167" i="36"/>
  <c r="P165" i="36"/>
  <c r="U165" i="36"/>
  <c r="F434" i="44"/>
  <c r="G434" i="44" s="1"/>
  <c r="D434" i="44"/>
  <c r="N161" i="44"/>
  <c r="E434" i="36"/>
  <c r="E435" i="44"/>
  <c r="F434" i="36" l="1"/>
  <c r="G434" i="36" s="1"/>
  <c r="D434" i="36"/>
  <c r="K167" i="36"/>
  <c r="L167" i="36" s="1"/>
  <c r="M167" i="36" s="1"/>
  <c r="S165" i="36"/>
  <c r="T165" i="36" s="1"/>
  <c r="F435" i="44"/>
  <c r="G435" i="44" s="1"/>
  <c r="D435" i="44"/>
  <c r="Q161" i="44"/>
  <c r="J162" i="44"/>
  <c r="P161" i="44"/>
  <c r="E435" i="36"/>
  <c r="E436" i="44"/>
  <c r="D435" i="36" l="1"/>
  <c r="F435" i="36"/>
  <c r="G435" i="36" s="1"/>
  <c r="R166" i="36"/>
  <c r="V165" i="36"/>
  <c r="N167" i="36"/>
  <c r="Y165" i="36"/>
  <c r="Z165" i="36" s="1"/>
  <c r="X166" i="36" s="1"/>
  <c r="AA166" i="36" s="1"/>
  <c r="D436" i="44"/>
  <c r="F436" i="44"/>
  <c r="G436" i="44" s="1"/>
  <c r="K162" i="44"/>
  <c r="L162" i="44" s="1"/>
  <c r="M162" i="44" s="1"/>
  <c r="S161" i="44"/>
  <c r="T161" i="44" s="1"/>
  <c r="E437" i="44"/>
  <c r="E436" i="36"/>
  <c r="F436" i="36" l="1"/>
  <c r="G436" i="36" s="1"/>
  <c r="D436" i="36"/>
  <c r="Y161" i="44"/>
  <c r="Z161" i="44" s="1"/>
  <c r="X162" i="44" s="1"/>
  <c r="AA162" i="44" s="1"/>
  <c r="J168" i="36"/>
  <c r="K168" i="36" s="1"/>
  <c r="L168" i="36" s="1"/>
  <c r="Q167" i="36"/>
  <c r="P166" i="36"/>
  <c r="S166" i="36" s="1"/>
  <c r="T166" i="36" s="1"/>
  <c r="U166" i="36"/>
  <c r="F437" i="44"/>
  <c r="G437" i="44" s="1"/>
  <c r="D437" i="44"/>
  <c r="V161" i="44"/>
  <c r="R162" i="44"/>
  <c r="N162" i="44"/>
  <c r="E438" i="44"/>
  <c r="E437" i="36"/>
  <c r="D437" i="36" l="1"/>
  <c r="F437" i="36"/>
  <c r="G437" i="36" s="1"/>
  <c r="M168" i="36"/>
  <c r="N168" i="36" s="1"/>
  <c r="Y166" i="36"/>
  <c r="Z166" i="36" s="1"/>
  <c r="X167" i="36" s="1"/>
  <c r="AA167" i="36" s="1"/>
  <c r="V166" i="36"/>
  <c r="R167" i="36"/>
  <c r="D438" i="44"/>
  <c r="F438" i="44"/>
  <c r="G438" i="44" s="1"/>
  <c r="U162" i="44"/>
  <c r="P162" i="44"/>
  <c r="Q162" i="44"/>
  <c r="J163" i="44"/>
  <c r="E438" i="36"/>
  <c r="E439" i="44"/>
  <c r="F438" i="36" l="1"/>
  <c r="G438" i="36" s="1"/>
  <c r="D438" i="36"/>
  <c r="J169" i="36"/>
  <c r="K169" i="36" s="1"/>
  <c r="L169" i="36" s="1"/>
  <c r="Q168" i="36"/>
  <c r="S162" i="44"/>
  <c r="T162" i="44" s="1"/>
  <c r="V162" i="44" s="1"/>
  <c r="U167" i="36"/>
  <c r="P167" i="36"/>
  <c r="D439" i="44"/>
  <c r="F439" i="44"/>
  <c r="G439" i="44" s="1"/>
  <c r="K163" i="44"/>
  <c r="L163" i="44" s="1"/>
  <c r="E440" i="44"/>
  <c r="E439" i="36"/>
  <c r="R163" i="44" l="1"/>
  <c r="U163" i="44" s="1"/>
  <c r="D439" i="36"/>
  <c r="F439" i="36"/>
  <c r="G439" i="36" s="1"/>
  <c r="Y162" i="44"/>
  <c r="Z162" i="44" s="1"/>
  <c r="X163" i="44" s="1"/>
  <c r="AA163" i="44" s="1"/>
  <c r="M163" i="44"/>
  <c r="N163" i="44" s="1"/>
  <c r="M169" i="36"/>
  <c r="N169" i="36" s="1"/>
  <c r="S167" i="36"/>
  <c r="T167" i="36" s="1"/>
  <c r="F440" i="44"/>
  <c r="G440" i="44" s="1"/>
  <c r="D440" i="44"/>
  <c r="E441" i="44"/>
  <c r="E440" i="36"/>
  <c r="D440" i="36" l="1"/>
  <c r="F440" i="36"/>
  <c r="G440" i="36" s="1"/>
  <c r="P163" i="44"/>
  <c r="Q163" i="44"/>
  <c r="J164" i="44"/>
  <c r="K164" i="44" s="1"/>
  <c r="R168" i="36"/>
  <c r="V167" i="36"/>
  <c r="Y167" i="36"/>
  <c r="Z167" i="36" s="1"/>
  <c r="X168" i="36" s="1"/>
  <c r="AA168" i="36" s="1"/>
  <c r="D441" i="44"/>
  <c r="F441" i="44"/>
  <c r="G441" i="44" s="1"/>
  <c r="Q169" i="36"/>
  <c r="J170" i="36"/>
  <c r="E442" i="44"/>
  <c r="E441" i="36"/>
  <c r="F441" i="36" l="1"/>
  <c r="G441" i="36" s="1"/>
  <c r="D441" i="36"/>
  <c r="S163" i="44"/>
  <c r="T163" i="44" s="1"/>
  <c r="V163" i="44" s="1"/>
  <c r="U168" i="36"/>
  <c r="P168" i="36"/>
  <c r="S168" i="36" s="1"/>
  <c r="T168" i="36" s="1"/>
  <c r="D442" i="44"/>
  <c r="F442" i="44"/>
  <c r="G442" i="44" s="1"/>
  <c r="K170" i="36"/>
  <c r="L170" i="36" s="1"/>
  <c r="M170" i="36" s="1"/>
  <c r="L164" i="44"/>
  <c r="M164" i="44" s="1"/>
  <c r="N164" i="44" s="1"/>
  <c r="E442" i="36"/>
  <c r="E443" i="44"/>
  <c r="F442" i="36" l="1"/>
  <c r="G442" i="36" s="1"/>
  <c r="D442" i="36"/>
  <c r="Y163" i="44"/>
  <c r="Z163" i="44" s="1"/>
  <c r="X164" i="44" s="1"/>
  <c r="AA164" i="44" s="1"/>
  <c r="R164" i="44"/>
  <c r="U164" i="44" s="1"/>
  <c r="V168" i="36"/>
  <c r="R169" i="36"/>
  <c r="Y168" i="36"/>
  <c r="Z168" i="36" s="1"/>
  <c r="X169" i="36" s="1"/>
  <c r="AA169" i="36" s="1"/>
  <c r="D443" i="44"/>
  <c r="F443" i="44"/>
  <c r="G443" i="44" s="1"/>
  <c r="Q164" i="44"/>
  <c r="J165" i="44"/>
  <c r="N170" i="36"/>
  <c r="E444" i="44"/>
  <c r="E443" i="36"/>
  <c r="D443" i="36" l="1"/>
  <c r="F443" i="36"/>
  <c r="G443" i="36" s="1"/>
  <c r="P164" i="44"/>
  <c r="S164" i="44" s="1"/>
  <c r="T164" i="44" s="1"/>
  <c r="U169" i="36"/>
  <c r="P169" i="36"/>
  <c r="S169" i="36" s="1"/>
  <c r="T169" i="36" s="1"/>
  <c r="D444" i="44"/>
  <c r="F444" i="44"/>
  <c r="G444" i="44" s="1"/>
  <c r="K165" i="44"/>
  <c r="L165" i="44" s="1"/>
  <c r="M165" i="44" s="1"/>
  <c r="Q170" i="36"/>
  <c r="J171" i="36"/>
  <c r="E444" i="36"/>
  <c r="E445" i="44"/>
  <c r="D444" i="36" l="1"/>
  <c r="F444" i="36"/>
  <c r="G444" i="36" s="1"/>
  <c r="Y169" i="36"/>
  <c r="Z169" i="36" s="1"/>
  <c r="X170" i="36" s="1"/>
  <c r="AA170" i="36" s="1"/>
  <c r="V169" i="36"/>
  <c r="R170" i="36"/>
  <c r="Y164" i="44"/>
  <c r="Z164" i="44" s="1"/>
  <c r="X165" i="44" s="1"/>
  <c r="AA165" i="44" s="1"/>
  <c r="D445" i="44"/>
  <c r="F445" i="44"/>
  <c r="G445" i="44" s="1"/>
  <c r="N165" i="44"/>
  <c r="V164" i="44"/>
  <c r="R165" i="44"/>
  <c r="K171" i="36"/>
  <c r="L171" i="36" s="1"/>
  <c r="M171" i="36" s="1"/>
  <c r="E445" i="36"/>
  <c r="E446" i="44"/>
  <c r="D445" i="36" l="1"/>
  <c r="F445" i="36"/>
  <c r="G445" i="36" s="1"/>
  <c r="U170" i="36"/>
  <c r="P170" i="36"/>
  <c r="D446" i="44"/>
  <c r="F446" i="44"/>
  <c r="G446" i="44" s="1"/>
  <c r="Q165" i="44"/>
  <c r="J166" i="44"/>
  <c r="N171" i="36"/>
  <c r="U165" i="44"/>
  <c r="P165" i="44"/>
  <c r="E447" i="44"/>
  <c r="E446" i="36"/>
  <c r="F446" i="36" l="1"/>
  <c r="G446" i="36" s="1"/>
  <c r="D446" i="36"/>
  <c r="S165" i="44"/>
  <c r="T165" i="44" s="1"/>
  <c r="V165" i="44" s="1"/>
  <c r="S170" i="36"/>
  <c r="T170" i="36" s="1"/>
  <c r="D447" i="44"/>
  <c r="F447" i="44"/>
  <c r="G447" i="44" s="1"/>
  <c r="K166" i="44"/>
  <c r="L166" i="44" s="1"/>
  <c r="Q171" i="36"/>
  <c r="J172" i="36"/>
  <c r="E448" i="44"/>
  <c r="E447" i="36"/>
  <c r="D447" i="36" l="1"/>
  <c r="F447" i="36"/>
  <c r="G447" i="36" s="1"/>
  <c r="Y165" i="44"/>
  <c r="Z165" i="44" s="1"/>
  <c r="X166" i="44" s="1"/>
  <c r="AA166" i="44" s="1"/>
  <c r="R166" i="44"/>
  <c r="U166" i="44" s="1"/>
  <c r="Y170" i="36"/>
  <c r="Z170" i="36" s="1"/>
  <c r="X171" i="36" s="1"/>
  <c r="AA171" i="36" s="1"/>
  <c r="M166" i="44"/>
  <c r="N166" i="44" s="1"/>
  <c r="R171" i="36"/>
  <c r="V170" i="36"/>
  <c r="D448" i="44"/>
  <c r="F448" i="44"/>
  <c r="G448" i="44" s="1"/>
  <c r="K172" i="36"/>
  <c r="L172" i="36" s="1"/>
  <c r="M172" i="36" s="1"/>
  <c r="N172" i="36" s="1"/>
  <c r="E449" i="44"/>
  <c r="E448" i="36"/>
  <c r="D448" i="36" l="1"/>
  <c r="F448" i="36"/>
  <c r="G448" i="36" s="1"/>
  <c r="P166" i="44"/>
  <c r="J167" i="44"/>
  <c r="K167" i="44" s="1"/>
  <c r="L167" i="44" s="1"/>
  <c r="M167" i="44" s="1"/>
  <c r="Q166" i="44"/>
  <c r="U171" i="36"/>
  <c r="P171" i="36"/>
  <c r="S171" i="36" s="1"/>
  <c r="T171" i="36" s="1"/>
  <c r="V171" i="36" s="1"/>
  <c r="F449" i="44"/>
  <c r="G449" i="44" s="1"/>
  <c r="D449" i="44"/>
  <c r="Q172" i="36"/>
  <c r="J173" i="36"/>
  <c r="E450" i="44"/>
  <c r="E449" i="36"/>
  <c r="F449" i="36" l="1"/>
  <c r="G449" i="36" s="1"/>
  <c r="D449" i="36"/>
  <c r="S166" i="44"/>
  <c r="T166" i="44" s="1"/>
  <c r="R172" i="36"/>
  <c r="U172" i="36" s="1"/>
  <c r="Y171" i="36"/>
  <c r="Z171" i="36" s="1"/>
  <c r="X172" i="36" s="1"/>
  <c r="AA172" i="36" s="1"/>
  <c r="D450" i="44"/>
  <c r="F450" i="44"/>
  <c r="G450" i="44" s="1"/>
  <c r="K173" i="36"/>
  <c r="L173" i="36" s="1"/>
  <c r="N167" i="44"/>
  <c r="E450" i="36"/>
  <c r="E451" i="44"/>
  <c r="P172" i="36" l="1"/>
  <c r="S172" i="36" s="1"/>
  <c r="T172" i="36" s="1"/>
  <c r="V172" i="36" s="1"/>
  <c r="D450" i="36"/>
  <c r="F450" i="36"/>
  <c r="G450" i="36" s="1"/>
  <c r="Y166" i="44"/>
  <c r="Z166" i="44" s="1"/>
  <c r="X167" i="44" s="1"/>
  <c r="AA167" i="44" s="1"/>
  <c r="R167" i="44"/>
  <c r="U167" i="44" s="1"/>
  <c r="V166" i="44"/>
  <c r="M173" i="36"/>
  <c r="N173" i="36" s="1"/>
  <c r="F451" i="44"/>
  <c r="G451" i="44" s="1"/>
  <c r="D451" i="44"/>
  <c r="Q167" i="44"/>
  <c r="J168" i="44"/>
  <c r="E452" i="44"/>
  <c r="E451" i="36"/>
  <c r="Y172" i="36" l="1"/>
  <c r="Z172" i="36" s="1"/>
  <c r="X173" i="36" s="1"/>
  <c r="R173" i="36"/>
  <c r="F451" i="36"/>
  <c r="G451" i="36" s="1"/>
  <c r="D451" i="36"/>
  <c r="P167" i="44"/>
  <c r="S167" i="44" s="1"/>
  <c r="T167" i="44" s="1"/>
  <c r="V167" i="44" s="1"/>
  <c r="Q173" i="36"/>
  <c r="J174" i="36"/>
  <c r="K174" i="36" s="1"/>
  <c r="L174" i="36" s="1"/>
  <c r="D452" i="44"/>
  <c r="F452" i="44"/>
  <c r="G452" i="44" s="1"/>
  <c r="K168" i="44"/>
  <c r="L168" i="44" s="1"/>
  <c r="AA173" i="36"/>
  <c r="E452" i="36"/>
  <c r="E453" i="44"/>
  <c r="P173" i="36" l="1"/>
  <c r="S173" i="36" s="1"/>
  <c r="T173" i="36" s="1"/>
  <c r="U173" i="36"/>
  <c r="F452" i="36"/>
  <c r="G452" i="36" s="1"/>
  <c r="D452" i="36"/>
  <c r="Y167" i="44"/>
  <c r="Z167" i="44" s="1"/>
  <c r="X168" i="44" s="1"/>
  <c r="AA168" i="44" s="1"/>
  <c r="R168" i="44"/>
  <c r="U168" i="44" s="1"/>
  <c r="M168" i="44"/>
  <c r="N168" i="44" s="1"/>
  <c r="D453" i="44"/>
  <c r="F453" i="44"/>
  <c r="G453" i="44" s="1"/>
  <c r="M174" i="36"/>
  <c r="N174" i="36" s="1"/>
  <c r="E454" i="44"/>
  <c r="E453" i="36"/>
  <c r="D453" i="36" l="1"/>
  <c r="F453" i="36"/>
  <c r="G453" i="36" s="1"/>
  <c r="P168" i="44"/>
  <c r="Q168" i="44"/>
  <c r="J169" i="44"/>
  <c r="K169" i="44" s="1"/>
  <c r="Y173" i="36"/>
  <c r="Z173" i="36" s="1"/>
  <c r="X174" i="36" s="1"/>
  <c r="AA174" i="36" s="1"/>
  <c r="D454" i="44"/>
  <c r="F454" i="44"/>
  <c r="G454" i="44" s="1"/>
  <c r="Q174" i="36"/>
  <c r="J175" i="36"/>
  <c r="V173" i="36"/>
  <c r="R174" i="36"/>
  <c r="E454" i="36"/>
  <c r="E455" i="44"/>
  <c r="D454" i="36" l="1"/>
  <c r="F454" i="36"/>
  <c r="G454" i="36" s="1"/>
  <c r="S168" i="44"/>
  <c r="D455" i="44"/>
  <c r="F455" i="44"/>
  <c r="G455" i="44" s="1"/>
  <c r="K175" i="36"/>
  <c r="L175" i="36" s="1"/>
  <c r="U174" i="36"/>
  <c r="P174" i="36"/>
  <c r="L169" i="44"/>
  <c r="M169" i="44" s="1"/>
  <c r="E456" i="44"/>
  <c r="E455" i="36"/>
  <c r="D455" i="36" l="1"/>
  <c r="F455" i="36"/>
  <c r="G455" i="36" s="1"/>
  <c r="T168" i="44"/>
  <c r="Y168" i="44"/>
  <c r="Z168" i="44" s="1"/>
  <c r="X169" i="44" s="1"/>
  <c r="AA169" i="44" s="1"/>
  <c r="N169" i="44"/>
  <c r="Q169" i="44" s="1"/>
  <c r="D456" i="44"/>
  <c r="F456" i="44"/>
  <c r="G456" i="44" s="1"/>
  <c r="M175" i="36"/>
  <c r="N175" i="36" s="1"/>
  <c r="S174" i="36"/>
  <c r="T174" i="36" s="1"/>
  <c r="E456" i="36"/>
  <c r="E457" i="44"/>
  <c r="D456" i="36" l="1"/>
  <c r="F456" i="36"/>
  <c r="G456" i="36" s="1"/>
  <c r="J170" i="44"/>
  <c r="V168" i="44"/>
  <c r="R169" i="44"/>
  <c r="U169" i="44" s="1"/>
  <c r="Y174" i="36"/>
  <c r="Z174" i="36" s="1"/>
  <c r="X175" i="36" s="1"/>
  <c r="AA175" i="36" s="1"/>
  <c r="D457" i="44"/>
  <c r="F457" i="44"/>
  <c r="G457" i="44" s="1"/>
  <c r="Q175" i="36"/>
  <c r="J176" i="36"/>
  <c r="K170" i="44"/>
  <c r="L170" i="44" s="1"/>
  <c r="V174" i="36"/>
  <c r="R175" i="36"/>
  <c r="E457" i="36"/>
  <c r="E458" i="44"/>
  <c r="F457" i="36" l="1"/>
  <c r="G457" i="36" s="1"/>
  <c r="D457" i="36"/>
  <c r="P169" i="44"/>
  <c r="S169" i="44" s="1"/>
  <c r="T169" i="44" s="1"/>
  <c r="M170" i="44"/>
  <c r="N170" i="44" s="1"/>
  <c r="Q170" i="44" s="1"/>
  <c r="D458" i="44"/>
  <c r="F458" i="44"/>
  <c r="G458" i="44" s="1"/>
  <c r="U175" i="36"/>
  <c r="P175" i="36"/>
  <c r="K176" i="36"/>
  <c r="L176" i="36" s="1"/>
  <c r="M176" i="36" s="1"/>
  <c r="E459" i="44"/>
  <c r="E458" i="36"/>
  <c r="F458" i="36" l="1"/>
  <c r="G458" i="36" s="1"/>
  <c r="D458" i="36"/>
  <c r="J171" i="44"/>
  <c r="V169" i="44"/>
  <c r="R170" i="44"/>
  <c r="Y169" i="44"/>
  <c r="Z169" i="44" s="1"/>
  <c r="X170" i="44" s="1"/>
  <c r="AA170" i="44" s="1"/>
  <c r="D459" i="44"/>
  <c r="F459" i="44"/>
  <c r="G459" i="44" s="1"/>
  <c r="L459" i="44"/>
  <c r="Y459" i="44"/>
  <c r="Z459" i="44"/>
  <c r="T459" i="44"/>
  <c r="N459" i="44"/>
  <c r="X459" i="44"/>
  <c r="Q459" i="44"/>
  <c r="AA459" i="44"/>
  <c r="V459" i="44"/>
  <c r="U459" i="44"/>
  <c r="S459" i="44"/>
  <c r="R459" i="44"/>
  <c r="S175" i="36"/>
  <c r="T175" i="36" s="1"/>
  <c r="K171" i="44"/>
  <c r="N176" i="36"/>
  <c r="E459" i="36"/>
  <c r="E460" i="44"/>
  <c r="Q459" i="36" l="1"/>
  <c r="Z459" i="36"/>
  <c r="AA459" i="36"/>
  <c r="R459" i="36"/>
  <c r="Y459" i="36"/>
  <c r="N459" i="36"/>
  <c r="D459" i="36"/>
  <c r="V459" i="36"/>
  <c r="X459" i="36"/>
  <c r="S459" i="36"/>
  <c r="L459" i="36"/>
  <c r="F459" i="36"/>
  <c r="G459" i="36" s="1"/>
  <c r="P459" i="36" s="1"/>
  <c r="T459" i="36"/>
  <c r="U459" i="36"/>
  <c r="P170" i="44"/>
  <c r="U170" i="44"/>
  <c r="F460" i="44"/>
  <c r="G460" i="44" s="1"/>
  <c r="D460" i="44"/>
  <c r="L460" i="44"/>
  <c r="T460" i="44"/>
  <c r="Q460" i="44"/>
  <c r="X460" i="44"/>
  <c r="AA460" i="44"/>
  <c r="Y460" i="44"/>
  <c r="V460" i="44"/>
  <c r="N460" i="44"/>
  <c r="R460" i="44"/>
  <c r="S460" i="44"/>
  <c r="U460" i="44"/>
  <c r="Z460" i="44"/>
  <c r="V175" i="36"/>
  <c r="R176" i="36"/>
  <c r="Q176" i="36"/>
  <c r="J177" i="36"/>
  <c r="P459" i="44"/>
  <c r="Y175" i="36"/>
  <c r="Z175" i="36" s="1"/>
  <c r="X176" i="36" s="1"/>
  <c r="L171" i="44"/>
  <c r="M171" i="44" s="1"/>
  <c r="E460" i="36"/>
  <c r="E461" i="44"/>
  <c r="S460" i="36" l="1"/>
  <c r="F460" i="36"/>
  <c r="G460" i="36" s="1"/>
  <c r="X460" i="36"/>
  <c r="Y460" i="36"/>
  <c r="Z460" i="36"/>
  <c r="AA460" i="36"/>
  <c r="T460" i="36"/>
  <c r="Q460" i="36"/>
  <c r="V460" i="36"/>
  <c r="U460" i="36"/>
  <c r="D460" i="36"/>
  <c r="L460" i="36"/>
  <c r="N460" i="36"/>
  <c r="R460" i="36"/>
  <c r="S170" i="44"/>
  <c r="T170" i="44" s="1"/>
  <c r="D461" i="44"/>
  <c r="F461" i="44"/>
  <c r="G461" i="44" s="1"/>
  <c r="L461" i="44"/>
  <c r="N461" i="44"/>
  <c r="Y461" i="44"/>
  <c r="Q461" i="44"/>
  <c r="V461" i="44"/>
  <c r="AA461" i="44"/>
  <c r="R461" i="44"/>
  <c r="X461" i="44"/>
  <c r="U461" i="44"/>
  <c r="T461" i="44"/>
  <c r="S461" i="44"/>
  <c r="Z461" i="44"/>
  <c r="N171" i="44"/>
  <c r="AA176" i="36"/>
  <c r="J460" i="36"/>
  <c r="P460" i="36"/>
  <c r="U176" i="36"/>
  <c r="P176" i="36"/>
  <c r="S176" i="36" s="1"/>
  <c r="T176" i="36" s="1"/>
  <c r="J460" i="44"/>
  <c r="P460" i="44"/>
  <c r="K177" i="36"/>
  <c r="L177" i="36" s="1"/>
  <c r="E461" i="36"/>
  <c r="E462" i="44"/>
  <c r="N461" i="36" l="1"/>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F462" i="44"/>
  <c r="G462" i="44" s="1"/>
  <c r="D462" i="44"/>
  <c r="L462" i="44"/>
  <c r="Q462" i="44"/>
  <c r="S462" i="44"/>
  <c r="T462" i="44"/>
  <c r="X462" i="44"/>
  <c r="V462" i="44"/>
  <c r="N462" i="44"/>
  <c r="AA462" i="44"/>
  <c r="U462" i="44"/>
  <c r="Z462" i="44"/>
  <c r="Y462" i="44"/>
  <c r="R462" i="44"/>
  <c r="V176" i="36"/>
  <c r="R177" i="36"/>
  <c r="M177" i="36"/>
  <c r="N177" i="36" s="1"/>
  <c r="J461" i="44"/>
  <c r="P461" i="44"/>
  <c r="K460" i="44"/>
  <c r="M460" i="44" s="1"/>
  <c r="Q171" i="44"/>
  <c r="J172" i="44"/>
  <c r="Y176" i="36"/>
  <c r="Z176" i="36" s="1"/>
  <c r="X177" i="36" s="1"/>
  <c r="K460" i="36"/>
  <c r="M460" i="36" s="1"/>
  <c r="E463" i="44"/>
  <c r="E462" i="36"/>
  <c r="J461" i="36" l="1"/>
  <c r="K461" i="36" s="1"/>
  <c r="M461" i="36" s="1"/>
  <c r="AA462" i="36"/>
  <c r="Q462" i="36"/>
  <c r="S462" i="36"/>
  <c r="U462" i="36"/>
  <c r="D462" i="36"/>
  <c r="F462" i="36"/>
  <c r="G462" i="36" s="1"/>
  <c r="P462" i="36" s="1"/>
  <c r="Z462" i="36"/>
  <c r="R462" i="36"/>
  <c r="X462" i="36"/>
  <c r="T462" i="36"/>
  <c r="L462" i="36"/>
  <c r="N462" i="36"/>
  <c r="V462" i="36"/>
  <c r="Y462" i="36"/>
  <c r="P171" i="44"/>
  <c r="S171" i="44" s="1"/>
  <c r="T171" i="44" s="1"/>
  <c r="D463" i="44"/>
  <c r="F463" i="44"/>
  <c r="G463" i="44" s="1"/>
  <c r="Q463" i="44"/>
  <c r="V463" i="44"/>
  <c r="U463" i="44"/>
  <c r="Z463" i="44"/>
  <c r="L463" i="44"/>
  <c r="R463" i="44"/>
  <c r="S463" i="44"/>
  <c r="N463" i="44"/>
  <c r="X463" i="44"/>
  <c r="AA463" i="44"/>
  <c r="T463" i="44"/>
  <c r="Y463" i="44"/>
  <c r="Q177" i="36"/>
  <c r="J178" i="36"/>
  <c r="K461" i="44"/>
  <c r="M461" i="44" s="1"/>
  <c r="AA177" i="36"/>
  <c r="K172" i="44"/>
  <c r="L172" i="44" s="1"/>
  <c r="P462" i="44"/>
  <c r="J462" i="44"/>
  <c r="U177" i="36"/>
  <c r="P177" i="36"/>
  <c r="E463" i="36"/>
  <c r="E464" i="44"/>
  <c r="J462" i="36" l="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F464" i="44"/>
  <c r="G464" i="44" s="1"/>
  <c r="D464" i="44"/>
  <c r="S464" i="44"/>
  <c r="T464" i="44"/>
  <c r="R464" i="44"/>
  <c r="V464" i="44"/>
  <c r="Y464" i="44"/>
  <c r="X464" i="44"/>
  <c r="Z464" i="44"/>
  <c r="AA464" i="44"/>
  <c r="U464" i="44"/>
  <c r="N464" i="44"/>
  <c r="L464" i="44"/>
  <c r="Q464" i="44"/>
  <c r="P463" i="44"/>
  <c r="J463" i="44"/>
  <c r="K462" i="44"/>
  <c r="M462" i="44" s="1"/>
  <c r="K462" i="36"/>
  <c r="M462" i="36" s="1"/>
  <c r="K178" i="36"/>
  <c r="V171" i="44"/>
  <c r="R172" i="44"/>
  <c r="E464" i="36"/>
  <c r="E465" i="44"/>
  <c r="J463" i="36" l="1"/>
  <c r="X464" i="36"/>
  <c r="T464" i="36"/>
  <c r="L464" i="36"/>
  <c r="N464" i="36"/>
  <c r="F464" i="36"/>
  <c r="G464" i="36" s="1"/>
  <c r="P464" i="36" s="1"/>
  <c r="Z464" i="36"/>
  <c r="V464" i="36"/>
  <c r="S464" i="36"/>
  <c r="AA464" i="36"/>
  <c r="U464" i="36"/>
  <c r="D464" i="36"/>
  <c r="Y464" i="36"/>
  <c r="R464" i="36"/>
  <c r="Q464" i="36"/>
  <c r="R178" i="36"/>
  <c r="Y177" i="36"/>
  <c r="Z177" i="36" s="1"/>
  <c r="X178" i="36" s="1"/>
  <c r="AA178" i="36" s="1"/>
  <c r="L178" i="36"/>
  <c r="D465" i="44"/>
  <c r="F465" i="44"/>
  <c r="G465" i="44" s="1"/>
  <c r="N465" i="44"/>
  <c r="L465" i="44"/>
  <c r="V465" i="44"/>
  <c r="Y465" i="44"/>
  <c r="Q465" i="44"/>
  <c r="X465" i="44"/>
  <c r="S465" i="44"/>
  <c r="T465" i="44"/>
  <c r="Z465" i="44"/>
  <c r="R465" i="44"/>
  <c r="AA465" i="44"/>
  <c r="U465" i="44"/>
  <c r="K463" i="44"/>
  <c r="M463" i="44" s="1"/>
  <c r="K463" i="36"/>
  <c r="M463" i="36" s="1"/>
  <c r="U178" i="36"/>
  <c r="U172" i="44"/>
  <c r="P172" i="44"/>
  <c r="J464" i="44"/>
  <c r="P464" i="44"/>
  <c r="Q172" i="44"/>
  <c r="J173" i="44"/>
  <c r="E465" i="36"/>
  <c r="E466" i="44"/>
  <c r="U465" i="36" l="1"/>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D466" i="44"/>
  <c r="F466" i="44"/>
  <c r="G466" i="44" s="1"/>
  <c r="N466" i="44"/>
  <c r="L466" i="44"/>
  <c r="Z466" i="44"/>
  <c r="R466" i="44"/>
  <c r="X466" i="44"/>
  <c r="AA466" i="44"/>
  <c r="U466" i="44"/>
  <c r="T466" i="44"/>
  <c r="V466" i="44"/>
  <c r="Q466" i="44"/>
  <c r="Y466" i="44"/>
  <c r="S466" i="44"/>
  <c r="J465" i="44"/>
  <c r="P465" i="44"/>
  <c r="K464" i="44"/>
  <c r="M464" i="44" s="1"/>
  <c r="K173" i="44"/>
  <c r="L173" i="44" s="1"/>
  <c r="E467" i="44"/>
  <c r="P465" i="36" l="1"/>
  <c r="R173" i="44"/>
  <c r="Y172" i="44"/>
  <c r="Z172" i="44" s="1"/>
  <c r="X173" i="44" s="1"/>
  <c r="AA173" i="44" s="1"/>
  <c r="P178" i="36"/>
  <c r="J179" i="36"/>
  <c r="Q178" i="36"/>
  <c r="D467" i="44"/>
  <c r="K465" i="44"/>
  <c r="M465" i="44" s="1"/>
  <c r="K465" i="36"/>
  <c r="M465" i="36" s="1"/>
  <c r="M173" i="44"/>
  <c r="N173" i="44" s="1"/>
  <c r="U173" i="44"/>
  <c r="J466" i="44"/>
  <c r="K466" i="44" s="1"/>
  <c r="P466" i="44"/>
  <c r="E468" i="44"/>
  <c r="S178" i="36" l="1"/>
  <c r="T178" i="36" s="1"/>
  <c r="V178" i="36" s="1"/>
  <c r="K179" i="36"/>
  <c r="L179" i="36" s="1"/>
  <c r="D468" i="44"/>
  <c r="Q173" i="44"/>
  <c r="J174" i="44"/>
  <c r="P173" i="44"/>
  <c r="E469" i="44"/>
  <c r="Y178" i="36" l="1"/>
  <c r="Z178" i="36" s="1"/>
  <c r="X179" i="36" s="1"/>
  <c r="AA179" i="36" s="1"/>
  <c r="R179" i="36"/>
  <c r="U179" i="36" s="1"/>
  <c r="S173" i="44"/>
  <c r="T173" i="44" s="1"/>
  <c r="V173" i="44" s="1"/>
  <c r="M179" i="36"/>
  <c r="N179" i="36" s="1"/>
  <c r="D469" i="44"/>
  <c r="K174" i="44"/>
  <c r="L174" i="44" s="1"/>
  <c r="M174" i="44" s="1"/>
  <c r="N174" i="44" s="1"/>
  <c r="E470" i="44"/>
  <c r="R174" i="44" l="1"/>
  <c r="U174" i="44" s="1"/>
  <c r="Y173" i="44"/>
  <c r="Z173" i="44" s="1"/>
  <c r="X174" i="44" s="1"/>
  <c r="AA174" i="44" s="1"/>
  <c r="J180" i="36"/>
  <c r="Q179" i="36"/>
  <c r="P179" i="36"/>
  <c r="D470" i="44"/>
  <c r="Q174" i="44"/>
  <c r="J175" i="44"/>
  <c r="E471" i="44"/>
  <c r="P174" i="44" l="1"/>
  <c r="S174" i="44" s="1"/>
  <c r="T174" i="44" s="1"/>
  <c r="S179" i="36"/>
  <c r="T179" i="36" s="1"/>
  <c r="K180" i="36"/>
  <c r="L180" i="36" s="1"/>
  <c r="D471" i="44"/>
  <c r="K175" i="44"/>
  <c r="E472" i="44"/>
  <c r="V174" i="44" l="1"/>
  <c r="R175" i="44"/>
  <c r="U175" i="44" s="1"/>
  <c r="Y174" i="44"/>
  <c r="Z174" i="44" s="1"/>
  <c r="X175" i="44" s="1"/>
  <c r="Y179" i="36"/>
  <c r="Z179" i="36" s="1"/>
  <c r="X180" i="36" s="1"/>
  <c r="AA180" i="36" s="1"/>
  <c r="M180" i="36"/>
  <c r="N180" i="36" s="1"/>
  <c r="V179" i="36"/>
  <c r="R180" i="36"/>
  <c r="D472" i="44"/>
  <c r="AA175" i="44"/>
  <c r="L175" i="44"/>
  <c r="M175" i="44" s="1"/>
  <c r="E473" i="44"/>
  <c r="U180" i="36" l="1"/>
  <c r="P180" i="36"/>
  <c r="Q180" i="36"/>
  <c r="J181" i="36"/>
  <c r="D473" i="44"/>
  <c r="N175" i="44"/>
  <c r="E474" i="44"/>
  <c r="S180" i="36" l="1"/>
  <c r="T180" i="36" s="1"/>
  <c r="R181" i="36" s="1"/>
  <c r="K181" i="36"/>
  <c r="L181" i="36" s="1"/>
  <c r="M181" i="36" s="1"/>
  <c r="N181" i="36" s="1"/>
  <c r="D474" i="44"/>
  <c r="Q175" i="44"/>
  <c r="J176" i="44"/>
  <c r="P175" i="44"/>
  <c r="E475" i="44"/>
  <c r="V180" i="36" l="1"/>
  <c r="Y180" i="36"/>
  <c r="Z180" i="36" s="1"/>
  <c r="X181" i="36" s="1"/>
  <c r="AA181" i="36" s="1"/>
  <c r="Q181" i="36"/>
  <c r="J182" i="36"/>
  <c r="U181" i="36"/>
  <c r="D475" i="44"/>
  <c r="K176" i="44"/>
  <c r="L176" i="44" s="1"/>
  <c r="S175" i="44"/>
  <c r="T175" i="44" s="1"/>
  <c r="E476" i="44"/>
  <c r="P181" i="36" l="1"/>
  <c r="S181" i="36" s="1"/>
  <c r="T181" i="36" s="1"/>
  <c r="R182" i="36" s="1"/>
  <c r="K182" i="36"/>
  <c r="L182" i="36" s="1"/>
  <c r="M176" i="44"/>
  <c r="N176" i="44" s="1"/>
  <c r="D476" i="44"/>
  <c r="V175" i="44"/>
  <c r="R176" i="44"/>
  <c r="Y175" i="44"/>
  <c r="Z175" i="44" s="1"/>
  <c r="X176" i="44" s="1"/>
  <c r="E477" i="44"/>
  <c r="Y181" i="36" l="1"/>
  <c r="Z181" i="36" s="1"/>
  <c r="X182" i="36" s="1"/>
  <c r="AA182" i="36" s="1"/>
  <c r="V181" i="36"/>
  <c r="M182" i="36"/>
  <c r="N182" i="36" s="1"/>
  <c r="U182" i="36"/>
  <c r="D477" i="44"/>
  <c r="U176" i="44"/>
  <c r="P176" i="44"/>
  <c r="Q176" i="44"/>
  <c r="J177" i="44"/>
  <c r="AA176" i="44"/>
  <c r="E478" i="44"/>
  <c r="S176" i="44" l="1"/>
  <c r="T176" i="44" s="1"/>
  <c r="V176" i="44" s="1"/>
  <c r="Q182" i="36"/>
  <c r="J183" i="36"/>
  <c r="P182" i="36"/>
  <c r="D478" i="44"/>
  <c r="K177" i="44"/>
  <c r="L177" i="44" s="1"/>
  <c r="E479" i="44"/>
  <c r="Y176" i="44" l="1"/>
  <c r="Z176" i="44" s="1"/>
  <c r="X177" i="44" s="1"/>
  <c r="AA177" i="44" s="1"/>
  <c r="R177" i="44"/>
  <c r="U177" i="44" s="1"/>
  <c r="M177" i="44"/>
  <c r="N177" i="44" s="1"/>
  <c r="Q177" i="44" s="1"/>
  <c r="K183" i="36"/>
  <c r="L183" i="36" s="1"/>
  <c r="M183" i="36" s="1"/>
  <c r="S182" i="36"/>
  <c r="T182" i="36" s="1"/>
  <c r="D479" i="44"/>
  <c r="E480" i="44"/>
  <c r="J178" i="44" l="1"/>
  <c r="P177" i="44"/>
  <c r="S177" i="44" s="1"/>
  <c r="T177" i="44" s="1"/>
  <c r="V177" i="44" s="1"/>
  <c r="Y182" i="36"/>
  <c r="Z182" i="36" s="1"/>
  <c r="X183" i="36" s="1"/>
  <c r="AA183" i="36" s="1"/>
  <c r="V182" i="36"/>
  <c r="R183" i="36"/>
  <c r="N183" i="36"/>
  <c r="D480" i="44"/>
  <c r="K178" i="44"/>
  <c r="L178" i="44" s="1"/>
  <c r="E481" i="44"/>
  <c r="R178" i="44" l="1"/>
  <c r="U178" i="44" s="1"/>
  <c r="Y177" i="44"/>
  <c r="Z177" i="44" s="1"/>
  <c r="X178" i="44" s="1"/>
  <c r="AA178" i="44" s="1"/>
  <c r="Q183" i="36"/>
  <c r="J184" i="36"/>
  <c r="U183" i="36"/>
  <c r="P183" i="36"/>
  <c r="D481" i="44"/>
  <c r="M178" i="44"/>
  <c r="N178" i="44" s="1"/>
  <c r="E482" i="44"/>
  <c r="S183" i="36" l="1"/>
  <c r="T183" i="36" s="1"/>
  <c r="R184" i="36" s="1"/>
  <c r="K184" i="36"/>
  <c r="L184" i="36" s="1"/>
  <c r="M184" i="36" s="1"/>
  <c r="N184" i="36" s="1"/>
  <c r="D482" i="44"/>
  <c r="Q178" i="44"/>
  <c r="J179" i="44"/>
  <c r="P178" i="44"/>
  <c r="E483" i="44"/>
  <c r="Y183" i="36" l="1"/>
  <c r="Z183" i="36" s="1"/>
  <c r="X184" i="36" s="1"/>
  <c r="AA184" i="36" s="1"/>
  <c r="V183" i="36"/>
  <c r="Q184" i="36"/>
  <c r="J185" i="36"/>
  <c r="U184" i="36"/>
  <c r="D483" i="44"/>
  <c r="K179" i="44"/>
  <c r="S178" i="44"/>
  <c r="T178" i="44" s="1"/>
  <c r="E484" i="44"/>
  <c r="P184" i="36" l="1"/>
  <c r="S184" i="36" s="1"/>
  <c r="T184" i="36" s="1"/>
  <c r="V184" i="36" s="1"/>
  <c r="L179" i="44"/>
  <c r="M179" i="44" s="1"/>
  <c r="N179" i="44" s="1"/>
  <c r="K185" i="36"/>
  <c r="L185" i="36" s="1"/>
  <c r="D484" i="44"/>
  <c r="V178" i="44"/>
  <c r="R179" i="44"/>
  <c r="Y178" i="44"/>
  <c r="Z178" i="44" s="1"/>
  <c r="X179" i="44" s="1"/>
  <c r="E485" i="44"/>
  <c r="R185" i="36" l="1"/>
  <c r="U185" i="36" s="1"/>
  <c r="Y184" i="36"/>
  <c r="Z184" i="36" s="1"/>
  <c r="X185" i="36" s="1"/>
  <c r="AA185" i="36" s="1"/>
  <c r="M185" i="36"/>
  <c r="N185" i="36" s="1"/>
  <c r="D485" i="44"/>
  <c r="Q179" i="44"/>
  <c r="J180" i="44"/>
  <c r="AA179" i="44"/>
  <c r="U179" i="44"/>
  <c r="P179" i="44"/>
  <c r="E486" i="44"/>
  <c r="S179" i="44" l="1"/>
  <c r="T179" i="44" s="1"/>
  <c r="V179" i="44" s="1"/>
  <c r="Q185" i="36"/>
  <c r="J186" i="36"/>
  <c r="P185" i="36"/>
  <c r="D486" i="44"/>
  <c r="K180" i="44"/>
  <c r="E487" i="44"/>
  <c r="R180" i="44" l="1"/>
  <c r="U180" i="44" s="1"/>
  <c r="Y179" i="44"/>
  <c r="Z179" i="44" s="1"/>
  <c r="X180" i="44" s="1"/>
  <c r="AA180" i="44" s="1"/>
  <c r="K186" i="36"/>
  <c r="L186" i="36" s="1"/>
  <c r="S185" i="36"/>
  <c r="T185" i="36" s="1"/>
  <c r="D487" i="44"/>
  <c r="L180" i="44"/>
  <c r="M180" i="44" s="1"/>
  <c r="N180" i="44" s="1"/>
  <c r="E488" i="44"/>
  <c r="R186" i="36" l="1"/>
  <c r="V185" i="36"/>
  <c r="Y185" i="36"/>
  <c r="Z185" i="36" s="1"/>
  <c r="X186" i="36" s="1"/>
  <c r="AA186" i="36" s="1"/>
  <c r="M186" i="36"/>
  <c r="N186" i="36" s="1"/>
  <c r="D488" i="44"/>
  <c r="Q180" i="44"/>
  <c r="J181" i="44"/>
  <c r="P180" i="44"/>
  <c r="E489" i="44"/>
  <c r="J187" i="36" l="1"/>
  <c r="Q186" i="36"/>
  <c r="P186" i="36"/>
  <c r="U186" i="36"/>
  <c r="D489" i="44"/>
  <c r="K181" i="44"/>
  <c r="L181" i="44" s="1"/>
  <c r="S180" i="44"/>
  <c r="T180" i="44" s="1"/>
  <c r="S186" i="36" l="1"/>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R194" i="36"/>
  <c r="U194" i="36" s="1"/>
  <c r="M188" i="44"/>
  <c r="N188" i="44" s="1"/>
  <c r="V187" i="44"/>
  <c r="R188" i="44"/>
  <c r="Y187" i="44"/>
  <c r="Z187" i="44" s="1"/>
  <c r="X188" i="44" s="1"/>
  <c r="K195" i="36"/>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U189" i="44" s="1"/>
  <c r="Y188" i="44"/>
  <c r="Z188" i="44" s="1"/>
  <c r="X189" i="44" s="1"/>
  <c r="AA189" i="44" s="1"/>
  <c r="P195" i="36"/>
  <c r="Q189" i="44"/>
  <c r="J190" i="44"/>
  <c r="Q195" i="36"/>
  <c r="S195" i="36" s="1"/>
  <c r="T195" i="36" s="1"/>
  <c r="J196" i="36"/>
  <c r="P189" i="44" l="1"/>
  <c r="S189" i="44" s="1"/>
  <c r="T189" i="44" s="1"/>
  <c r="V189" i="44" s="1"/>
  <c r="K196" i="36"/>
  <c r="L196" i="36" s="1"/>
  <c r="Y195" i="36"/>
  <c r="Z195" i="36" s="1"/>
  <c r="X196" i="36" s="1"/>
  <c r="V195" i="36"/>
  <c r="R196" i="36"/>
  <c r="K190" i="44"/>
  <c r="Y189" i="44" l="1"/>
  <c r="Z189" i="44" s="1"/>
  <c r="X190" i="44" s="1"/>
  <c r="AA190" i="44" s="1"/>
  <c r="R190" i="44"/>
  <c r="U190" i="44" s="1"/>
  <c r="M196" i="36"/>
  <c r="N196" i="36" s="1"/>
  <c r="U196" i="36"/>
  <c r="L190" i="44"/>
  <c r="AA196" i="36"/>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Y202" i="36"/>
  <c r="Z202" i="36" s="1"/>
  <c r="X203" i="36" s="1"/>
  <c r="Q196" i="44"/>
  <c r="J197" i="44"/>
  <c r="K197" i="44" s="1"/>
  <c r="M203" i="36"/>
  <c r="N203" i="36" s="1"/>
  <c r="AA203" i="36"/>
  <c r="V195" i="44"/>
  <c r="R196" i="44"/>
  <c r="Y195" i="44"/>
  <c r="Z195" i="44" s="1"/>
  <c r="X196" i="44" s="1"/>
  <c r="U203" i="36"/>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S197" i="44" s="1"/>
  <c r="T197" i="44" s="1"/>
  <c r="AA197" i="44"/>
  <c r="V203" i="36" l="1"/>
  <c r="R204" i="36"/>
  <c r="V197" i="44"/>
  <c r="R198" i="44"/>
  <c r="Y197" i="44"/>
  <c r="Z197" i="44" s="1"/>
  <c r="X198" i="44" s="1"/>
  <c r="K205" i="36"/>
  <c r="L205" i="36" s="1"/>
  <c r="K198" i="44"/>
  <c r="U204" i="36" l="1"/>
  <c r="P204" i="36"/>
  <c r="S204" i="36" s="1"/>
  <c r="T204" i="36" s="1"/>
  <c r="M205" i="36"/>
  <c r="N205" i="36" s="1"/>
  <c r="AA198" i="44"/>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S201" i="44" s="1"/>
  <c r="T201" i="44" s="1"/>
  <c r="J202" i="44"/>
  <c r="V208" i="36" l="1"/>
  <c r="R209" i="36"/>
  <c r="U209" i="36" s="1"/>
  <c r="Y208" i="36"/>
  <c r="Z208" i="36" s="1"/>
  <c r="X209" i="36" s="1"/>
  <c r="AA209" i="36" s="1"/>
  <c r="Q209" i="36"/>
  <c r="J210" i="36"/>
  <c r="K202" i="44"/>
  <c r="L202" i="44" s="1"/>
  <c r="V201" i="44"/>
  <c r="R202" i="44"/>
  <c r="Y201" i="44"/>
  <c r="Z201" i="44" s="1"/>
  <c r="X202" i="44" s="1"/>
  <c r="P209" i="36" l="1"/>
  <c r="S209" i="36" s="1"/>
  <c r="T209" i="36" s="1"/>
  <c r="M202" i="44"/>
  <c r="N202" i="44" s="1"/>
  <c r="U202" i="44"/>
  <c r="AA202" i="44"/>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R214" i="36"/>
  <c r="M207" i="44"/>
  <c r="N207" i="44" s="1"/>
  <c r="V206" i="44"/>
  <c r="R207" i="44"/>
  <c r="Y206" i="44"/>
  <c r="Z206" i="44" s="1"/>
  <c r="X207" i="44" s="1"/>
  <c r="AA207" i="44" s="1"/>
  <c r="N214" i="36"/>
  <c r="P214" i="36" s="1"/>
  <c r="AA214" i="36"/>
  <c r="U214" i="36"/>
  <c r="Q207" i="44" l="1"/>
  <c r="J208" i="44"/>
  <c r="K208" i="44" s="1"/>
  <c r="L208" i="44" s="1"/>
  <c r="U207" i="44"/>
  <c r="P207" i="44"/>
  <c r="Q214" i="36"/>
  <c r="S214" i="36" s="1"/>
  <c r="T214" i="36" s="1"/>
  <c r="J215" i="36"/>
  <c r="S207" i="44" l="1"/>
  <c r="T207" i="44" s="1"/>
  <c r="M208" i="44"/>
  <c r="N208" i="44" s="1"/>
  <c r="K215" i="36"/>
  <c r="L215" i="36" s="1"/>
  <c r="M215" i="36" s="1"/>
  <c r="N215" i="36" s="1"/>
  <c r="V214" i="36"/>
  <c r="R215" i="36"/>
  <c r="Y214" i="36"/>
  <c r="Z214" i="36" s="1"/>
  <c r="X215" i="36" s="1"/>
  <c r="Y207" i="44" l="1"/>
  <c r="Z207" i="44" s="1"/>
  <c r="X208" i="44" s="1"/>
  <c r="AA208" i="44" s="1"/>
  <c r="Q208" i="44"/>
  <c r="J209" i="44"/>
  <c r="K209" i="44" s="1"/>
  <c r="V207" i="44"/>
  <c r="R208" i="44"/>
  <c r="Q215" i="36"/>
  <c r="J216" i="36"/>
  <c r="U215" i="36"/>
  <c r="P215" i="36"/>
  <c r="AA215" i="36"/>
  <c r="S215" i="36" l="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Y208" i="44"/>
  <c r="Z208" i="44" s="1"/>
  <c r="X209" i="44" s="1"/>
  <c r="AA209" i="44" s="1"/>
  <c r="V208" i="44"/>
  <c r="R209" i="44"/>
  <c r="S216" i="36"/>
  <c r="T216" i="36" s="1"/>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M221" i="36"/>
  <c r="N221" i="36" s="1"/>
  <c r="Q221" i="36" s="1"/>
  <c r="V213" i="44"/>
  <c r="R214" i="44"/>
  <c r="Y213" i="44"/>
  <c r="Z213" i="44" s="1"/>
  <c r="X214" i="44" s="1"/>
  <c r="AA214" i="44" s="1"/>
  <c r="U221" i="36"/>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Q218" i="44"/>
  <c r="J219" i="44"/>
  <c r="AA224" i="36"/>
  <c r="U224" i="36"/>
  <c r="P224" i="36"/>
  <c r="U218" i="44"/>
  <c r="P218" i="44"/>
  <c r="AA218" i="44"/>
  <c r="K225" i="36"/>
  <c r="L225" i="36" s="1"/>
  <c r="M225" i="36" s="1"/>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Q226" i="36"/>
  <c r="J227" i="36"/>
  <c r="K227" i="36" s="1"/>
  <c r="L227" i="36" s="1"/>
  <c r="M227" i="36" s="1"/>
  <c r="V225" i="36"/>
  <c r="R226" i="36"/>
  <c r="U220" i="44"/>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M233" i="36"/>
  <c r="N233" i="36" s="1"/>
  <c r="AA226" i="44"/>
  <c r="U226" i="44"/>
  <c r="P226" i="44"/>
  <c r="S226" i="44" s="1"/>
  <c r="T226" i="44" s="1"/>
  <c r="U233" i="36"/>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S230" i="44"/>
  <c r="T230" i="44" s="1"/>
  <c r="V230" i="44" s="1"/>
  <c r="J238" i="36"/>
  <c r="K238" i="36" s="1"/>
  <c r="L238" i="36" s="1"/>
  <c r="M238" i="36" s="1"/>
  <c r="Q237" i="36"/>
  <c r="K231" i="44"/>
  <c r="L231" i="44" s="1"/>
  <c r="M231" i="44" s="1"/>
  <c r="U237" i="36"/>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M241" i="36"/>
  <c r="N241" i="36" s="1"/>
  <c r="AA234" i="44"/>
  <c r="Q234" i="44"/>
  <c r="J235" i="44"/>
  <c r="U234" i="44"/>
  <c r="P234" i="44"/>
  <c r="U241" i="36"/>
  <c r="P241" i="36" l="1"/>
  <c r="S234" i="44"/>
  <c r="T234" i="44" s="1"/>
  <c r="V234" i="44" s="1"/>
  <c r="K235" i="44"/>
  <c r="L235" i="44" s="1"/>
  <c r="M235" i="44" s="1"/>
  <c r="Q241" i="36"/>
  <c r="S241" i="36" s="1"/>
  <c r="T241" i="36" s="1"/>
  <c r="J242" i="36"/>
  <c r="Y234" i="44" l="1"/>
  <c r="Z234" i="44" s="1"/>
  <c r="X235" i="44" s="1"/>
  <c r="AA235" i="44" s="1"/>
  <c r="R235" i="44"/>
  <c r="U235" i="44" s="1"/>
  <c r="V241" i="36"/>
  <c r="R242" i="36"/>
  <c r="N235" i="44"/>
  <c r="K242" i="36"/>
  <c r="L242" i="36" s="1"/>
  <c r="Y241" i="36"/>
  <c r="Z241" i="36" s="1"/>
  <c r="X242" i="36" s="1"/>
  <c r="P235" i="44" l="1"/>
  <c r="M242" i="36"/>
  <c r="N242" i="36" s="1"/>
  <c r="AA242" i="36"/>
  <c r="Q235" i="44"/>
  <c r="J236" i="44"/>
  <c r="U242" i="36"/>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Q237" i="44"/>
  <c r="P237" i="44"/>
  <c r="M244" i="36"/>
  <c r="N244" i="36" s="1"/>
  <c r="V243" i="36"/>
  <c r="R244" i="36"/>
  <c r="Y243" i="36"/>
  <c r="Z243" i="36" s="1"/>
  <c r="X244" i="36" s="1"/>
  <c r="S237" i="44"/>
  <c r="T237" i="44" s="1"/>
  <c r="K238" i="44"/>
  <c r="L238" i="44" s="1"/>
  <c r="M238" i="44" s="1"/>
  <c r="Q244" i="36" l="1"/>
  <c r="J245" i="36"/>
  <c r="V237" i="44"/>
  <c r="R238" i="44"/>
  <c r="N238" i="44"/>
  <c r="AA244" i="36"/>
  <c r="U244" i="36"/>
  <c r="P244" i="36"/>
  <c r="K245" i="36"/>
  <c r="L245" i="36" s="1"/>
  <c r="Y237" i="44"/>
  <c r="Z237" i="44" s="1"/>
  <c r="X238" i="44" s="1"/>
  <c r="M245" i="36" l="1"/>
  <c r="N245" i="36" s="1"/>
  <c r="AA238" i="44"/>
  <c r="U238" i="44"/>
  <c r="P238" i="44"/>
  <c r="S244" i="36"/>
  <c r="T244" i="36" s="1"/>
  <c r="Q238" i="44"/>
  <c r="J239" i="44"/>
  <c r="S238" i="44" l="1"/>
  <c r="T238" i="44" s="1"/>
  <c r="V238" i="44" s="1"/>
  <c r="Q245" i="36"/>
  <c r="J246" i="36"/>
  <c r="K239" i="44"/>
  <c r="L239" i="44" s="1"/>
  <c r="V244" i="36"/>
  <c r="R245" i="36"/>
  <c r="Y244" i="36"/>
  <c r="Z244" i="36" s="1"/>
  <c r="X245" i="36" s="1"/>
  <c r="Y238" i="44" l="1"/>
  <c r="Z238" i="44" s="1"/>
  <c r="X239" i="44" s="1"/>
  <c r="AA239" i="44" s="1"/>
  <c r="R239" i="44"/>
  <c r="M239" i="44"/>
  <c r="N239" i="44" s="1"/>
  <c r="AA245" i="36"/>
  <c r="U245" i="36"/>
  <c r="P245" i="36"/>
  <c r="S245" i="36" s="1"/>
  <c r="T245" i="36" s="1"/>
  <c r="K246" i="36"/>
  <c r="L246" i="36" s="1"/>
  <c r="U239" i="44"/>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Y247" i="36"/>
  <c r="Z247" i="36" s="1"/>
  <c r="X248" i="36" s="1"/>
  <c r="AA248" i="36" s="1"/>
  <c r="P241" i="44"/>
  <c r="S241" i="44" s="1"/>
  <c r="T241" i="44" s="1"/>
  <c r="R242" i="44" s="1"/>
  <c r="K242" i="44"/>
  <c r="L242" i="44" s="1"/>
  <c r="L248" i="36"/>
  <c r="M248" i="36" s="1"/>
  <c r="U248" i="36"/>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S254" i="36"/>
  <c r="T254" i="36" s="1"/>
  <c r="V254" i="36" s="1"/>
  <c r="M249" i="44"/>
  <c r="N249" i="44" s="1"/>
  <c r="K255" i="36"/>
  <c r="L255" i="36" s="1"/>
  <c r="U249" i="44"/>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l="1"/>
  <c r="U255" i="44" s="1"/>
  <c r="Y254" i="44"/>
  <c r="Z254" i="44" s="1"/>
  <c r="X255" i="44" s="1"/>
  <c r="AA255" i="44" s="1"/>
  <c r="S260" i="36"/>
  <c r="T260" i="36" s="1"/>
  <c r="Q262" i="36"/>
  <c r="J263" i="36"/>
  <c r="K263" i="36" s="1"/>
  <c r="Q255" i="44"/>
  <c r="J256" i="44"/>
  <c r="P255" i="44" l="1"/>
  <c r="L263" i="36"/>
  <c r="M263" i="36" s="1"/>
  <c r="N263" i="36" s="1"/>
  <c r="Y260" i="36"/>
  <c r="Z260" i="36" s="1"/>
  <c r="X261" i="36" s="1"/>
  <c r="AA261" i="36" s="1"/>
  <c r="R261" i="36"/>
  <c r="V260" i="36"/>
  <c r="S255" i="44"/>
  <c r="T255" i="44" s="1"/>
  <c r="V255" i="44" s="1"/>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R265" i="36"/>
  <c r="U265" i="36" s="1"/>
  <c r="Y264" i="36"/>
  <c r="Z264" i="36" s="1"/>
  <c r="X265" i="36" s="1"/>
  <c r="M266" i="36"/>
  <c r="N266" i="36" s="1"/>
  <c r="K259" i="44"/>
  <c r="L259" i="44" s="1"/>
  <c r="S258" i="44"/>
  <c r="T258" i="44" s="1"/>
  <c r="P265" i="36" l="1"/>
  <c r="S265" i="36" s="1"/>
  <c r="T265" i="36" s="1"/>
  <c r="R266" i="36" s="1"/>
  <c r="AA265" i="36"/>
  <c r="Q266" i="36"/>
  <c r="J267" i="36"/>
  <c r="V258" i="44"/>
  <c r="R259" i="44"/>
  <c r="M259" i="44"/>
  <c r="N259" i="44" s="1"/>
  <c r="Y258" i="44"/>
  <c r="Z258" i="44" s="1"/>
  <c r="X259" i="44" s="1"/>
  <c r="Y265" i="36"/>
  <c r="Z265" i="36" s="1"/>
  <c r="X266" i="36" s="1"/>
  <c r="K267" i="36"/>
  <c r="L267" i="36" s="1"/>
  <c r="V265" i="36" l="1"/>
  <c r="Q259" i="44"/>
  <c r="J260" i="44"/>
  <c r="M267" i="36"/>
  <c r="N267" i="36" s="1"/>
  <c r="AA259" i="44"/>
  <c r="U259" i="44"/>
  <c r="P259" i="44"/>
  <c r="AA266" i="36"/>
  <c r="U266" i="36"/>
  <c r="P266" i="36"/>
  <c r="Q267" i="36" l="1"/>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AA268" i="36"/>
  <c r="U268" i="36"/>
  <c r="P268" i="36"/>
  <c r="M269" i="36"/>
  <c r="N269" i="36" s="1"/>
  <c r="L261" i="44"/>
  <c r="U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S266" i="44" s="1"/>
  <c r="T266" i="44" s="1"/>
  <c r="U274" i="36"/>
  <c r="P274" i="36"/>
  <c r="V266" i="44" l="1"/>
  <c r="R267" i="44"/>
  <c r="Y266" i="44"/>
  <c r="Z266" i="44" s="1"/>
  <c r="X267" i="44" s="1"/>
  <c r="K275" i="36"/>
  <c r="L275" i="36" s="1"/>
  <c r="S274" i="36"/>
  <c r="T274" i="36" s="1"/>
  <c r="K267" i="44"/>
  <c r="L267" i="44" s="1"/>
  <c r="M267" i="44" s="1"/>
  <c r="M275" i="36" l="1"/>
  <c r="N275" i="36" s="1"/>
  <c r="N267" i="44"/>
  <c r="P267" i="44" s="1"/>
  <c r="V274" i="36"/>
  <c r="R275" i="36"/>
  <c r="AA267" i="44"/>
  <c r="U267" i="44"/>
  <c r="Y274" i="36"/>
  <c r="Z274" i="36" s="1"/>
  <c r="X275" i="36" s="1"/>
  <c r="Q275" i="36" l="1"/>
  <c r="J276" i="36"/>
  <c r="K276" i="36" s="1"/>
  <c r="L276" i="36" s="1"/>
  <c r="M276" i="36" s="1"/>
  <c r="AA275" i="36"/>
  <c r="U275" i="36"/>
  <c r="P275" i="36"/>
  <c r="Q267" i="44"/>
  <c r="S267" i="44" s="1"/>
  <c r="T267" i="44" s="1"/>
  <c r="J268" i="44"/>
  <c r="N276" i="36" l="1"/>
  <c r="V267" i="44"/>
  <c r="R268" i="44"/>
  <c r="Y267" i="44"/>
  <c r="Z267" i="44" s="1"/>
  <c r="X268" i="44" s="1"/>
  <c r="S275" i="36"/>
  <c r="T275" i="36" s="1"/>
  <c r="K268" i="44"/>
  <c r="L268" i="44" s="1"/>
  <c r="M268" i="44" l="1"/>
  <c r="N268" i="44" s="1"/>
  <c r="P268" i="44" s="1"/>
  <c r="V275" i="36"/>
  <c r="R276" i="36"/>
  <c r="U268" i="44"/>
  <c r="AA268" i="44"/>
  <c r="Y275" i="36"/>
  <c r="Z275" i="36" s="1"/>
  <c r="X276" i="36" s="1"/>
  <c r="Q276" i="36"/>
  <c r="J277" i="36"/>
  <c r="K277" i="36" l="1"/>
  <c r="L277" i="36" s="1"/>
  <c r="M277" i="36" s="1"/>
  <c r="AA276" i="36"/>
  <c r="U276" i="36"/>
  <c r="P276" i="36"/>
  <c r="S276" i="36" s="1"/>
  <c r="T276" i="36" s="1"/>
  <c r="Q268" i="44"/>
  <c r="S268" i="44" s="1"/>
  <c r="T268" i="44" s="1"/>
  <c r="J269" i="44"/>
  <c r="V276" i="36" l="1"/>
  <c r="R277" i="36"/>
  <c r="V268" i="44"/>
  <c r="R269" i="44"/>
  <c r="Y276" i="36"/>
  <c r="Z276" i="36" s="1"/>
  <c r="X277" i="36" s="1"/>
  <c r="Y268" i="44"/>
  <c r="Z268" i="44" s="1"/>
  <c r="X269" i="44" s="1"/>
  <c r="N277" i="36"/>
  <c r="K269" i="44"/>
  <c r="L269" i="44" s="1"/>
  <c r="M269" i="44" s="1"/>
  <c r="AA269" i="44" l="1"/>
  <c r="N269" i="44"/>
  <c r="P269" i="44" s="1"/>
  <c r="AA277" i="36"/>
  <c r="U269" i="44"/>
  <c r="Q277" i="36"/>
  <c r="J278" i="36"/>
  <c r="U277" i="36"/>
  <c r="P277" i="36"/>
  <c r="S277" i="36" l="1"/>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R280" i="36"/>
  <c r="U280" i="36" s="1"/>
  <c r="M280" i="36"/>
  <c r="N280" i="36" s="1"/>
  <c r="S271" i="44"/>
  <c r="T271" i="44" s="1"/>
  <c r="K272" i="44"/>
  <c r="L272" i="44" s="1"/>
  <c r="AA280" i="36"/>
  <c r="Q280" i="36" l="1"/>
  <c r="P280" i="36"/>
  <c r="J281" i="36"/>
  <c r="M272" i="44"/>
  <c r="N272" i="44" s="1"/>
  <c r="V271" i="44"/>
  <c r="R272" i="44"/>
  <c r="Y271" i="44"/>
  <c r="Z271" i="44" s="1"/>
  <c r="X272" i="44" s="1"/>
  <c r="K281" i="36"/>
  <c r="L281" i="36"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V280" i="36"/>
  <c r="R281" i="36"/>
  <c r="M273" i="44"/>
  <c r="N273" i="44" s="1"/>
  <c r="K282" i="36"/>
  <c r="L282" i="36" s="1"/>
  <c r="U273" i="44"/>
  <c r="Q273" i="44" l="1"/>
  <c r="J274" i="44"/>
  <c r="P273" i="44"/>
  <c r="U281" i="36"/>
  <c r="P281" i="36"/>
  <c r="S281" i="36" s="1"/>
  <c r="T281" i="36" s="1"/>
  <c r="R282" i="36" s="1"/>
  <c r="M282" i="36"/>
  <c r="N282" i="36" s="1"/>
  <c r="K274" i="44"/>
  <c r="L274" i="44"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c r="V282" i="36" l="1"/>
  <c r="Y282" i="36"/>
  <c r="Z282" i="36" s="1"/>
  <c r="X283" i="36" s="1"/>
  <c r="AA283" i="36" s="1"/>
  <c r="N283" i="36"/>
  <c r="L275" i="44"/>
  <c r="M275" i="44" s="1"/>
  <c r="S274" i="44"/>
  <c r="T274" i="44" s="1"/>
  <c r="U283" i="36"/>
  <c r="P283" i="36" l="1"/>
  <c r="V274" i="44"/>
  <c r="R275" i="44"/>
  <c r="Q283" i="36"/>
  <c r="S283" i="36" s="1"/>
  <c r="T283" i="36" s="1"/>
  <c r="J284" i="36"/>
  <c r="N275" i="44"/>
  <c r="Y274" i="44"/>
  <c r="Z274" i="44" s="1"/>
  <c r="X275" i="44" s="1"/>
  <c r="Q275" i="44" l="1"/>
  <c r="J276" i="44"/>
  <c r="V283" i="36"/>
  <c r="R284" i="36"/>
  <c r="U275" i="44"/>
  <c r="P275" i="44"/>
  <c r="AA275" i="44"/>
  <c r="K284" i="36"/>
  <c r="L284" i="36" s="1"/>
  <c r="Y283" i="36"/>
  <c r="Z283" i="36" s="1"/>
  <c r="X284" i="36" s="1"/>
  <c r="S275" i="44" l="1"/>
  <c r="T275" i="44" s="1"/>
  <c r="V275" i="44" s="1"/>
  <c r="M284" i="36"/>
  <c r="N284" i="36" s="1"/>
  <c r="P284" i="36" s="1"/>
  <c r="K276" i="44"/>
  <c r="L276" i="44" s="1"/>
  <c r="U284" i="36"/>
  <c r="AA284" i="36"/>
  <c r="Y275" i="44" l="1"/>
  <c r="Z275" i="44" s="1"/>
  <c r="X276" i="44" s="1"/>
  <c r="AA276" i="44" s="1"/>
  <c r="R276" i="44"/>
  <c r="U276" i="44" s="1"/>
  <c r="M276" i="44"/>
  <c r="N276" i="44" s="1"/>
  <c r="Q276" i="44" s="1"/>
  <c r="Q284" i="36"/>
  <c r="S284" i="36" s="1"/>
  <c r="T284" i="36" s="1"/>
  <c r="J285" i="36"/>
  <c r="P276" i="44" l="1"/>
  <c r="S276" i="44" s="1"/>
  <c r="J277" i="44"/>
  <c r="K277" i="44" s="1"/>
  <c r="L277" i="44" s="1"/>
  <c r="M277" i="44" s="1"/>
  <c r="N277" i="44" s="1"/>
  <c r="V284" i="36"/>
  <c r="R285" i="36"/>
  <c r="K285" i="36"/>
  <c r="L285" i="36" s="1"/>
  <c r="M285" i="36" s="1"/>
  <c r="Y284" i="36"/>
  <c r="Z284" i="36" s="1"/>
  <c r="X285" i="36" s="1"/>
  <c r="T276" i="44" l="1"/>
  <c r="Y276" i="44"/>
  <c r="Z276" i="44" s="1"/>
  <c r="X277" i="44" s="1"/>
  <c r="AA277" i="44" s="1"/>
  <c r="N285" i="36"/>
  <c r="P285" i="36" s="1"/>
  <c r="Q277" i="44"/>
  <c r="J278" i="44"/>
  <c r="AA285" i="36"/>
  <c r="U285" i="36"/>
  <c r="V276" i="44" l="1"/>
  <c r="R277" i="44"/>
  <c r="K278" i="44"/>
  <c r="L278" i="44" s="1"/>
  <c r="M278" i="44" s="1"/>
  <c r="Q285" i="36"/>
  <c r="S285" i="36" s="1"/>
  <c r="T285" i="36" s="1"/>
  <c r="J286" i="36"/>
  <c r="U277" i="44" l="1"/>
  <c r="P277" i="44"/>
  <c r="K286" i="36"/>
  <c r="L286" i="36" s="1"/>
  <c r="M286" i="36" s="1"/>
  <c r="Y285" i="36"/>
  <c r="Z285" i="36" s="1"/>
  <c r="X286" i="36" s="1"/>
  <c r="V285" i="36"/>
  <c r="R286" i="36"/>
  <c r="N278" i="44"/>
  <c r="S277" i="44" l="1"/>
  <c r="T277" i="44" s="1"/>
  <c r="Q278" i="44"/>
  <c r="J279" i="44"/>
  <c r="N286" i="36"/>
  <c r="P286" i="36" s="1"/>
  <c r="AA286" i="36"/>
  <c r="U286" i="36"/>
  <c r="Y277" i="44" l="1"/>
  <c r="Z277" i="44" s="1"/>
  <c r="X278" i="44" s="1"/>
  <c r="AA278" i="44" s="1"/>
  <c r="R278" i="44"/>
  <c r="V277" i="44"/>
  <c r="Q286" i="36"/>
  <c r="S286" i="36" s="1"/>
  <c r="T286" i="36" s="1"/>
  <c r="J287" i="36"/>
  <c r="K279" i="44"/>
  <c r="L279" i="44" s="1"/>
  <c r="M279" i="44" s="1"/>
  <c r="Y286" i="36" l="1"/>
  <c r="Z286" i="36" s="1"/>
  <c r="X287" i="36" s="1"/>
  <c r="AA287" i="36" s="1"/>
  <c r="U278" i="44"/>
  <c r="P278" i="44"/>
  <c r="S278" i="44" s="1"/>
  <c r="T278" i="44" s="1"/>
  <c r="V278" i="44" s="1"/>
  <c r="K287" i="36"/>
  <c r="L287" i="36" s="1"/>
  <c r="N279" i="44"/>
  <c r="V286" i="36"/>
  <c r="R287" i="36"/>
  <c r="R279" i="44" l="1"/>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V281" i="44"/>
  <c r="R282" i="44"/>
  <c r="V289" i="36"/>
  <c r="R290" i="36"/>
  <c r="Y281" i="44"/>
  <c r="Z281" i="44" s="1"/>
  <c r="X282" i="44" s="1"/>
  <c r="Y289" i="36"/>
  <c r="Z289" i="36" s="1"/>
  <c r="X290" i="36" s="1"/>
  <c r="K283" i="44"/>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R285" i="44"/>
  <c r="U285" i="44" s="1"/>
  <c r="J294" i="36"/>
  <c r="K294" i="36" s="1"/>
  <c r="Q293" i="36"/>
  <c r="V292" i="36"/>
  <c r="R293" i="36"/>
  <c r="Y292" i="36"/>
  <c r="Z292" i="36" s="1"/>
  <c r="X293" i="36" s="1"/>
  <c r="AA285" i="44"/>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V309" i="36"/>
  <c r="R310" i="36"/>
  <c r="M302" i="44"/>
  <c r="N302" i="44" s="1"/>
  <c r="N310" i="36"/>
  <c r="Y309" i="36"/>
  <c r="Z309" i="36" s="1"/>
  <c r="X310" i="36" s="1"/>
  <c r="U302" i="44"/>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M303" i="44"/>
  <c r="N303" i="44" s="1"/>
  <c r="Y302" i="44"/>
  <c r="Z302" i="44" s="1"/>
  <c r="X303" i="44" s="1"/>
  <c r="AA303" i="44" s="1"/>
  <c r="M311" i="36"/>
  <c r="N311" i="36" s="1"/>
  <c r="U311" i="36"/>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J311" i="44"/>
  <c r="K311" i="44" s="1"/>
  <c r="L311" i="44" s="1"/>
  <c r="Q310" i="44"/>
  <c r="V309" i="44"/>
  <c r="R310" i="44"/>
  <c r="K318" i="36"/>
  <c r="L318" i="36" s="1"/>
  <c r="Y309" i="44"/>
  <c r="Z309" i="44" s="1"/>
  <c r="X310" i="44" s="1"/>
  <c r="S317" i="36"/>
  <c r="T317" i="36" s="1"/>
  <c r="M311" i="44" l="1"/>
  <c r="N311" i="44" s="1"/>
  <c r="M318" i="36"/>
  <c r="N318" i="36" s="1"/>
  <c r="AA310" i="44"/>
  <c r="V317" i="36"/>
  <c r="R318" i="36"/>
  <c r="Y317" i="36"/>
  <c r="Z317" i="36" s="1"/>
  <c r="X318" i="36" s="1"/>
  <c r="U310" i="44"/>
  <c r="P310" i="44"/>
  <c r="S310" i="44" s="1"/>
  <c r="T310" i="44" s="1"/>
  <c r="J319" i="36" l="1"/>
  <c r="Q318" i="36"/>
  <c r="V310" i="44"/>
  <c r="R311" i="44"/>
  <c r="Y310" i="44"/>
  <c r="Z310" i="44" s="1"/>
  <c r="X311" i="44" s="1"/>
  <c r="U318" i="36"/>
  <c r="P318" i="36"/>
  <c r="AA318" i="36"/>
  <c r="K319" i="36"/>
  <c r="L319" i="36" s="1"/>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V311" i="44"/>
  <c r="R312" i="44"/>
  <c r="K320" i="36"/>
  <c r="L320" i="36" s="1"/>
  <c r="AA319" i="36"/>
  <c r="Y311" i="44"/>
  <c r="Z311" i="44" s="1"/>
  <c r="X312" i="44" s="1"/>
  <c r="U319" i="36"/>
  <c r="P319" i="36"/>
  <c r="S319" i="36" s="1"/>
  <c r="T319" i="36" s="1"/>
  <c r="K313" i="44"/>
  <c r="M320" i="36" l="1"/>
  <c r="N320" i="36" s="1"/>
  <c r="J321" i="36" s="1"/>
  <c r="L313" i="44"/>
  <c r="M313" i="44" s="1"/>
  <c r="N313" i="44" s="1"/>
  <c r="V319" i="36"/>
  <c r="R320" i="36"/>
  <c r="AA312" i="44"/>
  <c r="U312" i="44"/>
  <c r="P312" i="44"/>
  <c r="S312" i="44" s="1"/>
  <c r="T312" i="44" s="1"/>
  <c r="Y319" i="36"/>
  <c r="Z319" i="36" s="1"/>
  <c r="X320" i="36" s="1"/>
  <c r="Q320" i="36" l="1"/>
  <c r="J314" i="44"/>
  <c r="Q313" i="44"/>
  <c r="V312" i="44"/>
  <c r="R313" i="44"/>
  <c r="Y312" i="44"/>
  <c r="Z312" i="44" s="1"/>
  <c r="X313" i="44" s="1"/>
  <c r="K321" i="36"/>
  <c r="L321" i="36" s="1"/>
  <c r="K314" i="44"/>
  <c r="L314" i="44" s="1"/>
  <c r="U320" i="36"/>
  <c r="P320" i="36"/>
  <c r="S320" i="36" s="1"/>
  <c r="T320" i="36" s="1"/>
  <c r="AA320" i="36"/>
  <c r="M314" i="44" l="1"/>
  <c r="N314" i="44" s="1"/>
  <c r="M321" i="36"/>
  <c r="N321" i="36" s="1"/>
  <c r="V320" i="36"/>
  <c r="R321" i="36"/>
  <c r="Y320" i="36"/>
  <c r="Z320" i="36" s="1"/>
  <c r="X321" i="36" s="1"/>
  <c r="U313" i="44"/>
  <c r="P313" i="44"/>
  <c r="S313" i="44" s="1"/>
  <c r="T313" i="44" s="1"/>
  <c r="AA313" i="44"/>
  <c r="Q321" i="36" l="1"/>
  <c r="J322" i="36"/>
  <c r="Q314" i="44"/>
  <c r="J315" i="44"/>
  <c r="K315" i="44" s="1"/>
  <c r="L315" i="44" s="1"/>
  <c r="M315" i="44" s="1"/>
  <c r="V313" i="44"/>
  <c r="R314" i="44"/>
  <c r="AA321" i="36"/>
  <c r="U321" i="36"/>
  <c r="P321" i="36"/>
  <c r="Y313" i="44"/>
  <c r="Z313" i="44" s="1"/>
  <c r="X314" i="44" s="1"/>
  <c r="K322" i="36"/>
  <c r="L322" i="36" s="1"/>
  <c r="S321" i="36" l="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R324" i="36"/>
  <c r="V323" i="36"/>
  <c r="V316" i="44"/>
  <c r="R317" i="44"/>
  <c r="M325" i="36"/>
  <c r="N325" i="36" s="1"/>
  <c r="Y316" i="44"/>
  <c r="Z316" i="44" s="1"/>
  <c r="X317" i="44" s="1"/>
  <c r="K318" i="44"/>
  <c r="L318"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K333" i="44"/>
  <c r="L333" i="44" s="1"/>
  <c r="M333" i="44" s="1"/>
  <c r="S339" i="36"/>
  <c r="T339" i="36" s="1"/>
  <c r="K341" i="36"/>
  <c r="L341" i="36" s="1"/>
  <c r="S332" i="44"/>
  <c r="T332" i="44"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Y333" i="44"/>
  <c r="Z333" i="44" s="1"/>
  <c r="X334" i="44" s="1"/>
  <c r="AA334" i="44" s="1"/>
  <c r="M342" i="36"/>
  <c r="N342" i="36" s="1"/>
  <c r="AA341" i="36"/>
  <c r="U341" i="36"/>
  <c r="P341" i="36"/>
  <c r="S341" i="36" s="1"/>
  <c r="T341" i="36" s="1"/>
  <c r="L334" i="44"/>
  <c r="U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35" i="44"/>
  <c r="L335" i="44" s="1"/>
  <c r="S342" i="36"/>
  <c r="T342" i="36" s="1"/>
  <c r="S334" i="44"/>
  <c r="T334" i="44" s="1"/>
  <c r="K344" i="36"/>
  <c r="L344" i="36"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Y335" i="44"/>
  <c r="Z335" i="44" s="1"/>
  <c r="X336" i="44" s="1"/>
  <c r="J346" i="36"/>
  <c r="K346" i="36" s="1"/>
  <c r="M336" i="44"/>
  <c r="N336" i="44" s="1"/>
  <c r="V343" i="36"/>
  <c r="R344" i="36"/>
  <c r="AA336" i="44"/>
  <c r="Y343" i="36"/>
  <c r="Z343" i="36" s="1"/>
  <c r="X344" i="36" s="1"/>
  <c r="U336" i="44"/>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AA339" i="44"/>
  <c r="K340" i="44"/>
  <c r="L340" i="44" s="1"/>
  <c r="U339" i="44"/>
  <c r="P339" i="44"/>
  <c r="S339" i="44" s="1"/>
  <c r="T339" i="44" s="1"/>
  <c r="J349" i="36" l="1"/>
  <c r="K349" i="36" s="1"/>
  <c r="L349" i="36" s="1"/>
  <c r="M340" i="44"/>
  <c r="N340" i="44" s="1"/>
  <c r="V339" i="44"/>
  <c r="R340" i="44"/>
  <c r="AA347" i="36"/>
  <c r="U347" i="36"/>
  <c r="P347" i="36"/>
  <c r="Y339" i="44"/>
  <c r="Z339" i="44" s="1"/>
  <c r="X340" i="44" s="1"/>
  <c r="Q340" i="44" l="1"/>
  <c r="J341" i="44"/>
  <c r="K341" i="44" s="1"/>
  <c r="L341" i="44" s="1"/>
  <c r="M349" i="36"/>
  <c r="N349" i="36" s="1"/>
  <c r="AA340" i="44"/>
  <c r="U340" i="44"/>
  <c r="P340" i="44"/>
  <c r="S347" i="36"/>
  <c r="T347" i="36" s="1"/>
  <c r="S340" i="44" l="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R346" i="44"/>
  <c r="U346" i="44" s="1"/>
  <c r="Q355" i="36"/>
  <c r="J356" i="36"/>
  <c r="K356" i="36" s="1"/>
  <c r="L356" i="36" s="1"/>
  <c r="M356" i="36" s="1"/>
  <c r="N356" i="36" s="1"/>
  <c r="M346" i="44"/>
  <c r="N346" i="44" s="1"/>
  <c r="Q346" i="44" s="1"/>
  <c r="AA346" i="44"/>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Y357" i="44"/>
  <c r="Z357" i="44" s="1"/>
  <c r="X358" i="44" s="1"/>
  <c r="AA358" i="44" s="1"/>
  <c r="Q358" i="44"/>
  <c r="J359" i="44"/>
  <c r="J368" i="36"/>
  <c r="Q367" i="36"/>
  <c r="U358" i="44"/>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U371" i="36" s="1"/>
  <c r="R362" i="44"/>
  <c r="V361" i="44"/>
  <c r="J363" i="44"/>
  <c r="Q362" i="44"/>
  <c r="Y361" i="44"/>
  <c r="Z361" i="44" s="1"/>
  <c r="X362" i="44" s="1"/>
  <c r="AA362" i="44" s="1"/>
  <c r="Y370" i="36"/>
  <c r="Z370" i="36" s="1"/>
  <c r="X371" i="36" s="1"/>
  <c r="AA371" i="36" s="1"/>
  <c r="K372" i="36"/>
  <c r="L372" i="36" s="1"/>
  <c r="M372" i="36" s="1"/>
  <c r="N372" i="36" s="1"/>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V365" i="44"/>
  <c r="R366" i="44"/>
  <c r="Y365" i="44"/>
  <c r="Z365" i="44" s="1"/>
  <c r="X366" i="44" s="1"/>
  <c r="AA366" i="44" s="1"/>
  <c r="U375" i="36"/>
  <c r="P375" i="36"/>
  <c r="AA375" i="36"/>
  <c r="K376" i="36"/>
  <c r="L376" i="36" s="1"/>
  <c r="M376" i="36" s="1"/>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R380" i="36" l="1"/>
  <c r="Y379" i="36"/>
  <c r="Z379" i="36" s="1"/>
  <c r="X380" i="36" s="1"/>
  <c r="N370" i="44"/>
  <c r="R370" i="44"/>
  <c r="V369" i="44"/>
  <c r="Y369" i="44"/>
  <c r="Z369" i="44" s="1"/>
  <c r="X370" i="44" s="1"/>
  <c r="AA370" i="44" s="1"/>
  <c r="U380" i="36"/>
  <c r="M380" i="36"/>
  <c r="N380" i="36" s="1"/>
  <c r="AA380" i="36"/>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S371" i="44" s="1"/>
  <c r="T371" i="44" s="1"/>
  <c r="J372" i="44"/>
  <c r="Q381" i="36"/>
  <c r="J382" i="36"/>
  <c r="U381" i="36"/>
  <c r="P381" i="36"/>
  <c r="AA381" i="36"/>
  <c r="K372" i="44" l="1"/>
  <c r="L372" i="44" s="1"/>
  <c r="M372" i="44" s="1"/>
  <c r="V371" i="44"/>
  <c r="R372" i="44"/>
  <c r="Y371" i="44"/>
  <c r="Z371" i="44" s="1"/>
  <c r="X372" i="44" s="1"/>
  <c r="AA372" i="44" s="1"/>
  <c r="S381" i="36"/>
  <c r="T381" i="36" s="1"/>
  <c r="K382" i="36"/>
  <c r="L382" i="36" s="1"/>
  <c r="N372" i="44" l="1"/>
  <c r="P372" i="44" s="1"/>
  <c r="U372" i="44"/>
  <c r="M382" i="36"/>
  <c r="N382" i="36" s="1"/>
  <c r="V381" i="36"/>
  <c r="R382" i="36"/>
  <c r="Y381" i="36"/>
  <c r="Z381" i="36" s="1"/>
  <c r="X382" i="36" s="1"/>
  <c r="J373" i="44" l="1"/>
  <c r="K373" i="44" s="1"/>
  <c r="L373" i="44" s="1"/>
  <c r="M373" i="44" s="1"/>
  <c r="N373" i="44" s="1"/>
  <c r="Q372" i="44"/>
  <c r="S372" i="44" s="1"/>
  <c r="T372" i="44" s="1"/>
  <c r="V372" i="44" s="1"/>
  <c r="U382" i="36"/>
  <c r="P382" i="36"/>
  <c r="AA382" i="36"/>
  <c r="Q382" i="36"/>
  <c r="J383" i="36"/>
  <c r="S382" i="36" l="1"/>
  <c r="T382" i="36" s="1"/>
  <c r="V382" i="36" s="1"/>
  <c r="Y372" i="44"/>
  <c r="Z372" i="44" s="1"/>
  <c r="X373" i="44" s="1"/>
  <c r="AA373" i="44" s="1"/>
  <c r="R373" i="44"/>
  <c r="U373" i="44" s="1"/>
  <c r="Q373" i="44"/>
  <c r="J374" i="44"/>
  <c r="K383" i="36"/>
  <c r="L383" i="36" s="1"/>
  <c r="Y382" i="36" l="1"/>
  <c r="Z382" i="36" s="1"/>
  <c r="X383" i="36" s="1"/>
  <c r="R383" i="36"/>
  <c r="P373" i="44"/>
  <c r="S373" i="44" s="1"/>
  <c r="T373" i="44" s="1"/>
  <c r="M383" i="36"/>
  <c r="N383" i="36" s="1"/>
  <c r="K374" i="44"/>
  <c r="L374" i="44" s="1"/>
  <c r="M374" i="44" s="1"/>
  <c r="N374" i="44" s="1"/>
  <c r="U383" i="36"/>
  <c r="AA383" i="36"/>
  <c r="P383" i="36" l="1"/>
  <c r="J384" i="36"/>
  <c r="K384" i="36" s="1"/>
  <c r="L384" i="36" s="1"/>
  <c r="Q383" i="36"/>
  <c r="Q374" i="44"/>
  <c r="J375" i="44"/>
  <c r="V373" i="44"/>
  <c r="R374" i="44"/>
  <c r="Y373" i="44"/>
  <c r="Z373" i="44" s="1"/>
  <c r="X374" i="44" s="1"/>
  <c r="AA374" i="44" s="1"/>
  <c r="S383" i="36" l="1"/>
  <c r="T383" i="36" s="1"/>
  <c r="R384" i="36" s="1"/>
  <c r="U374" i="44"/>
  <c r="P374" i="44"/>
  <c r="K375" i="44"/>
  <c r="L375" i="44" s="1"/>
  <c r="M375" i="44" s="1"/>
  <c r="N375" i="44" s="1"/>
  <c r="M384" i="36"/>
  <c r="N384" i="36" s="1"/>
  <c r="Y383" i="36" l="1"/>
  <c r="Z383" i="36" s="1"/>
  <c r="X384" i="36" s="1"/>
  <c r="V383" i="36"/>
  <c r="Q375" i="44"/>
  <c r="J376" i="44"/>
  <c r="S374" i="44"/>
  <c r="T374" i="44" s="1"/>
  <c r="Q384" i="36"/>
  <c r="J385" i="36"/>
  <c r="AA384" i="36"/>
  <c r="U384" i="36"/>
  <c r="P384" i="36"/>
  <c r="S384" i="36" l="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Y401" i="36"/>
  <c r="Z401" i="36" s="1"/>
  <c r="X402" i="36" s="1"/>
  <c r="AA402" i="36" s="1"/>
  <c r="N395" i="44"/>
  <c r="N402" i="36"/>
  <c r="U402" i="36"/>
  <c r="Y394" i="44"/>
  <c r="Z394" i="44" s="1"/>
  <c r="X395" i="44" s="1"/>
  <c r="AA395" i="44" s="1"/>
  <c r="R395" i="44"/>
  <c r="V394" i="44"/>
  <c r="P402" i="36" l="1"/>
  <c r="U395" i="44"/>
  <c r="P395" i="44"/>
  <c r="J403" i="36"/>
  <c r="Q402" i="36"/>
  <c r="J396" i="44"/>
  <c r="Q395" i="44"/>
  <c r="S395" i="44" s="1"/>
  <c r="T395" i="44" s="1"/>
  <c r="S402" i="36" l="1"/>
  <c r="T402" i="36" s="1"/>
  <c r="R403" i="36" s="1"/>
  <c r="V395" i="44"/>
  <c r="R396" i="44"/>
  <c r="K396" i="44"/>
  <c r="L396" i="44" s="1"/>
  <c r="M396" i="44" s="1"/>
  <c r="N396" i="44" s="1"/>
  <c r="K403" i="36"/>
  <c r="Y395" i="44"/>
  <c r="Z395" i="44" s="1"/>
  <c r="X396" i="44" s="1"/>
  <c r="AA396" i="44" s="1"/>
  <c r="V402" i="36" l="1"/>
  <c r="Y402" i="36"/>
  <c r="Z402" i="36" s="1"/>
  <c r="X403" i="36" s="1"/>
  <c r="AA403" i="36" s="1"/>
  <c r="Q396" i="44"/>
  <c r="J397" i="44"/>
  <c r="L403" i="36"/>
  <c r="M403" i="36" s="1"/>
  <c r="N403" i="36" s="1"/>
  <c r="U403" i="36"/>
  <c r="P396" i="44"/>
  <c r="U396" i="44"/>
  <c r="S396" i="44" l="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P410" i="44"/>
  <c r="S410" i="44" s="1"/>
  <c r="T410" i="44" s="1"/>
  <c r="K417" i="36"/>
  <c r="L417" i="36" s="1"/>
  <c r="P416" i="36" l="1"/>
  <c r="S416" i="36" s="1"/>
  <c r="T416" i="36" s="1"/>
  <c r="U416" i="36"/>
  <c r="V410" i="44"/>
  <c r="R411" i="44"/>
  <c r="U411" i="44" s="1"/>
  <c r="M417" i="36"/>
  <c r="N417" i="36" s="1"/>
  <c r="Y410" i="44"/>
  <c r="Z410" i="44" s="1"/>
  <c r="X411" i="44" s="1"/>
  <c r="AA411" i="44" s="1"/>
  <c r="L411" i="44"/>
  <c r="Y416" i="36" l="1"/>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S413" i="44" s="1"/>
  <c r="T413" i="44" s="1"/>
  <c r="J414" i="44"/>
  <c r="R420" i="36" l="1"/>
  <c r="U420" i="36" s="1"/>
  <c r="Y419" i="36"/>
  <c r="Z419" i="36" s="1"/>
  <c r="X420" i="36" s="1"/>
  <c r="AA420" i="36" s="1"/>
  <c r="L420" i="36"/>
  <c r="M420" i="36" s="1"/>
  <c r="K414" i="44"/>
  <c r="L414" i="44" s="1"/>
  <c r="M414" i="44" s="1"/>
  <c r="N414" i="44" s="1"/>
  <c r="Y413" i="44"/>
  <c r="Z413" i="44" s="1"/>
  <c r="X414" i="44" s="1"/>
  <c r="V413" i="44"/>
  <c r="R414" i="44"/>
  <c r="N420" i="36" l="1"/>
  <c r="Q414" i="44"/>
  <c r="J415" i="44"/>
  <c r="AA414" i="44"/>
  <c r="U414" i="44"/>
  <c r="P414" i="44"/>
  <c r="S414" i="44" l="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S421" i="36"/>
  <c r="T421" i="36" s="1"/>
  <c r="R422" i="36" s="1"/>
  <c r="U422" i="36" s="1"/>
  <c r="K422" i="36"/>
  <c r="L422" i="36" s="1"/>
  <c r="M422" i="36" s="1"/>
  <c r="N422" i="36" s="1"/>
  <c r="M416" i="44"/>
  <c r="N416" i="44" s="1"/>
  <c r="U416" i="44"/>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U424" i="36"/>
  <c r="P424" i="36"/>
  <c r="Q425" i="36"/>
  <c r="J426" i="36"/>
  <c r="K426" i="36" s="1"/>
  <c r="L426" i="36" s="1"/>
  <c r="M419" i="44"/>
  <c r="N419" i="44" s="1"/>
  <c r="AA419" i="44"/>
  <c r="R419" i="44" l="1"/>
  <c r="U419" i="44" s="1"/>
  <c r="V418" i="44"/>
  <c r="S424" i="36"/>
  <c r="T424" i="36" s="1"/>
  <c r="M426" i="36"/>
  <c r="N426" i="36" s="1"/>
  <c r="Q419" i="44"/>
  <c r="J420" i="44"/>
  <c r="P419" i="44" l="1"/>
  <c r="V424" i="36"/>
  <c r="R425" i="36"/>
  <c r="Y424" i="36"/>
  <c r="Z424" i="36" s="1"/>
  <c r="X425" i="36" s="1"/>
  <c r="AA425" i="36" s="1"/>
  <c r="J427" i="36"/>
  <c r="Q426" i="36"/>
  <c r="K420" i="44"/>
  <c r="L420" i="44" s="1"/>
  <c r="S419" i="44"/>
  <c r="T419"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R425" i="44"/>
  <c r="Y430" i="36"/>
  <c r="Z430" i="36" s="1"/>
  <c r="X431" i="36" s="1"/>
  <c r="AA431" i="36" s="1"/>
  <c r="V430" i="36"/>
  <c r="R431" i="36"/>
  <c r="K433" i="36"/>
  <c r="L433" i="36" s="1"/>
  <c r="M433" i="36" s="1"/>
  <c r="L425" i="44"/>
  <c r="M425" i="44" s="1"/>
  <c r="U425" i="44"/>
  <c r="AA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c r="Z439" i="44" s="1"/>
  <c r="X440" i="44" s="1"/>
  <c r="R440" i="44" l="1"/>
  <c r="U440" i="44" s="1"/>
  <c r="U446" i="36"/>
  <c r="P446" i="36"/>
  <c r="S446" i="36" s="1"/>
  <c r="T446" i="36" s="1"/>
  <c r="N447" i="36"/>
  <c r="AA440" i="44"/>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V447" i="36"/>
  <c r="R448" i="36"/>
  <c r="Y447" i="36"/>
  <c r="Z447" i="36" s="1"/>
  <c r="X448" i="36" s="1"/>
  <c r="AA448" i="36" s="1"/>
  <c r="V440" i="44"/>
  <c r="R441" i="44"/>
  <c r="N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R442" i="44"/>
  <c r="U449" i="36"/>
  <c r="P449" i="36"/>
  <c r="S449" i="36" s="1"/>
  <c r="T449" i="36" s="1"/>
  <c r="K450" i="36"/>
  <c r="L450" i="36" s="1"/>
  <c r="M450" i="36" s="1"/>
  <c r="N450" i="36" s="1"/>
  <c r="Q442" i="44"/>
  <c r="J443" i="44"/>
  <c r="AA442" i="44"/>
  <c r="P442" i="44" l="1"/>
  <c r="U442" i="44"/>
  <c r="R450" i="36"/>
  <c r="V449" i="36"/>
  <c r="Y449" i="36"/>
  <c r="Z449" i="36" s="1"/>
  <c r="X450" i="36" s="1"/>
  <c r="AA450" i="36" s="1"/>
  <c r="Q450" i="36"/>
  <c r="J451" i="36"/>
  <c r="S442" i="44"/>
  <c r="T442" i="44" s="1"/>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s="1"/>
  <c r="T444" i="44" s="1"/>
  <c r="Q452" i="36" l="1"/>
  <c r="J453" i="36"/>
  <c r="K453" i="36" s="1"/>
  <c r="V451" i="36"/>
  <c r="R452" i="36"/>
  <c r="Y451" i="36"/>
  <c r="Z451" i="36" s="1"/>
  <c r="X452" i="36" s="1"/>
  <c r="AA452" i="36" s="1"/>
  <c r="V444" i="44"/>
  <c r="R445" i="44"/>
  <c r="Y444" i="44"/>
  <c r="Z444" i="44" s="1"/>
  <c r="X445" i="44" s="1"/>
  <c r="L453" i="36"/>
  <c r="K445" i="44"/>
  <c r="L445" i="44" s="1"/>
  <c r="M445" i="44" l="1"/>
  <c r="N445" i="44" s="1"/>
  <c r="U452" i="36"/>
  <c r="P452" i="36"/>
  <c r="S452" i="36" s="1"/>
  <c r="T452" i="36" s="1"/>
  <c r="M453" i="36"/>
  <c r="N453" i="36" s="1"/>
  <c r="U445" i="44"/>
  <c r="AA445" i="44"/>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Y447" i="44"/>
  <c r="Z447" i="44" s="1"/>
  <c r="X448" i="44" s="1"/>
  <c r="V447" i="44" l="1"/>
  <c r="Q456" i="36"/>
  <c r="J457" i="36"/>
  <c r="K457" i="36" s="1"/>
  <c r="L457" i="36" s="1"/>
  <c r="V455" i="36"/>
  <c r="R456" i="36"/>
  <c r="AA448" i="44"/>
  <c r="Y455" i="36"/>
  <c r="Z455" i="36" s="1"/>
  <c r="X456" i="36" s="1"/>
  <c r="L448" i="44"/>
  <c r="U448" i="44"/>
  <c r="M457" i="36" l="1"/>
  <c r="N457" i="36" s="1"/>
  <c r="AA456" i="36"/>
  <c r="M448" i="44"/>
  <c r="N448" i="44" s="1"/>
  <c r="U456" i="36"/>
  <c r="P456" i="36"/>
  <c r="S456" i="36" s="1"/>
  <c r="T456" i="36" s="1"/>
  <c r="Q457" i="36" l="1"/>
  <c r="J458" i="36"/>
  <c r="V456" i="36"/>
  <c r="R457" i="36"/>
  <c r="Q448" i="44"/>
  <c r="J449" i="44"/>
  <c r="P448" i="44"/>
  <c r="Y456" i="36"/>
  <c r="Z456" i="36" s="1"/>
  <c r="X457" i="36" s="1"/>
  <c r="K458" i="36"/>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sharedStrings.xml><?xml version="1.0" encoding="utf-8"?>
<sst xmlns="http://schemas.openxmlformats.org/spreadsheetml/2006/main" count="27018" uniqueCount="2051">
  <si>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</si>
  <si>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</si>
  <si>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</si>
  <si>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</si>
  <si>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</si>
  <si>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</si>
  <si>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</si>
  <si>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</si>
  <si>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</si>
  <si>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</si>
  <si>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</si>
  <si>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</si>
  <si>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</si>
  <si>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</si>
  <si>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</si>
  <si>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</si>
  <si>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</si>
  <si>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</si>
  <si>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 xml:space="preserve">omar.ghannam@iqeq.com
</t>
  </si>
  <si>
    <t>hugo.lavayssiere@iqeq.com</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</si>
  <si>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</si>
  <si>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</si>
  <si>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</si>
  <si>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</si>
  <si>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</si>
  <si>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</si>
  <si>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</si>
  <si>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</si>
  <si>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</si>
  <si>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</si>
  <si>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</si>
  <si>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</si>
  <si>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</si>
  <si>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</si>
  <si>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</si>
  <si>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</si>
  <si>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</si>
  <si>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</si>
  <si>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</si>
  <si>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</si>
  <si>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</si>
  <si>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</si>
  <si>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</si>
  <si>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</si>
  <si>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</si>
  <si>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</si>
  <si>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</si>
  <si>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</si>
  <si>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</si>
  <si>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</si>
  <si>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</si>
  <si>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</si>
  <si>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</si>
  <si>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</si>
  <si>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</si>
  <si>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</si>
  <si>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</si>
  <si>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</si>
  <si>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</si>
  <si>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</si>
  <si>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</si>
  <si>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</si>
  <si>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</si>
  <si>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</si>
  <si>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</si>
  <si>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</si>
  <si>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</si>
  <si>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</si>
  <si>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</si>
  <si>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</si>
  <si>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</si>
  <si>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</si>
  <si>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</si>
  <si>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</si>
  <si>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</si>
  <si>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</si>
  <si>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</si>
  <si>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</si>
  <si>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</si>
  <si>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</si>
  <si>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</si>
  <si>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</si>
  <si>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</si>
  <si>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</si>
  <si>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</si>
  <si>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</si>
  <si>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</si>
  <si>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</si>
  <si>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</si>
  <si>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</si>
  <si>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</si>
  <si>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</si>
  <si>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</si>
  <si>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</si>
  <si>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</si>
  <si>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</si>
  <si>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</si>
  <si>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</si>
  <si>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</si>
  <si>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</si>
  <si>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</si>
  <si>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</si>
  <si>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</si>
  <si>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</si>
  <si>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</si>
  <si>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</si>
  <si>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</si>
  <si>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</si>
  <si>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</si>
  <si>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</si>
  <si>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</si>
  <si>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</si>
  <si>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</si>
  <si>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</si>
  <si>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</si>
  <si>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</si>
  <si>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</si>
  <si>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</si>
  <si>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</si>
  <si>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</si>
  <si>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</si>
  <si>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</si>
  <si>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</si>
  <si>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</si>
  <si>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</si>
  <si>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</si>
  <si>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</si>
  <si>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</si>
  <si>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</si>
  <si>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</si>
  <si>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</si>
  <si>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</si>
  <si>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</si>
  <si>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</si>
  <si>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</si>
  <si>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</si>
  <si>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</si>
  <si>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</si>
  <si>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</si>
  <si>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</si>
  <si>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</si>
  <si>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</si>
  <si>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</si>
  <si>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</si>
  <si>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</si>
  <si>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</si>
  <si>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</si>
  <si>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</si>
  <si>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</si>
  <si>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</si>
  <si>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</si>
  <si>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</si>
  <si>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</si>
  <si>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</si>
  <si>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</si>
  <si>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</si>
  <si>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</si>
  <si>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</si>
  <si>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</si>
  <si>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</si>
  <si>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</si>
  <si>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</si>
  <si>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</si>
  <si>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</si>
  <si>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</si>
  <si>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</si>
  <si>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</si>
  <si>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</si>
  <si>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</si>
  <si>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</si>
  <si>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</si>
  <si>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</si>
  <si>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</si>
  <si>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</si>
  <si>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</si>
  <si>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</si>
  <si>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</si>
  <si>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</si>
  <si>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</si>
  <si>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</si>
  <si>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</si>
  <si>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</si>
  <si>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</si>
  <si>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</si>
  <si>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</si>
  <si>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</si>
  <si>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</si>
  <si>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</si>
  <si>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</si>
  <si>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</si>
  <si>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</si>
  <si>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</si>
  <si>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</si>
  <si>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</si>
  <si>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</si>
  <si>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</si>
  <si>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</si>
  <si>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</si>
  <si>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</si>
  <si>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</si>
  <si>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</si>
  <si>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</si>
  <si>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</si>
  <si>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</si>
  <si>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</si>
  <si>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</si>
  <si>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</si>
  <si>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</si>
  <si>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</si>
  <si>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</si>
  <si>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</si>
  <si>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</si>
  <si>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</si>
  <si>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</si>
  <si>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</si>
  <si>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</si>
  <si>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</si>
  <si>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</si>
  <si>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</si>
  <si>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</si>
  <si>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</si>
  <si>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</si>
  <si>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</si>
  <si>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</si>
  <si>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</si>
  <si>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</si>
  <si>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</si>
  <si>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</si>
  <si>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</si>
  <si>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</si>
  <si>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</si>
  <si>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</si>
  <si>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</si>
  <si>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</si>
  <si>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</si>
  <si>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</si>
  <si>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</si>
  <si>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</si>
  <si>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</si>
  <si>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</si>
  <si>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</si>
  <si>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</si>
  <si>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</si>
  <si>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</si>
  <si>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</si>
  <si>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</si>
  <si>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</si>
  <si>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</si>
  <si>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</si>
  <si>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</si>
  <si>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</si>
  <si>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</si>
  <si>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</si>
  <si>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</si>
  <si>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</si>
  <si>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</si>
  <si>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</si>
  <si>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</si>
  <si>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</si>
  <si>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</si>
  <si>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</si>
  <si>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</si>
  <si>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</si>
  <si>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</si>
  <si>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</si>
  <si>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</si>
  <si>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</si>
  <si>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</si>
  <si>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</si>
  <si>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</si>
  <si>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</si>
  <si>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</si>
  <si>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</si>
  <si>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</si>
  <si>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</si>
  <si>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</si>
  <si>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</si>
  <si>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</si>
  <si>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</si>
  <si>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</si>
  <si>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</si>
  <si>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</si>
  <si>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</si>
  <si>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</si>
  <si>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</si>
  <si>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</si>
  <si>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</si>
  <si>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</si>
  <si>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</si>
  <si>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</si>
  <si>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</si>
  <si>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</si>
  <si>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</si>
  <si>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</si>
  <si>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</si>
  <si>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</si>
  <si>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</si>
  <si>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</si>
  <si>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</si>
  <si>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</si>
  <si>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</si>
  <si>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</si>
  <si>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</si>
  <si>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</si>
  <si>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</si>
  <si>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</si>
  <si>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</si>
  <si>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</si>
  <si>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</si>
  <si>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</si>
  <si>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</si>
  <si>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</si>
  <si>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</si>
  <si>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</si>
  <si>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</si>
  <si>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</si>
  <si>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</si>
  <si>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</si>
  <si>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</si>
  <si>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</si>
  <si>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</si>
  <si>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</si>
  <si>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</si>
  <si>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</si>
  <si>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</si>
  <si>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</si>
  <si>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</si>
  <si>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</si>
  <si>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</si>
  <si>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</si>
  <si>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</si>
  <si>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</si>
  <si>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</si>
  <si>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</si>
  <si>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</si>
  <si>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</si>
  <si>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</si>
  <si>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</si>
  <si>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</si>
  <si>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</si>
  <si>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</si>
  <si>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</si>
  <si>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</si>
  <si>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</si>
  <si>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</si>
  <si>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</si>
  <si>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</si>
  <si>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</si>
  <si>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</si>
  <si>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</si>
  <si>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</si>
  <si>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</si>
  <si>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</si>
  <si>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</si>
  <si>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</si>
  <si>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</si>
  <si>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</si>
  <si>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</si>
  <si>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</si>
  <si>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</si>
  <si>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</si>
  <si>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</si>
  <si>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</si>
  <si>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</si>
  <si>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</si>
  <si>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</si>
  <si>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</si>
  <si>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</si>
  <si>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</si>
  <si>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</si>
  <si>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</si>
  <si>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</si>
  <si>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</si>
  <si>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</si>
  <si>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</si>
  <si>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</si>
  <si>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</si>
  <si>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</si>
  <si>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</si>
  <si>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</si>
  <si>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</si>
  <si>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</si>
  <si>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</si>
  <si>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</si>
  <si>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</si>
  <si>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</si>
  <si>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</si>
  <si>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</si>
  <si>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</si>
  <si>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</si>
  <si>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</si>
  <si>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</si>
  <si>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</si>
  <si>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</si>
  <si>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</si>
  <si>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</si>
  <si>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</si>
  <si>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</si>
  <si>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</si>
  <si>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</si>
  <si>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</si>
  <si>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</si>
  <si>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</si>
  <si>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</si>
  <si>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</si>
  <si>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</si>
  <si>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</si>
  <si>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</si>
  <si>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</si>
  <si>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</si>
  <si>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</si>
  <si>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</si>
  <si>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</si>
  <si>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</si>
  <si>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</si>
  <si>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</si>
  <si>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</si>
  <si>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</si>
  <si>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</si>
  <si>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</si>
  <si>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</si>
  <si>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</si>
  <si>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</si>
  <si>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</si>
  <si>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</si>
  <si>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</si>
  <si>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</si>
  <si>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</si>
  <si>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</si>
  <si>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</si>
  <si>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</si>
  <si>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</si>
  <si>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</si>
  <si>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</si>
  <si>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</si>
  <si>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</si>
  <si>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</si>
  <si>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</si>
  <si>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</si>
  <si>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</si>
  <si>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</si>
  <si>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</si>
  <si>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</si>
  <si>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</si>
  <si>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</si>
  <si>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</si>
  <si>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</si>
  <si>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</si>
  <si>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</si>
  <si>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</si>
  <si>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</si>
  <si>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</si>
  <si>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</si>
  <si>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</si>
  <si>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</si>
  <si>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</si>
  <si>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</si>
  <si>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</si>
  <si>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</si>
  <si>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</si>
  <si>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</si>
  <si>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</si>
  <si>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</si>
  <si>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</si>
  <si>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</si>
  <si>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</si>
  <si>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</si>
  <si>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</si>
  <si>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</si>
  <si>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</si>
  <si>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</si>
  <si>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</si>
  <si>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</si>
  <si>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</si>
  <si>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</si>
  <si>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</si>
  <si>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</si>
  <si>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</si>
  <si>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</si>
  <si>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</si>
  <si>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</si>
  <si>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</si>
  <si>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</si>
  <si>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</si>
  <si>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</si>
  <si>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</si>
  <si>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</si>
  <si>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</si>
  <si>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</si>
  <si>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</si>
  <si>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</si>
  <si>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</si>
  <si>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</si>
  <si>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</si>
  <si>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</si>
  <si>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</si>
  <si>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</si>
  <si>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</si>
  <si>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</si>
  <si>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</si>
  <si>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</si>
  <si>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</si>
  <si>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</si>
  <si>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</si>
  <si>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</si>
  <si>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</si>
  <si>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</si>
  <si>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</si>
  <si>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</si>
  <si>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</si>
  <si>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</si>
  <si>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</si>
  <si>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</si>
  <si>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</si>
  <si>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</si>
  <si>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</si>
  <si>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</si>
  <si>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</si>
  <si>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</si>
  <si>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</si>
  <si>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</si>
  <si>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</si>
  <si>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</si>
  <si>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</si>
  <si>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</si>
  <si>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</si>
  <si>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</si>
  <si>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</si>
  <si>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</si>
  <si>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</si>
  <si>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</si>
  <si>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</si>
  <si>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</si>
  <si>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</si>
  <si>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</si>
  <si>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</si>
  <si>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</si>
  <si>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</si>
  <si>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</si>
  <si>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</si>
  <si>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</si>
  <si>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</si>
  <si>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</si>
  <si>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</si>
  <si>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</si>
  <si>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</si>
  <si>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</si>
  <si>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</si>
  <si>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</si>
  <si>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</si>
  <si>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</si>
  <si>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</si>
  <si>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</si>
  <si>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</si>
  <si>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</si>
  <si>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</si>
  <si>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</si>
  <si>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</si>
  <si>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</si>
  <si>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</si>
  <si>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</si>
  <si>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</si>
  <si>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</si>
  <si>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</si>
  <si>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</si>
  <si>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</si>
  <si>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</si>
  <si>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</si>
  <si>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</si>
  <si>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</si>
  <si>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</si>
  <si>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</si>
  <si>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</si>
  <si>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</si>
  <si>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</si>
  <si>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</si>
  <si>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</si>
  <si>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</si>
  <si>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</si>
  <si>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</si>
  <si>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</si>
  <si>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</si>
  <si>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</si>
  <si>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</si>
  <si>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</si>
  <si>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</si>
  <si>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</si>
  <si>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</si>
  <si>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</si>
  <si>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</si>
  <si>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</si>
  <si>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</si>
  <si>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</si>
  <si>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</si>
  <si>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</si>
  <si>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</si>
  <si>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</si>
  <si>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</si>
  <si>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</si>
  <si>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</si>
  <si>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</si>
  <si>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</si>
  <si>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</si>
  <si>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</si>
  <si>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</si>
  <si>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</si>
  <si>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</si>
  <si>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</si>
  <si>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</si>
  <si>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</si>
  <si>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</si>
  <si>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</si>
  <si>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</si>
  <si>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</si>
  <si>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</si>
  <si>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</si>
  <si>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</si>
  <si>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</si>
  <si>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</si>
  <si>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</si>
  <si>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</si>
  <si>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</si>
  <si>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</si>
  <si>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</si>
  <si>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</si>
  <si>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</si>
  <si>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</si>
  <si>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</si>
  <si>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</si>
  <si>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</si>
  <si>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</si>
  <si>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</si>
  <si>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</si>
  <si>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</si>
  <si>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</si>
  <si>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</si>
  <si>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</si>
  <si>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</si>
  <si>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</si>
  <si>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</si>
  <si>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</si>
  <si>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</si>
  <si>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</si>
  <si>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</si>
  <si>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</si>
  <si>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</si>
  <si>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</si>
  <si>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</si>
  <si>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</si>
  <si>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</si>
  <si>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</si>
  <si>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</si>
  <si>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</si>
  <si>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</si>
  <si>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</si>
  <si>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</si>
  <si>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</si>
  <si>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</si>
  <si>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</si>
  <si>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</si>
  <si>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</si>
  <si>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</si>
  <si>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</si>
  <si>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</si>
  <si>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</si>
  <si>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</si>
  <si>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</si>
  <si>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</si>
  <si>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</si>
  <si>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</si>
  <si>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</si>
  <si>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</si>
  <si>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</si>
  <si>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</si>
  <si>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</si>
  <si>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</si>
  <si>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</si>
  <si>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</si>
  <si>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</si>
  <si>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</si>
  <si>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</si>
  <si>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</si>
  <si>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</si>
  <si>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</si>
  <si>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</si>
  <si>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</si>
  <si>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</si>
  <si>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</si>
  <si>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</si>
  <si>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</si>
  <si>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</si>
  <si>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</si>
  <si>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</si>
  <si>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</si>
  <si>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</si>
  <si>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</si>
  <si>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</si>
  <si>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</si>
  <si>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</si>
  <si>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</si>
  <si>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</si>
  <si>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</si>
  <si>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</si>
  <si>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</si>
  <si>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</si>
  <si>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</si>
  <si>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</si>
  <si>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</si>
  <si>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</si>
  <si>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</si>
  <si>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</si>
  <si>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</si>
  <si>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</si>
  <si>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</si>
  <si>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</si>
  <si>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</si>
  <si>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</si>
  <si>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</si>
  <si>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</si>
  <si>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</si>
  <si>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</si>
  <si>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</si>
  <si>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</si>
  <si>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</si>
  <si>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</si>
  <si>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</si>
  <si>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</si>
  <si>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</si>
  <si>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</si>
  <si>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</si>
  <si>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</si>
  <si>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</si>
  <si>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</si>
  <si>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</si>
  <si>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</si>
  <si>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</si>
  <si>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</si>
  <si>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</si>
  <si>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</si>
  <si>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</si>
  <si>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</si>
  <si>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</si>
  <si>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</si>
  <si>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</si>
  <si>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</si>
  <si>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</si>
  <si>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</si>
  <si>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</si>
  <si>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</si>
  <si>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</si>
  <si>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</si>
  <si>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</si>
  <si>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</si>
  <si>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</si>
  <si>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</si>
  <si>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</si>
  <si>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</si>
  <si>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</si>
  <si>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</si>
  <si>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</si>
  <si>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</si>
  <si>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</si>
  <si>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</si>
  <si>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</si>
  <si>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</si>
  <si>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</si>
  <si>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</si>
  <si>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</si>
  <si>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</si>
  <si>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</si>
  <si>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</si>
  <si>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</si>
  <si>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</si>
  <si>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</si>
  <si>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</si>
  <si>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</si>
  <si>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</si>
  <si>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</si>
  <si>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</si>
  <si>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</si>
  <si>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</si>
  <si>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</si>
  <si>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</si>
  <si>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</si>
  <si>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</si>
  <si>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</si>
  <si>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</si>
  <si>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</si>
  <si>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</si>
  <si>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</si>
  <si>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</si>
  <si>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</si>
  <si>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</si>
  <si>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</si>
  <si>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</si>
  <si>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</si>
  <si>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</si>
  <si>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</si>
  <si>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</si>
  <si>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</si>
  <si>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</si>
  <si>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</si>
  <si>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</si>
  <si>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</si>
  <si>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</si>
  <si>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00-01</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</si>
  <si>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</si>
  <si>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</si>
  <si>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</si>
  <si>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</si>
  <si>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</si>
  <si>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</si>
  <si>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</si>
  <si>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</si>
  <si>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</si>
  <si>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</si>
  <si>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</si>
  <si>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</si>
  <si>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</si>
  <si>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</si>
  <si>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</si>
  <si>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</si>
  <si>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</si>
  <si>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</si>
  <si>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</si>
  <si>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</si>
  <si>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</si>
  <si>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</si>
  <si>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</si>
  <si>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</si>
  <si>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</si>
  <si>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</si>
  <si>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</si>
  <si>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</si>
  <si>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</si>
  <si>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</si>
  <si>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</si>
  <si>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01-97</t>
  </si>
  <si>
    <t>01-98</t>
  </si>
  <si>
    <t>01-99</t>
  </si>
  <si>
    <t>Min</t>
  </si>
  <si>
    <t>WA</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</si>
  <si>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</si>
  <si>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</si>
  <si>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</si>
  <si>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</si>
  <si>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</si>
  <si>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</si>
  <si>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</si>
  <si>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</si>
  <si>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</si>
  <si>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</si>
  <si>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</si>
  <si>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</si>
  <si>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</si>
  <si>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</si>
  <si>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</si>
  <si>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</si>
  <si>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</si>
  <si>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</si>
  <si>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</si>
  <si>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</si>
  <si>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</si>
  <si>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</si>
  <si>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</si>
  <si>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</si>
  <si>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</si>
  <si>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</si>
  <si>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</si>
  <si>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</si>
  <si>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</si>
  <si>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</si>
  <si>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</si>
  <si>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02-97</t>
  </si>
  <si>
    <t>02-98</t>
  </si>
  <si>
    <t>02-99</t>
  </si>
  <si>
    <t>03-01</t>
  </si>
  <si>
    <t>03-02</t>
  </si>
  <si>
    <t>03-03</t>
  </si>
  <si>
    <t>03-04</t>
  </si>
  <si>
    <t>03-05</t>
  </si>
  <si>
    <t>03-06</t>
  </si>
  <si>
    <t>03-07</t>
  </si>
  <si>
    <t>03-08</t>
  </si>
  <si>
    <t>03-09</t>
  </si>
  <si>
    <t>03-10</t>
  </si>
  <si>
    <t>03-11</t>
  </si>
  <si>
    <t>03-12</t>
  </si>
  <si>
    <t>03-97</t>
  </si>
  <si>
    <t>03-98</t>
  </si>
  <si>
    <t>03-99</t>
  </si>
  <si>
    <t>04-01</t>
  </si>
  <si>
    <t>04-02</t>
  </si>
  <si>
    <t>04-03</t>
  </si>
  <si>
    <t>04-04</t>
  </si>
  <si>
    <t>04-05</t>
  </si>
  <si>
    <t>04-06</t>
  </si>
  <si>
    <t>04-07</t>
  </si>
  <si>
    <t>04-08</t>
  </si>
  <si>
    <t>04-09</t>
  </si>
  <si>
    <t>04-10</t>
  </si>
  <si>
    <t>04-11</t>
  </si>
  <si>
    <t>04-12</t>
  </si>
  <si>
    <t>04-97</t>
  </si>
  <si>
    <t>04-98</t>
  </si>
  <si>
    <t>04-99</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</si>
  <si>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</si>
  <si>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</si>
  <si>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</si>
  <si>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</si>
  <si>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</si>
  <si>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</si>
  <si>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</si>
  <si>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</si>
  <si>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</si>
  <si>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</si>
  <si>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</si>
  <si>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</si>
  <si>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</si>
  <si>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</si>
  <si>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</si>
  <si>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</si>
  <si>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</si>
  <si>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</si>
  <si>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</si>
  <si>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</si>
  <si>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</si>
  <si>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</si>
  <si>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</si>
  <si>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</si>
  <si>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</si>
  <si>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</si>
  <si>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</si>
  <si>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05-97</t>
  </si>
  <si>
    <t>05-98</t>
  </si>
  <si>
    <t>05-99</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</si>
  <si>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</si>
  <si>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</si>
  <si>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</si>
  <si>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</si>
  <si>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</si>
  <si>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</si>
  <si>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</si>
  <si>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</si>
  <si>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</si>
  <si>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</si>
  <si>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</si>
  <si>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</si>
  <si>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</si>
  <si>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</si>
  <si>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</si>
  <si>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</si>
  <si>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</si>
  <si>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</si>
  <si>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</si>
  <si>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</si>
  <si>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</si>
  <si>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</si>
  <si>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</si>
  <si>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</si>
  <si>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</si>
  <si>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</si>
  <si>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</si>
  <si>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</si>
  <si>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</si>
  <si>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</si>
  <si>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</si>
  <si>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</si>
  <si>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</si>
  <si>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</si>
  <si>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</si>
  <si>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</si>
  <si>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</si>
  <si>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</si>
  <si>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</si>
  <si>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</si>
  <si>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</si>
  <si>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</si>
  <si>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</si>
  <si>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</si>
  <si>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</si>
  <si>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</si>
  <si>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</si>
  <si>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</si>
  <si>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</si>
  <si>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</si>
  <si>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</si>
  <si>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</si>
  <si>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</si>
  <si>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</si>
  <si>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</si>
  <si>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</si>
  <si>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</si>
  <si>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</si>
  <si>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</si>
  <si>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</si>
  <si>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</si>
  <si>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</si>
  <si>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</si>
  <si>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</si>
  <si>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</si>
  <si>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</si>
  <si>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</si>
  <si>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</si>
  <si>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</si>
  <si>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</si>
  <si>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</si>
  <si>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</si>
  <si>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</si>
  <si>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</si>
  <si>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</si>
  <si>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</si>
  <si>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</si>
  <si>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</si>
  <si>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</si>
  <si>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</si>
  <si>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</si>
  <si>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</si>
  <si>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</si>
  <si>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</si>
  <si>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</si>
  <si>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</si>
  <si>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</si>
  <si>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</si>
  <si>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</si>
  <si>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</si>
  <si>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</si>
  <si>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</si>
  <si>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</si>
  <si>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</si>
  <si>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</si>
  <si>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</si>
  <si>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</si>
  <si>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</si>
  <si>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</si>
  <si>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</si>
  <si>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</si>
  <si>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</si>
  <si>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</si>
  <si>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</si>
  <si>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</si>
  <si>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</si>
  <si>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</si>
  <si>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</si>
  <si>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</si>
  <si>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</si>
  <si>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</si>
  <si>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</si>
  <si>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</si>
  <si>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</si>
  <si>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</si>
  <si>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</si>
  <si>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</si>
  <si>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</si>
  <si>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</si>
  <si>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</si>
  <si>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</si>
  <si>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</si>
  <si>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</si>
  <si>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</si>
  <si>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</si>
  <si>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</si>
  <si>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</si>
  <si>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</si>
  <si>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</si>
  <si>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</si>
  <si>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</si>
  <si>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</si>
  <si>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</si>
  <si>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</si>
  <si>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</si>
  <si>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</si>
  <si>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</si>
  <si>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</si>
  <si>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</si>
  <si>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Input</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</si>
  <si>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</si>
  <si>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</si>
  <si>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</si>
  <si>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</si>
  <si>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</si>
  <si>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</si>
  <si>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</si>
  <si>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</si>
  <si>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</si>
  <si>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</si>
  <si>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</si>
  <si>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</si>
  <si>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</si>
  <si>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</si>
  <si>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</si>
  <si>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</si>
  <si>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</si>
  <si>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</si>
  <si>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</si>
  <si>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</si>
  <si>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</si>
  <si>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</si>
  <si>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</si>
  <si>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</si>
  <si>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</si>
  <si>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</si>
  <si>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</si>
  <si>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</si>
  <si>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</si>
  <si>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</si>
  <si>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</si>
  <si>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</si>
  <si>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</si>
  <si>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</si>
  <si>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</si>
  <si>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</si>
  <si>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</si>
  <si>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</si>
  <si>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</si>
  <si>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</si>
  <si>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</si>
  <si>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</si>
  <si>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</si>
  <si>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</si>
  <si>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</si>
  <si>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</si>
  <si>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</si>
  <si>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</si>
  <si>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</si>
  <si>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</si>
  <si>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</si>
  <si>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</si>
  <si>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</si>
  <si>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</si>
  <si>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</si>
  <si>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</si>
  <si>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</si>
  <si>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</si>
  <si>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</si>
  <si>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</si>
  <si>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</si>
  <si>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</si>
  <si>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</si>
  <si>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</si>
  <si>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</si>
  <si>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</si>
  <si>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</si>
  <si>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</si>
  <si>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</si>
  <si>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</si>
  <si>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</si>
  <si>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</si>
  <si>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</si>
  <si>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</si>
  <si>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</si>
  <si>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</si>
  <si>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</si>
  <si>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</si>
  <si>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</si>
  <si>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</si>
  <si>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</si>
  <si>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</si>
  <si>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</si>
  <si>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</si>
  <si>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</si>
  <si>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</si>
  <si>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</si>
  <si>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</si>
  <si>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</si>
  <si>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</si>
  <si>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</si>
  <si>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</si>
  <si>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</si>
  <si>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</si>
  <si>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</si>
  <si>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</si>
  <si>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</si>
  <si>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</si>
  <si>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</si>
  <si>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</si>
  <si>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</si>
  <si>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</si>
  <si>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</si>
  <si>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</si>
  <si>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</si>
  <si>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</si>
  <si>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</si>
  <si>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</si>
  <si>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</si>
  <si>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</si>
  <si>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</si>
  <si>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</si>
  <si>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</si>
  <si>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</si>
  <si>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</si>
  <si>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</si>
  <si>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</si>
  <si>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</si>
  <si>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</si>
  <si>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</si>
  <si>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</si>
  <si>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</si>
  <si>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</si>
  <si>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</si>
  <si>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</si>
  <si>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</si>
  <si>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</si>
  <si>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</si>
  <si>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</si>
  <si>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</si>
  <si>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</si>
  <si>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</si>
  <si>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</si>
  <si>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</si>
  <si>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</si>
  <si>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</si>
  <si>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</si>
  <si>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</si>
  <si>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</si>
  <si>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</si>
  <si>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</si>
  <si>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</si>
  <si>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</si>
  <si>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</si>
  <si>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</si>
  <si>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</si>
  <si>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</si>
  <si>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</si>
  <si>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</si>
  <si>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</si>
  <si>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</si>
  <si>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</si>
  <si>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</si>
  <si>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</si>
  <si>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</si>
  <si>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</si>
  <si>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</si>
  <si>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</si>
  <si>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</si>
  <si>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</si>
  <si>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</si>
  <si>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</si>
  <si>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</si>
  <si>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</si>
  <si>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</si>
  <si>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</si>
  <si>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</si>
  <si>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</si>
  <si>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</si>
  <si>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</si>
  <si>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</si>
  <si>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</si>
  <si>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</si>
  <si>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</si>
  <si>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</si>
  <si>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</si>
  <si>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</si>
  <si>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</si>
  <si>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</si>
  <si>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06-97</t>
  </si>
  <si>
    <t>06-98</t>
  </si>
  <si>
    <t>06-99</t>
  </si>
  <si>
    <t>07-03</t>
  </si>
  <si>
    <t>07-04</t>
  </si>
  <si>
    <t>07-05</t>
  </si>
  <si>
    <t>07-06</t>
  </si>
  <si>
    <t>07-07</t>
  </si>
  <si>
    <t>07-08</t>
  </si>
  <si>
    <t>07-09</t>
  </si>
  <si>
    <t>07-10</t>
  </si>
  <si>
    <t>07-11</t>
  </si>
  <si>
    <t>07-12</t>
  </si>
  <si>
    <t>07-13</t>
  </si>
  <si>
    <t>09-97</t>
  </si>
  <si>
    <t>09-98</t>
  </si>
  <si>
    <t>09-99</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</si>
  <si>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</si>
  <si>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</si>
  <si>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</si>
  <si>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</si>
  <si>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</si>
  <si>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</si>
  <si>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</si>
  <si>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</si>
  <si>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</si>
  <si>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</si>
  <si>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</si>
  <si>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</si>
  <si>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</si>
  <si>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</si>
  <si>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</si>
  <si>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</si>
  <si>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</si>
  <si>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</si>
  <si>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10-97</t>
  </si>
  <si>
    <t>10-98</t>
  </si>
  <si>
    <t>10-99</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</si>
  <si>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</si>
  <si>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</si>
  <si>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</si>
  <si>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</si>
  <si>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</si>
  <si>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</si>
  <si>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</si>
  <si>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</si>
  <si>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</si>
  <si>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</si>
  <si>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</si>
  <si>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</si>
  <si>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</si>
  <si>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</si>
  <si>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</si>
  <si>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</si>
  <si>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</si>
  <si>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</si>
  <si>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</si>
  <si>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</si>
  <si>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</si>
  <si>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</si>
  <si>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</si>
  <si>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</si>
  <si>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</si>
  <si>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</si>
  <si>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</si>
  <si>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</si>
  <si>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</si>
  <si>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</si>
  <si>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</si>
  <si>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</si>
  <si>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</si>
  <si>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18-97</t>
  </si>
  <si>
    <t>18-98</t>
  </si>
  <si>
    <t>18-99</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</si>
  <si>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</si>
  <si>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</si>
  <si>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</si>
  <si>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</si>
  <si>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</si>
  <si>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</si>
  <si>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</si>
  <si>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</si>
  <si>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</si>
  <si>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</si>
  <si>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</si>
  <si>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</si>
  <si>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</si>
  <si>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</si>
  <si>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</si>
  <si>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</si>
  <si>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</si>
  <si>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</si>
  <si>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</si>
  <si>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</si>
  <si>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</si>
  <si>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</si>
  <si>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</si>
  <si>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</si>
  <si>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</si>
  <si>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</si>
  <si>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</si>
  <si>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</si>
  <si>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</si>
  <si>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</si>
  <si>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</si>
  <si>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</si>
  <si>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</si>
  <si>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</si>
  <si>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</si>
  <si>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</si>
  <si>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</si>
  <si>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</si>
  <si>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</si>
  <si>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</si>
  <si>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</si>
  <si>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</si>
  <si>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</si>
  <si>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</si>
  <si>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</si>
  <si>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</si>
  <si>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</si>
  <si>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</si>
  <si>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Omar.ghannam@iqeq.com</t>
  </si>
  <si>
    <t>Hugo.lavayssiere@iqeq.com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</si>
  <si>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</si>
  <si>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</si>
  <si>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</si>
  <si>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</si>
  <si>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</si>
  <si>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</si>
  <si>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</si>
  <si>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</si>
  <si>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</si>
  <si>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</si>
  <si>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</si>
  <si>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</si>
  <si>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</si>
  <si>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</si>
  <si>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</si>
  <si>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</si>
  <si>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</si>
  <si>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</si>
  <si>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</si>
  <si>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</si>
  <si>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</si>
  <si>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</si>
  <si>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</si>
  <si>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</si>
  <si>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</si>
  <si>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</si>
  <si>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Rounding A+B</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</si>
  <si>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</si>
  <si>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</si>
  <si>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</si>
  <si>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</si>
  <si>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</si>
  <si>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</si>
  <si>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</si>
  <si>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</si>
  <si>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</si>
  <si>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</si>
  <si>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</si>
  <si>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</si>
  <si>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</si>
  <si>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</si>
  <si>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</si>
  <si>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</si>
  <si>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</si>
  <si>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</si>
  <si>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</si>
  <si>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</si>
  <si>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</si>
  <si>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</si>
  <si>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</si>
  <si>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</si>
  <si>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</si>
  <si>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</si>
  <si>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</si>
  <si>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</si>
  <si>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</si>
  <si>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</si>
  <si>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</si>
  <si>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</si>
  <si>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</si>
  <si>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</si>
  <si>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</si>
  <si>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</si>
  <si>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</si>
  <si>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</si>
  <si>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</si>
  <si>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</si>
  <si>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</si>
  <si>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</si>
  <si>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</si>
  <si>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</si>
  <si>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</si>
  <si>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</si>
  <si>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</si>
  <si>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</si>
  <si>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</si>
  <si>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</si>
  <si>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</si>
  <si>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</si>
  <si>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</si>
  <si>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</si>
  <si>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</si>
  <si>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</si>
  <si>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</si>
  <si>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</si>
  <si>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</si>
  <si>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</si>
  <si>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</si>
  <si>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</si>
  <si>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</si>
  <si>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</si>
  <si>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</si>
  <si>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</si>
  <si>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</si>
  <si>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</si>
  <si>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</si>
  <si>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</si>
  <si>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</si>
  <si>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</si>
  <si>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</si>
  <si>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</si>
  <si>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</si>
  <si>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</si>
  <si>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</si>
  <si>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</si>
  <si>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</si>
  <si>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</si>
  <si>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</si>
  <si>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</si>
  <si>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</si>
  <si>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</si>
  <si>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</si>
  <si>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</si>
  <si>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</si>
  <si>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</si>
  <si>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</si>
  <si>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</si>
  <si>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</si>
  <si>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</si>
  <si>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</si>
  <si>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</si>
  <si>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</si>
  <si>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</si>
  <si>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</si>
  <si>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</si>
  <si>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</si>
  <si>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</si>
  <si>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</si>
  <si>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</si>
  <si>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</si>
  <si>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</si>
  <si>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</si>
  <si>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</si>
  <si>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</si>
  <si>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</si>
  <si>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</si>
  <si>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</si>
  <si>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</si>
  <si>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</si>
  <si>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</si>
  <si>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</si>
  <si>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</si>
  <si>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</si>
  <si>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</si>
  <si>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</si>
  <si>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</si>
  <si>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</si>
  <si>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</si>
  <si>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</si>
  <si>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</si>
  <si>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</si>
  <si>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</si>
  <si>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</si>
  <si>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</si>
  <si>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</si>
  <si>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</si>
  <si>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</si>
  <si>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</si>
  <si>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</si>
  <si>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</si>
  <si>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</si>
  <si>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</si>
  <si>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</si>
  <si>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</si>
  <si>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</si>
  <si>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</si>
  <si>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</si>
  <si>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</si>
  <si>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</si>
  <si>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</si>
  <si>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</si>
  <si>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</si>
  <si>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</si>
  <si>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</si>
  <si>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</si>
  <si>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</si>
  <si>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</si>
  <si>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</si>
  <si>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</si>
  <si>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</si>
  <si>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</si>
  <si>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</si>
  <si>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</si>
  <si>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</si>
  <si>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</si>
  <si>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</si>
  <si>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</si>
  <si>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</si>
  <si>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</si>
  <si>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</si>
  <si>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</si>
  <si>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</si>
  <si>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</si>
  <si>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</si>
  <si>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</si>
  <si>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</si>
  <si>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</si>
  <si>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</si>
  <si>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</si>
  <si>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</si>
  <si>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</si>
  <si>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</si>
  <si>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</si>
  <si>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</si>
  <si>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</si>
  <si>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</si>
  <si>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</si>
  <si>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</si>
  <si>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</si>
  <si>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</si>
  <si>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</si>
  <si>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</si>
  <si>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</si>
  <si>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</si>
  <si>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</si>
  <si>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</si>
  <si>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</si>
  <si>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</si>
  <si>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</si>
  <si>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</si>
  <si>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</si>
  <si>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</si>
  <si>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</si>
  <si>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</si>
  <si>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</si>
  <si>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</si>
  <si>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</si>
  <si>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</si>
  <si>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</si>
  <si>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</si>
  <si>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</si>
  <si>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</si>
  <si>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</si>
  <si>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</si>
  <si>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</si>
  <si>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</si>
  <si>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</si>
  <si>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</si>
  <si>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</si>
  <si>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</si>
  <si>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</si>
  <si>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</si>
  <si>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</si>
  <si>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</si>
  <si>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</si>
  <si>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</si>
  <si>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</si>
  <si>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</si>
  <si>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</si>
  <si>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</si>
  <si>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</si>
  <si>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</si>
  <si>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</si>
  <si>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</si>
  <si>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</si>
  <si>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</si>
  <si>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</si>
  <si>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</si>
  <si>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</si>
  <si>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</si>
  <si>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</si>
  <si>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</si>
  <si>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</si>
  <si>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</si>
  <si>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</si>
  <si>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</si>
  <si>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</si>
  <si>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</si>
  <si>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</si>
  <si>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</si>
  <si>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</si>
  <si>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</si>
  <si>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</si>
  <si>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</si>
  <si>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</si>
  <si>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</si>
  <si>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</si>
  <si>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</si>
  <si>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</si>
  <si>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</si>
  <si>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</si>
  <si>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</si>
  <si>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</si>
  <si>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</si>
  <si>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</si>
  <si>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</si>
  <si>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</si>
  <si>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</si>
  <si>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</si>
  <si>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</si>
  <si>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</si>
  <si>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</si>
  <si>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</si>
  <si>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</si>
  <si>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</si>
  <si>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</si>
  <si>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</si>
  <si>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</si>
  <si>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</si>
  <si>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</si>
  <si>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</si>
  <si>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</si>
  <si>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</si>
  <si>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</si>
  <si>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</si>
  <si>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</si>
  <si>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</si>
  <si>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</si>
  <si>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</si>
  <si>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</si>
  <si>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</si>
  <si>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</si>
  <si>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</si>
  <si>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</si>
  <si>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</si>
  <si>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</si>
  <si>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</si>
  <si>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</si>
  <si>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</si>
  <si>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</si>
  <si>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</si>
  <si>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</si>
  <si>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</si>
  <si>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</si>
  <si>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</si>
  <si>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</si>
  <si>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</si>
  <si>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</si>
  <si>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</si>
  <si>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</si>
  <si>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</si>
  <si>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</si>
  <si>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</si>
  <si>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</si>
  <si>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</si>
  <si>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</si>
  <si>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</si>
  <si>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</si>
  <si>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</si>
  <si>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</si>
  <si>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</si>
  <si>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</si>
  <si>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</si>
  <si>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</si>
  <si>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</si>
  <si>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</si>
  <si>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</si>
  <si>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</si>
  <si>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</si>
  <si>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</si>
  <si>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</si>
  <si>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</si>
  <si>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</si>
  <si>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</si>
  <si>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</si>
  <si>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</si>
  <si>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</si>
  <si>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</si>
  <si>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</si>
  <si>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</si>
  <si>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</si>
  <si>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</si>
  <si>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</si>
  <si>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</si>
  <si>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</si>
  <si>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</si>
  <si>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</si>
  <si>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</si>
  <si>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</si>
  <si>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</si>
  <si>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</si>
  <si>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</si>
  <si>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</si>
  <si>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</si>
  <si>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</si>
  <si>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</si>
  <si>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</si>
  <si>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</si>
  <si>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</si>
  <si>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</si>
  <si>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</si>
  <si>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</si>
  <si>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</si>
  <si>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</si>
  <si>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</si>
  <si>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</si>
  <si>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</si>
  <si>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</si>
  <si>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</si>
  <si>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</si>
  <si>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</si>
  <si>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</si>
  <si>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</si>
  <si>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</si>
  <si>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</si>
  <si>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</si>
  <si>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</si>
  <si>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</si>
  <si>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</si>
  <si>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</si>
  <si>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</si>
  <si>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</si>
  <si>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</si>
  <si>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</si>
  <si>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</si>
  <si>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</si>
  <si>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</si>
  <si>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</si>
  <si>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</si>
  <si>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</si>
  <si>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</si>
  <si>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</si>
  <si>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</si>
  <si>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</si>
  <si>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</si>
  <si>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</si>
  <si>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</si>
  <si>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</si>
  <si>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</si>
  <si>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</si>
  <si>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</si>
  <si>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</si>
  <si>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</si>
  <si>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</si>
  <si>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</si>
  <si>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</si>
  <si>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</si>
  <si>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</si>
  <si>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</si>
  <si>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</si>
  <si>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</si>
  <si>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</si>
  <si>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</si>
  <si>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</si>
  <si>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</si>
  <si>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</si>
  <si>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</si>
  <si>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</si>
  <si>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</si>
  <si>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</si>
  <si>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</si>
  <si>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</si>
  <si>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</si>
  <si>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</si>
  <si>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</si>
  <si>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</si>
  <si>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</si>
  <si>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</si>
  <si>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</si>
  <si>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</si>
  <si>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</si>
  <si>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</si>
  <si>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</si>
  <si>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</si>
  <si>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</si>
  <si>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</si>
  <si>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</si>
  <si>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</si>
  <si>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</si>
  <si>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</si>
  <si>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</si>
  <si>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</si>
  <si>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</si>
  <si>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</si>
  <si>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</si>
  <si>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</si>
  <si>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</si>
  <si>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</si>
  <si>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</si>
  <si>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</si>
  <si>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</si>
  <si>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</si>
  <si>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</si>
  <si>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</si>
  <si>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</si>
  <si>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</si>
  <si>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</si>
  <si>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</si>
  <si>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</si>
  <si>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</si>
  <si>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</si>
  <si>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</si>
  <si>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</si>
  <si>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</si>
  <si>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</si>
  <si>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</si>
  <si>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</si>
  <si>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</si>
  <si>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</si>
  <si>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</si>
  <si>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</si>
  <si>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</si>
  <si>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</si>
  <si>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</si>
  <si>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</si>
  <si>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</si>
  <si>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</si>
  <si>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</si>
  <si>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</si>
  <si>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</si>
  <si>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</si>
  <si>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</si>
  <si>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</si>
  <si>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</si>
  <si>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</si>
  <si>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</si>
  <si>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</si>
  <si>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</si>
  <si>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</si>
  <si>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</si>
  <si>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</si>
  <si>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</si>
  <si>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</si>
  <si>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</si>
  <si>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</si>
  <si>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</si>
  <si>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</si>
  <si>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</si>
  <si>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</si>
  <si>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</si>
  <si>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</si>
  <si>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</si>
  <si>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</si>
  <si>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</si>
  <si>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</si>
  <si>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</si>
  <si>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</si>
  <si>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</si>
  <si>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</si>
  <si>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</si>
  <si>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</si>
  <si>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</si>
  <si>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</si>
  <si>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</si>
  <si>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</si>
  <si>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</si>
  <si>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</si>
  <si>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</si>
  <si>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</si>
  <si>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</si>
  <si>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</si>
  <si>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</si>
  <si>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</si>
  <si>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</si>
  <si>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</si>
  <si>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</si>
  <si>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</si>
  <si>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</si>
  <si>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</si>
  <si>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</si>
  <si>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</si>
  <si>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</si>
  <si>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</si>
  <si>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</si>
  <si>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</si>
  <si>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</si>
  <si>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</si>
  <si>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</si>
  <si>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</si>
  <si>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</si>
  <si>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</si>
  <si>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</si>
  <si>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</si>
  <si>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</si>
  <si>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</si>
  <si>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</si>
  <si>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</si>
  <si>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</si>
  <si>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</si>
  <si>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</si>
  <si>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</si>
  <si>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</si>
  <si>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</si>
  <si>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</si>
  <si>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</si>
  <si>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</si>
  <si>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</si>
  <si>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</si>
  <si>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</si>
  <si>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</si>
  <si>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</si>
  <si>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</si>
  <si>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</si>
  <si>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</si>
  <si>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</si>
  <si>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</si>
  <si>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</si>
  <si>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</si>
  <si>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</si>
  <si>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</si>
  <si>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</si>
  <si>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</si>
  <si>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</si>
  <si>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</si>
  <si>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</si>
  <si>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</si>
  <si>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</si>
  <si>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</si>
  <si>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</si>
  <si>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</si>
  <si>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</si>
  <si>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</si>
  <si>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</si>
  <si>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</si>
  <si>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</si>
  <si>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</si>
  <si>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</si>
  <si>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</si>
  <si>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</si>
  <si>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</si>
  <si>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</si>
  <si>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</si>
  <si>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</si>
  <si>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</si>
  <si>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</si>
  <si>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</si>
  <si>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</si>
  <si>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</si>
  <si>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</si>
  <si>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</si>
  <si>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</si>
  <si>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</si>
  <si>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</si>
  <si>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</si>
  <si>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</si>
  <si>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</si>
  <si>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</si>
  <si>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</si>
  <si>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</si>
  <si>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</si>
  <si>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</si>
  <si>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</si>
  <si>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</si>
  <si>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</si>
  <si>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</si>
  <si>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</si>
  <si>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</si>
  <si>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</si>
  <si>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</si>
  <si>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</si>
  <si>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</si>
  <si>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</si>
  <si>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</si>
  <si>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</si>
  <si>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</si>
  <si>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</si>
  <si>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</si>
  <si>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</si>
  <si>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</si>
  <si>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</si>
  <si>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</si>
  <si>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</si>
  <si>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</si>
  <si>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</si>
  <si>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</si>
  <si>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</si>
  <si>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</si>
  <si>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</si>
  <si>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</si>
  <si>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</si>
  <si>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</si>
  <si>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</si>
  <si>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</si>
  <si>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</si>
  <si>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</si>
  <si>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</si>
  <si>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</si>
  <si>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</si>
  <si>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</si>
  <si>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</si>
  <si>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Commingling Reserve</t>
  </si>
  <si>
    <t>General Reserve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</si>
</sst>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s>
  <fonts count="172">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s>
  <fills count="41">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s>
  <borders count="40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44">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9" xfId="3" applyNumberFormat="1" applyFont="1" applyFill="1" applyBorder="1" applyAlignment="1">
      <alignment horizontal="right"/>
    </xf>
    <xf numFmtId="0" fontId="6" fillId="0" borderId="0" xfId="13"/>
    <xf numFmtId="4" fontId="6" fillId="0" borderId="0" xfId="13" applyNumberFormat="1"/>
    <xf numFmtId="0" fontId="27" fillId="7" borderId="80"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80" xfId="13" applyFont="1" applyFill="1" applyBorder="1" applyAlignment="1">
      <alignment horizontal="centerContinuous" vertical="center" wrapText="1"/>
    </xf>
    <xf numFmtId="0" fontId="40" fillId="13" borderId="80" xfId="13" applyFont="1" applyFill="1" applyBorder="1" applyAlignment="1">
      <alignment horizontal="centerContinuous" vertical="center" wrapText="1"/>
    </xf>
    <xf numFmtId="0" fontId="6" fillId="0" borderId="81" xfId="13" applyBorder="1" applyAlignment="1">
      <alignment horizontal="center" vertical="center"/>
    </xf>
    <xf numFmtId="167" fontId="39" fillId="9" borderId="82"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80" xfId="12" applyFont="1" applyFill="1" applyBorder="1" applyAlignment="1">
      <alignment horizontal="center" vertical="center" wrapText="1"/>
    </xf>
    <xf numFmtId="167" fontId="39" fillId="10" borderId="82"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80" xfId="12" applyFont="1" applyFill="1" applyBorder="1" applyAlignment="1">
      <alignment horizontal="center" vertical="center" wrapText="1"/>
    </xf>
    <xf numFmtId="14" fontId="27" fillId="0" borderId="83" xfId="13" applyNumberFormat="1" applyFont="1" applyBorder="1" applyAlignment="1">
      <alignment horizontal="center" vertical="center"/>
    </xf>
    <xf numFmtId="14" fontId="27" fillId="0" borderId="84" xfId="13" applyNumberFormat="1" applyFont="1" applyBorder="1" applyAlignment="1">
      <alignment horizontal="center" vertical="center"/>
    </xf>
    <xf numFmtId="0" fontId="27" fillId="0" borderId="0" xfId="13" applyFont="1"/>
    <xf numFmtId="4" fontId="6" fillId="0" borderId="83" xfId="12" applyNumberFormat="1" applyFont="1" applyFill="1" applyBorder="1" applyAlignment="1">
      <alignment horizontal="center" vertical="center" wrapText="1"/>
    </xf>
    <xf numFmtId="4" fontId="6" fillId="0" borderId="85"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6"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6" xfId="13" applyNumberFormat="1" applyFont="1" applyFill="1" applyBorder="1" applyAlignment="1">
      <alignment horizontal="center" vertical="center" wrapText="1"/>
    </xf>
    <xf numFmtId="0" fontId="43" fillId="0" borderId="0" xfId="13" applyFont="1"/>
    <xf numFmtId="4" fontId="44" fillId="11" borderId="88" xfId="12" applyNumberFormat="1" applyFont="1" applyFill="1" applyBorder="1" applyAlignment="1">
      <alignment horizontal="center" vertical="center" wrapText="1"/>
    </xf>
    <xf numFmtId="4" fontId="43" fillId="4" borderId="86" xfId="13" applyNumberFormat="1" applyFont="1" applyFill="1" applyBorder="1" applyAlignment="1">
      <alignment horizontal="center" vertical="center" wrapText="1"/>
    </xf>
    <xf numFmtId="4" fontId="44" fillId="11" borderId="89" xfId="13" applyNumberFormat="1" applyFont="1" applyFill="1" applyBorder="1" applyAlignment="1">
      <alignment horizontal="center" vertical="center" wrapText="1"/>
    </xf>
    <xf numFmtId="4" fontId="43" fillId="0" borderId="89"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90"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1"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2"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9" xfId="13" applyNumberFormat="1" applyFont="1" applyFill="1" applyBorder="1" applyAlignment="1">
      <alignment horizontal="center" vertical="center" wrapText="1"/>
    </xf>
    <xf numFmtId="4" fontId="44" fillId="4" borderId="91" xfId="13" applyNumberFormat="1" applyFont="1" applyFill="1" applyBorder="1" applyAlignment="1">
      <alignment horizontal="center" vertical="center" wrapText="1"/>
    </xf>
    <xf numFmtId="4" fontId="27" fillId="6" borderId="93" xfId="13" applyNumberFormat="1" applyFont="1" applyFill="1" applyBorder="1"/>
    <xf numFmtId="4" fontId="43" fillId="0" borderId="92"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4" xfId="14" applyFont="1" applyFill="1" applyBorder="1" applyAlignment="1">
      <alignment horizontal="center" vertical="center" wrapText="1"/>
    </xf>
    <xf numFmtId="14" fontId="27" fillId="4" borderId="95" xfId="13" applyNumberFormat="1" applyFont="1" applyFill="1" applyBorder="1" applyAlignment="1">
      <alignment horizontal="center" vertical="center"/>
    </xf>
    <xf numFmtId="10" fontId="6" fillId="0" borderId="96" xfId="15" applyNumberFormat="1" applyBorder="1" applyAlignment="1">
      <alignment horizontal="right" vertical="center" indent="1"/>
    </xf>
    <xf numFmtId="4" fontId="6" fillId="0" borderId="96" xfId="16" applyNumberFormat="1" applyBorder="1" applyAlignment="1">
      <alignment horizontal="right" vertical="center" indent="1"/>
    </xf>
    <xf numFmtId="4" fontId="6" fillId="0" borderId="97" xfId="16" applyNumberFormat="1" applyBorder="1" applyAlignment="1">
      <alignment horizontal="right" vertical="center" indent="1"/>
    </xf>
    <xf numFmtId="14" fontId="43" fillId="4" borderId="95" xfId="13" applyNumberFormat="1" applyFont="1" applyFill="1" applyBorder="1" applyAlignment="1">
      <alignment horizontal="center" vertical="center"/>
    </xf>
    <xf numFmtId="10" fontId="43" fillId="0" borderId="96"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4" fontId="43" fillId="0" borderId="97"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5" xfId="13" applyNumberFormat="1" applyFont="1" applyFill="1" applyBorder="1" applyAlignment="1">
      <alignment horizontal="center" vertical="center"/>
    </xf>
    <xf numFmtId="4" fontId="47" fillId="0" borderId="98"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0" fontId="48" fillId="7" borderId="101" xfId="14" applyFont="1" applyFill="1" applyBorder="1" applyAlignment="1">
      <alignment horizontal="center" vertical="center" wrapText="1"/>
    </xf>
    <xf numFmtId="14" fontId="27" fillId="4" borderId="102" xfId="13" applyNumberFormat="1" applyFont="1" applyFill="1" applyBorder="1" applyAlignment="1">
      <alignment horizontal="center" vertical="center"/>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6" fillId="0" borderId="105" xfId="16" applyNumberFormat="1" applyBorder="1" applyAlignment="1">
      <alignment horizontal="right" vertical="center" indent="1"/>
    </xf>
    <xf numFmtId="4" fontId="47" fillId="0" borderId="106" xfId="16" applyNumberFormat="1" applyFont="1" applyBorder="1" applyAlignment="1">
      <alignment horizontal="right" vertical="center" indent="1"/>
    </xf>
    <xf numFmtId="4" fontId="47" fillId="0" borderId="97" xfId="16" applyNumberFormat="1" applyFont="1" applyBorder="1" applyAlignment="1">
      <alignment horizontal="right" vertical="center" inden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0" fontId="48" fillId="7" borderId="109" xfId="14" applyFont="1" applyFill="1" applyBorder="1" applyAlignment="1">
      <alignment horizontal="center" vertical="center" wrapText="1"/>
    </xf>
    <xf numFmtId="14" fontId="27" fillId="4" borderId="110" xfId="14" applyNumberFormat="1" applyFont="1" applyFill="1" applyBorder="1" applyAlignment="1">
      <alignment horizontal="center" vertical="center"/>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4" fontId="6" fillId="0" borderId="114" xfId="16" applyNumberFormat="1" applyBorder="1" applyAlignment="1">
      <alignment horizontal="right" vertical="center" indent="1"/>
    </xf>
    <xf numFmtId="14" fontId="44" fillId="4" borderId="115" xfId="14" applyNumberFormat="1" applyFont="1" applyFill="1" applyBorder="1" applyAlignment="1">
      <alignment horizontal="center" vertical="center"/>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4" fontId="47" fillId="0" borderId="119"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1" xfId="14" applyFont="1" applyFill="1" applyBorder="1" applyAlignment="1">
      <alignment horizontal="left" vertical="center" indent="1"/>
    </xf>
    <xf numFmtId="3" fontId="51" fillId="2" borderId="122"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3" xfId="21" applyNumberFormat="1" applyFont="1" applyFill="1" applyBorder="1" applyAlignment="1">
      <alignment horizontal="left" vertical="center" indent="1"/>
    </xf>
    <xf numFmtId="44" fontId="6" fillId="0" borderId="0" xfId="21" applyFont="1"/>
    <xf numFmtId="0" fontId="50" fillId="16" borderId="123" xfId="14" applyFont="1" applyFill="1" applyBorder="1" applyAlignment="1">
      <alignment horizontal="left" vertical="center" indent="1"/>
    </xf>
    <xf numFmtId="0" fontId="50" fillId="16" borderId="125" xfId="14" applyFont="1" applyFill="1" applyBorder="1" applyAlignment="1">
      <alignment horizontal="left" vertical="center" indent="1"/>
    </xf>
    <xf numFmtId="0" fontId="50" fillId="16" borderId="127"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8"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5"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6" xfId="14" applyNumberFormat="1" applyFont="1" applyBorder="1" applyAlignment="1">
      <alignment horizontal="center" vertical="center"/>
    </xf>
    <xf numFmtId="4" fontId="58" fillId="0" borderId="137" xfId="14" applyNumberFormat="1" applyFont="1" applyBorder="1" applyAlignment="1">
      <alignment horizontal="center" vertical="center"/>
    </xf>
    <xf numFmtId="4" fontId="43" fillId="18" borderId="137" xfId="14" applyNumberFormat="1" applyFont="1" applyFill="1" applyBorder="1" applyAlignment="1">
      <alignment horizontal="center" vertical="center"/>
    </xf>
    <xf numFmtId="3" fontId="43" fillId="0" borderId="138" xfId="14" applyNumberFormat="1" applyFont="1" applyBorder="1" applyAlignment="1">
      <alignment horizontal="center" vertical="center"/>
    </xf>
    <xf numFmtId="4" fontId="58" fillId="0" borderId="139"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40"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6" xfId="14" applyNumberFormat="1" applyFont="1" applyBorder="1" applyAlignment="1">
      <alignment horizontal="center" vertical="center"/>
    </xf>
    <xf numFmtId="4" fontId="58" fillId="0" borderId="141" xfId="14" applyNumberFormat="1" applyFont="1" applyBorder="1" applyAlignment="1">
      <alignment horizontal="center" vertical="center"/>
    </xf>
    <xf numFmtId="4" fontId="43" fillId="18" borderId="142" xfId="14" applyNumberFormat="1" applyFont="1" applyFill="1" applyBorder="1" applyAlignment="1">
      <alignment horizontal="center" vertical="center"/>
    </xf>
    <xf numFmtId="3" fontId="43" fillId="0" borderId="143"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9" xfId="14" applyFont="1" applyFill="1" applyBorder="1" applyAlignment="1">
      <alignment horizontal="left" vertical="center" indent="1"/>
    </xf>
    <xf numFmtId="0" fontId="23" fillId="7" borderId="130" xfId="14" applyFont="1" applyFill="1" applyBorder="1" applyAlignment="1">
      <alignment horizontal="left" vertical="center" indent="1"/>
    </xf>
    <xf numFmtId="49" fontId="27" fillId="7" borderId="130" xfId="14" applyNumberFormat="1" applyFont="1" applyFill="1" applyBorder="1" applyAlignment="1">
      <alignment horizontal="center" vertical="center"/>
    </xf>
    <xf numFmtId="0" fontId="27" fillId="7" borderId="130" xfId="14" applyFont="1" applyFill="1" applyBorder="1"/>
    <xf numFmtId="4" fontId="27" fillId="7" borderId="130" xfId="14" applyNumberFormat="1" applyFont="1" applyFill="1" applyBorder="1" applyAlignment="1">
      <alignment horizontal="right" vertical="center"/>
    </xf>
    <xf numFmtId="4" fontId="27" fillId="7" borderId="130" xfId="14" applyNumberFormat="1" applyFont="1" applyFill="1" applyBorder="1" applyAlignment="1">
      <alignment horizontal="center" vertical="center"/>
    </xf>
    <xf numFmtId="4" fontId="60" fillId="7" borderId="131" xfId="14" applyNumberFormat="1" applyFont="1" applyFill="1" applyBorder="1" applyAlignment="1">
      <alignment horizontal="center" vertical="center"/>
    </xf>
    <xf numFmtId="0" fontId="45" fillId="19" borderId="148" xfId="14" applyFont="1" applyFill="1" applyBorder="1" applyAlignment="1">
      <alignment horizontal="center" vertical="center" wrapText="1"/>
    </xf>
    <xf numFmtId="172" fontId="57" fillId="0" borderId="148" xfId="14" applyNumberFormat="1" applyFont="1" applyBorder="1" applyAlignment="1">
      <alignment horizontal="center" vertical="center"/>
    </xf>
    <xf numFmtId="4" fontId="57" fillId="0" borderId="148" xfId="14" applyNumberFormat="1" applyFont="1" applyBorder="1" applyAlignment="1">
      <alignment horizontal="center" vertical="center"/>
    </xf>
    <xf numFmtId="14" fontId="61" fillId="5" borderId="148" xfId="14" applyNumberFormat="1" applyFont="1" applyFill="1" applyBorder="1" applyAlignment="1">
      <alignment horizontal="center" vertical="center"/>
    </xf>
    <xf numFmtId="1" fontId="57" fillId="5" borderId="148" xfId="14" applyNumberFormat="1" applyFont="1" applyFill="1" applyBorder="1" applyAlignment="1">
      <alignment horizontal="center" vertical="center"/>
    </xf>
    <xf numFmtId="4" fontId="45" fillId="2" borderId="148" xfId="14" applyNumberFormat="1" applyFont="1" applyFill="1" applyBorder="1" applyAlignment="1">
      <alignment horizontal="right" vertical="center"/>
    </xf>
    <xf numFmtId="172" fontId="6" fillId="0" borderId="0" xfId="14" applyNumberFormat="1"/>
    <xf numFmtId="0" fontId="45" fillId="20" borderId="148"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9" xfId="6" applyNumberFormat="1" applyFont="1" applyBorder="1" applyAlignment="1">
      <alignment vertical="center"/>
    </xf>
    <xf numFmtId="14" fontId="27" fillId="0" borderId="0" xfId="14" applyNumberFormat="1" applyFont="1"/>
    <xf numFmtId="0" fontId="30" fillId="3" borderId="145" xfId="20" applyFont="1" applyFill="1" applyBorder="1"/>
    <xf numFmtId="0" fontId="30" fillId="3" borderId="146"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7" xfId="6" applyFont="1" applyFill="1" applyBorder="1" applyAlignment="1">
      <alignment horizontal="center" vertical="center"/>
    </xf>
    <xf numFmtId="4" fontId="66" fillId="4" borderId="157" xfId="6" applyNumberFormat="1" applyFont="1" applyFill="1" applyBorder="1" applyAlignment="1">
      <alignment horizontal="right" vertical="center" indent="1"/>
    </xf>
    <xf numFmtId="169" fontId="67" fillId="4" borderId="157"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7" xfId="6" applyFont="1" applyFill="1" applyBorder="1" applyAlignment="1">
      <alignment horizontal="center" vertical="center"/>
    </xf>
    <xf numFmtId="4" fontId="68" fillId="4" borderId="157"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9"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2"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80" xfId="14" applyNumberFormat="1" applyFont="1" applyFill="1" applyBorder="1" applyAlignment="1">
      <alignment horizontal="center" vertical="center" wrapText="1"/>
    </xf>
    <xf numFmtId="0" fontId="27" fillId="7" borderId="80" xfId="14" applyFont="1" applyFill="1" applyBorder="1" applyAlignment="1">
      <alignment horizontal="center" vertical="center" wrapText="1"/>
    </xf>
    <xf numFmtId="174" fontId="27" fillId="2" borderId="110" xfId="14" applyNumberFormat="1" applyFont="1" applyFill="1" applyBorder="1" applyAlignment="1">
      <alignment horizontal="left" vertical="center" indent="1"/>
    </xf>
    <xf numFmtId="169" fontId="57" fillId="23" borderId="162" xfId="14" applyNumberFormat="1" applyFont="1" applyFill="1" applyBorder="1" applyAlignment="1">
      <alignment vertical="center" wrapText="1"/>
    </xf>
    <xf numFmtId="9" fontId="33" fillId="24" borderId="167" xfId="14" applyNumberFormat="1" applyFont="1" applyFill="1" applyBorder="1" applyAlignment="1">
      <alignment horizontal="center" vertical="center"/>
    </xf>
    <xf numFmtId="175" fontId="33" fillId="24" borderId="167" xfId="14" applyNumberFormat="1" applyFont="1" applyFill="1" applyBorder="1" applyAlignment="1">
      <alignment horizontal="center" vertical="center"/>
    </xf>
    <xf numFmtId="10" fontId="33" fillId="24" borderId="167" xfId="14" applyNumberFormat="1" applyFont="1" applyFill="1" applyBorder="1" applyAlignment="1">
      <alignment horizontal="center" vertical="center"/>
    </xf>
    <xf numFmtId="4" fontId="70" fillId="24" borderId="157" xfId="14" applyNumberFormat="1" applyFont="1" applyFill="1" applyBorder="1" applyAlignment="1">
      <alignment horizontal="left" vertical="center"/>
    </xf>
    <xf numFmtId="169" fontId="27" fillId="25" borderId="168" xfId="14" applyNumberFormat="1" applyFont="1" applyFill="1" applyBorder="1" applyAlignment="1">
      <alignment horizontal="right" vertical="center" indent="2"/>
    </xf>
    <xf numFmtId="174" fontId="6" fillId="2" borderId="110" xfId="14" applyNumberFormat="1" applyFill="1" applyBorder="1" applyAlignment="1">
      <alignment horizontal="left" vertical="center" indent="4"/>
    </xf>
    <xf numFmtId="44" fontId="57" fillId="0" borderId="162" xfId="21" applyFont="1" applyBorder="1" applyAlignment="1">
      <alignment horizontal="center" vertical="center" wrapText="1"/>
    </xf>
    <xf numFmtId="10" fontId="33" fillId="2" borderId="167" xfId="14" applyNumberFormat="1" applyFont="1" applyFill="1" applyBorder="1" applyAlignment="1">
      <alignment horizontal="center" vertical="center"/>
    </xf>
    <xf numFmtId="4" fontId="71" fillId="2" borderId="162" xfId="14" applyNumberFormat="1" applyFont="1" applyFill="1" applyBorder="1" applyAlignment="1">
      <alignment horizontal="center" vertical="center"/>
    </xf>
    <xf numFmtId="10" fontId="33" fillId="0" borderId="167" xfId="14" applyNumberFormat="1" applyFont="1" applyBorder="1" applyAlignment="1">
      <alignment horizontal="center" vertical="center"/>
    </xf>
    <xf numFmtId="169" fontId="27" fillId="4" borderId="168" xfId="14" applyNumberFormat="1" applyFont="1" applyFill="1" applyBorder="1" applyAlignment="1">
      <alignment horizontal="right" vertical="center" indent="2"/>
    </xf>
    <xf numFmtId="0" fontId="27" fillId="2" borderId="110" xfId="14" applyFont="1" applyFill="1" applyBorder="1" applyAlignment="1">
      <alignment horizontal="left" vertical="center" indent="1"/>
    </xf>
    <xf numFmtId="0" fontId="6" fillId="2" borderId="110" xfId="14" applyFill="1" applyBorder="1" applyAlignment="1">
      <alignment horizontal="left" vertical="center" indent="4"/>
    </xf>
    <xf numFmtId="169" fontId="57" fillId="0" borderId="162" xfId="14" applyNumberFormat="1" applyFont="1" applyBorder="1" applyAlignment="1">
      <alignment horizontal="center" vertical="center" wrapText="1"/>
    </xf>
    <xf numFmtId="0" fontId="6" fillId="2" borderId="110" xfId="14" applyFill="1" applyBorder="1" applyAlignment="1">
      <alignment horizontal="left" vertical="center" wrapText="1" indent="4"/>
    </xf>
    <xf numFmtId="176" fontId="33" fillId="0" borderId="167" xfId="14" applyNumberFormat="1" applyFont="1" applyBorder="1" applyAlignment="1">
      <alignment horizontal="center" vertical="center"/>
    </xf>
    <xf numFmtId="0" fontId="50" fillId="0" borderId="115" xfId="14" applyFont="1" applyBorder="1" applyAlignment="1">
      <alignment horizontal="left" vertical="center" wrapText="1" indent="1"/>
    </xf>
    <xf numFmtId="0" fontId="6" fillId="0" borderId="110" xfId="14" applyBorder="1" applyAlignment="1">
      <alignment horizontal="left" vertical="center" indent="4"/>
    </xf>
    <xf numFmtId="169" fontId="57" fillId="0" borderId="162" xfId="14" applyNumberFormat="1" applyFont="1" applyBorder="1" applyAlignment="1">
      <alignment vertical="center" wrapText="1"/>
    </xf>
    <xf numFmtId="0" fontId="6" fillId="0" borderId="110" xfId="14" applyBorder="1" applyAlignment="1">
      <alignment horizontal="left" vertical="center" wrapText="1" indent="4"/>
    </xf>
    <xf numFmtId="0" fontId="27" fillId="2" borderId="115" xfId="14" applyFont="1" applyFill="1" applyBorder="1" applyAlignment="1">
      <alignment horizontal="left" vertical="center" indent="1"/>
    </xf>
    <xf numFmtId="4" fontId="71" fillId="24" borderId="162" xfId="14" applyNumberFormat="1" applyFont="1" applyFill="1" applyBorder="1" applyAlignment="1">
      <alignment horizontal="center" vertical="center"/>
    </xf>
    <xf numFmtId="169" fontId="57" fillId="2" borderId="162"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80"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2"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3" xfId="6" applyFill="1" applyBorder="1"/>
    <xf numFmtId="0" fontId="54" fillId="11" borderId="174" xfId="6" applyFont="1" applyFill="1" applyBorder="1" applyAlignment="1">
      <alignment horizontal="center" vertical="center"/>
    </xf>
    <xf numFmtId="0" fontId="54" fillId="11" borderId="175"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6"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7" xfId="6" applyNumberFormat="1" applyFont="1" applyFill="1" applyBorder="1" applyAlignment="1">
      <alignment horizontal="right" vertical="center" indent="1"/>
    </xf>
    <xf numFmtId="0" fontId="27" fillId="11" borderId="176" xfId="6" applyFont="1" applyFill="1" applyBorder="1" applyAlignment="1">
      <alignment vertical="center"/>
    </xf>
    <xf numFmtId="49" fontId="33" fillId="26" borderId="177" xfId="6" applyNumberFormat="1" applyFont="1" applyFill="1" applyBorder="1" applyAlignment="1">
      <alignment horizontal="center" vertical="center"/>
    </xf>
    <xf numFmtId="0" fontId="64" fillId="17" borderId="157" xfId="6" applyFont="1" applyFill="1" applyBorder="1" applyAlignment="1">
      <alignment horizontal="center" vertical="center"/>
    </xf>
    <xf numFmtId="4" fontId="64" fillId="4" borderId="157" xfId="6" applyNumberFormat="1" applyFont="1" applyFill="1" applyBorder="1" applyAlignment="1">
      <alignment horizontal="right" vertical="center" indent="1"/>
    </xf>
    <xf numFmtId="4" fontId="64" fillId="25" borderId="157" xfId="6" applyNumberFormat="1" applyFont="1" applyFill="1" applyBorder="1" applyAlignment="1">
      <alignment horizontal="right" vertical="center" indent="1"/>
    </xf>
    <xf numFmtId="169" fontId="38" fillId="4" borderId="157" xfId="6" applyNumberFormat="1" applyFont="1" applyFill="1" applyBorder="1" applyAlignment="1">
      <alignment horizontal="right" vertical="center" indent="1"/>
    </xf>
    <xf numFmtId="0" fontId="1" fillId="0" borderId="0" xfId="8" applyAlignment="1">
      <alignment horizontal="center" vertical="center"/>
    </xf>
    <xf numFmtId="49" fontId="33" fillId="17" borderId="157" xfId="6" applyNumberFormat="1" applyFont="1" applyFill="1" applyBorder="1" applyAlignment="1">
      <alignment horizontal="center" vertical="center"/>
    </xf>
    <xf numFmtId="0" fontId="68" fillId="17" borderId="157" xfId="6" applyFont="1" applyFill="1" applyBorder="1" applyAlignment="1">
      <alignment horizontal="center" vertical="center"/>
    </xf>
    <xf numFmtId="0" fontId="6" fillId="11" borderId="176"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6"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6" xfId="6" applyFont="1" applyFill="1" applyBorder="1"/>
    <xf numFmtId="0" fontId="6" fillId="11" borderId="81"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8" xfId="6" applyFill="1" applyBorder="1"/>
    <xf numFmtId="4" fontId="1" fillId="0" borderId="0" xfId="8" applyNumberFormat="1"/>
    <xf numFmtId="0" fontId="29" fillId="3" borderId="179" xfId="14" applyFont="1" applyFill="1" applyBorder="1" applyAlignment="1">
      <alignment horizontal="left" vertical="center" indent="1"/>
    </xf>
    <xf numFmtId="0" fontId="78" fillId="3" borderId="180" xfId="14" applyFont="1" applyFill="1" applyBorder="1" applyAlignment="1">
      <alignment vertical="center"/>
    </xf>
    <xf numFmtId="0" fontId="13" fillId="3" borderId="181" xfId="14" applyFont="1" applyFill="1" applyBorder="1"/>
    <xf numFmtId="0" fontId="13" fillId="3" borderId="182"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6" xfId="14" applyFont="1" applyBorder="1" applyAlignment="1">
      <alignment vertical="center"/>
    </xf>
    <xf numFmtId="0" fontId="78" fillId="0" borderId="187" xfId="14" applyFont="1" applyBorder="1" applyAlignment="1">
      <alignment horizontal="left" vertical="center"/>
    </xf>
    <xf numFmtId="0" fontId="34" fillId="0" borderId="188" xfId="14" applyFont="1" applyBorder="1" applyAlignment="1">
      <alignment vertical="center"/>
    </xf>
    <xf numFmtId="169" fontId="6" fillId="0" borderId="189" xfId="14" applyNumberFormat="1" applyBorder="1" applyAlignment="1">
      <alignment horizontal="right" vertical="center" indent="1"/>
    </xf>
    <xf numFmtId="0" fontId="34" fillId="0" borderId="0" xfId="14" applyFont="1" applyAlignment="1">
      <alignment vertical="center"/>
    </xf>
    <xf numFmtId="0" fontId="34" fillId="0" borderId="150" xfId="14" applyFont="1" applyBorder="1" applyAlignment="1">
      <alignment vertical="center"/>
    </xf>
    <xf numFmtId="0" fontId="34" fillId="0" borderId="190" xfId="14" applyFont="1" applyBorder="1" applyAlignment="1">
      <alignment horizontal="left" vertical="center"/>
    </xf>
    <xf numFmtId="0" fontId="78" fillId="0" borderId="191" xfId="14" applyFont="1" applyBorder="1" applyAlignment="1">
      <alignment horizontal="left" vertical="center"/>
    </xf>
    <xf numFmtId="169" fontId="6" fillId="0" borderId="192" xfId="14" applyNumberFormat="1" applyBorder="1" applyAlignment="1">
      <alignment horizontal="right" vertical="center" indent="1"/>
    </xf>
    <xf numFmtId="0" fontId="34" fillId="0" borderId="193" xfId="14" applyFont="1" applyBorder="1" applyAlignment="1">
      <alignment vertical="center"/>
    </xf>
    <xf numFmtId="0" fontId="34" fillId="0" borderId="194" xfId="14" applyFont="1" applyBorder="1" applyAlignment="1">
      <alignment horizontal="left" vertical="center"/>
    </xf>
    <xf numFmtId="0" fontId="34" fillId="0" borderId="195" xfId="14" applyFont="1" applyBorder="1"/>
    <xf numFmtId="169" fontId="6" fillId="0" borderId="196" xfId="14" applyNumberFormat="1" applyBorder="1" applyAlignment="1">
      <alignment horizontal="right" vertical="center" indent="1"/>
    </xf>
    <xf numFmtId="0" fontId="78" fillId="0" borderId="197" xfId="14" applyFont="1" applyBorder="1" applyAlignment="1">
      <alignment vertical="center"/>
    </xf>
    <xf numFmtId="0" fontId="34" fillId="0" borderId="30" xfId="14" applyFont="1" applyBorder="1" applyAlignment="1">
      <alignment horizontal="left" vertical="center"/>
    </xf>
    <xf numFmtId="0" fontId="34" fillId="0" borderId="198" xfId="14" applyFont="1" applyBorder="1" applyAlignment="1">
      <alignment horizontal="left" vertical="center"/>
    </xf>
    <xf numFmtId="0" fontId="6" fillId="0" borderId="199" xfId="14" applyBorder="1"/>
    <xf numFmtId="0" fontId="27" fillId="0" borderId="195" xfId="14" applyFont="1" applyBorder="1"/>
    <xf numFmtId="167" fontId="34" fillId="0" borderId="0" xfId="14" applyNumberFormat="1" applyFont="1" applyAlignment="1">
      <alignment vertical="center"/>
    </xf>
    <xf numFmtId="169" fontId="6" fillId="0" borderId="200" xfId="14" applyNumberFormat="1" applyBorder="1" applyAlignment="1">
      <alignment horizontal="right" vertical="center" indent="1"/>
    </xf>
    <xf numFmtId="0" fontId="34" fillId="0" borderId="201" xfId="14" applyFont="1" applyBorder="1" applyAlignment="1">
      <alignment vertical="center"/>
    </xf>
    <xf numFmtId="169" fontId="6" fillId="0" borderId="199" xfId="14" applyNumberFormat="1" applyBorder="1" applyAlignment="1">
      <alignment horizontal="right" vertical="center" indent="1"/>
    </xf>
    <xf numFmtId="0" fontId="34" fillId="0" borderId="0" xfId="14" applyFont="1"/>
    <xf numFmtId="0" fontId="78" fillId="0" borderId="202" xfId="14" applyFont="1" applyBorder="1" applyAlignment="1">
      <alignment vertical="center"/>
    </xf>
    <xf numFmtId="0" fontId="78" fillId="0" borderId="203" xfId="14" applyFont="1" applyBorder="1" applyAlignment="1">
      <alignment horizontal="left" vertical="center"/>
    </xf>
    <xf numFmtId="0" fontId="34" fillId="0" borderId="204" xfId="14" applyFont="1" applyBorder="1" applyAlignment="1">
      <alignment vertical="center"/>
    </xf>
    <xf numFmtId="0" fontId="34" fillId="0" borderId="205" xfId="14" applyFont="1" applyBorder="1" applyAlignment="1">
      <alignment vertical="center"/>
    </xf>
    <xf numFmtId="0" fontId="78" fillId="0" borderId="0" xfId="14" applyFont="1" applyAlignment="1">
      <alignment vertical="center"/>
    </xf>
    <xf numFmtId="0" fontId="23" fillId="2" borderId="8" xfId="14" applyFont="1" applyFill="1" applyBorder="1" applyAlignment="1">
      <alignment vertical="center"/>
    </xf>
    <xf numFmtId="0" fontId="78" fillId="0" borderId="206" xfId="14" applyFont="1" applyBorder="1" applyAlignment="1">
      <alignment horizontal="left" vertical="center"/>
    </xf>
    <xf numFmtId="0" fontId="78" fillId="0" borderId="207" xfId="14" applyFont="1" applyBorder="1" applyAlignment="1">
      <alignment vertical="center"/>
    </xf>
    <xf numFmtId="169" fontId="6" fillId="0" borderId="208" xfId="14" applyNumberFormat="1" applyBorder="1" applyAlignment="1">
      <alignment horizontal="right" vertical="center" indent="1"/>
    </xf>
    <xf numFmtId="0" fontId="23" fillId="0" borderId="0" xfId="14" applyFont="1" applyAlignment="1">
      <alignment vertical="center"/>
    </xf>
    <xf numFmtId="0" fontId="78" fillId="0" borderId="163" xfId="14" applyFont="1" applyBorder="1" applyAlignment="1">
      <alignment vertical="center"/>
    </xf>
    <xf numFmtId="0" fontId="78" fillId="0" borderId="209" xfId="14" applyFont="1" applyBorder="1" applyAlignment="1">
      <alignment horizontal="left" vertical="center"/>
    </xf>
    <xf numFmtId="0" fontId="78" fillId="0" borderId="210" xfId="14" applyFont="1" applyBorder="1" applyAlignment="1">
      <alignment horizontal="left" vertical="center"/>
    </xf>
    <xf numFmtId="168" fontId="6" fillId="0" borderId="211" xfId="14" applyNumberFormat="1" applyBorder="1" applyAlignment="1">
      <alignment horizontal="right" vertical="center" indent="1"/>
    </xf>
    <xf numFmtId="0" fontId="23" fillId="2" borderId="9" xfId="14" applyFont="1" applyFill="1" applyBorder="1" applyAlignment="1">
      <alignment vertical="center"/>
    </xf>
    <xf numFmtId="167" fontId="34" fillId="27" borderId="172" xfId="14" applyNumberFormat="1" applyFont="1" applyFill="1" applyBorder="1" applyAlignment="1">
      <alignment vertical="center"/>
    </xf>
    <xf numFmtId="0" fontId="13" fillId="2" borderId="154" xfId="14" applyFont="1" applyFill="1" applyBorder="1" applyAlignment="1">
      <alignment vertical="center"/>
    </xf>
    <xf numFmtId="0" fontId="23" fillId="2" borderId="155" xfId="14" applyFont="1" applyFill="1" applyBorder="1" applyAlignment="1">
      <alignment vertical="center"/>
    </xf>
    <xf numFmtId="167" fontId="34" fillId="17" borderId="156" xfId="14" applyNumberFormat="1" applyFont="1" applyFill="1" applyBorder="1" applyAlignment="1">
      <alignment vertical="center"/>
    </xf>
    <xf numFmtId="4" fontId="6" fillId="12" borderId="103" xfId="16" applyNumberFormat="1" applyFill="1" applyBorder="1" applyAlignment="1">
      <alignment horizontal="right" vertical="center" indent="1"/>
    </xf>
    <xf numFmtId="4" fontId="43" fillId="12" borderId="103"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12" xfId="28" applyFont="1" applyBorder="1" applyAlignment="1"/>
    <xf numFmtId="0" fontId="13" fillId="0" borderId="213" xfId="28" applyFont="1" applyBorder="1" applyAlignment="1">
      <alignment horizontal="center"/>
    </xf>
    <xf numFmtId="0" fontId="6" fillId="0" borderId="213" xfId="28" applyBorder="1" applyAlignment="1"/>
    <xf numFmtId="0" fontId="6" fillId="0" borderId="214" xfId="28" applyBorder="1" applyAlignment="1"/>
    <xf numFmtId="0" fontId="13" fillId="0" borderId="0" xfId="28" applyFont="1" applyAlignment="1">
      <alignment horizontal="center"/>
    </xf>
    <xf numFmtId="0" fontId="6" fillId="0" borderId="216"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7" xfId="28" applyFont="1" applyBorder="1" applyAlignment="1">
      <alignment horizontal="left" indent="1"/>
    </xf>
    <xf numFmtId="0" fontId="13" fillId="0" borderId="218" xfId="28" applyFont="1" applyBorder="1" applyAlignment="1">
      <alignment horizontal="left"/>
    </xf>
    <xf numFmtId="0" fontId="6" fillId="0" borderId="218" xfId="28" applyBorder="1" applyAlignment="1"/>
    <xf numFmtId="0" fontId="6" fillId="0" borderId="219" xfId="28" applyBorder="1" applyAlignment="1"/>
    <xf numFmtId="0" fontId="23" fillId="0" borderId="0" xfId="28" applyFont="1" applyAlignment="1">
      <alignment horizontal="left" indent="1"/>
    </xf>
    <xf numFmtId="0" fontId="6" fillId="0" borderId="212" xfId="28" applyBorder="1" applyAlignment="1"/>
    <xf numFmtId="0" fontId="90" fillId="0" borderId="213" xfId="28" applyFont="1" applyBorder="1" applyAlignment="1">
      <alignment horizontal="left"/>
    </xf>
    <xf numFmtId="0" fontId="91" fillId="0" borderId="213" xfId="28" applyFont="1" applyBorder="1" applyAlignment="1">
      <alignment horizontal="left" vertical="center"/>
    </xf>
    <xf numFmtId="0" fontId="6" fillId="0" borderId="213" xfId="28" applyBorder="1" applyAlignment="1">
      <alignment vertical="center"/>
    </xf>
    <xf numFmtId="0" fontId="6" fillId="0" borderId="213" xfId="28" applyBorder="1" applyAlignment="1">
      <alignment horizontal="right"/>
    </xf>
    <xf numFmtId="14" fontId="6" fillId="0" borderId="214" xfId="28" applyNumberFormat="1" applyBorder="1" applyAlignment="1">
      <alignment horizontal="left" indent="1"/>
    </xf>
    <xf numFmtId="0" fontId="6" fillId="0" borderId="215"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6" xfId="28" applyNumberFormat="1" applyBorder="1" applyAlignment="1">
      <alignment horizontal="left" vertical="center" indent="1"/>
    </xf>
    <xf numFmtId="0" fontId="93" fillId="0" borderId="0" xfId="30" applyFont="1" applyAlignment="1">
      <alignment horizontal="center" vertical="center"/>
    </xf>
    <xf numFmtId="1" fontId="6" fillId="0" borderId="216" xfId="28" applyNumberFormat="1" applyBorder="1" applyAlignment="1">
      <alignment horizontal="left" vertical="center" indent="1"/>
    </xf>
    <xf numFmtId="0" fontId="92" fillId="0" borderId="164" xfId="28" applyFont="1" applyBorder="1" applyAlignment="1">
      <alignment horizontal="left" vertical="center"/>
    </xf>
    <xf numFmtId="0" fontId="92" fillId="0" borderId="164" xfId="28" applyFont="1" applyBorder="1" applyAlignment="1">
      <alignment vertical="center"/>
    </xf>
    <xf numFmtId="0" fontId="92" fillId="0" borderId="220" xfId="28" applyFont="1" applyBorder="1" applyAlignment="1">
      <alignment horizontal="right" vertical="center" indent="1"/>
    </xf>
    <xf numFmtId="0" fontId="6" fillId="0" borderId="221" xfId="28" applyBorder="1" applyAlignment="1"/>
    <xf numFmtId="0" fontId="94" fillId="0" borderId="151" xfId="30" applyFont="1" applyBorder="1" applyAlignment="1">
      <alignment horizontal="left" vertical="center"/>
    </xf>
    <xf numFmtId="0" fontId="92" fillId="0" borderId="216" xfId="28" applyFont="1" applyBorder="1" applyAlignment="1">
      <alignment horizontal="right" vertical="center" indent="1"/>
    </xf>
    <xf numFmtId="0" fontId="95" fillId="0" borderId="0" xfId="30" applyFont="1" applyAlignment="1">
      <alignment horizontal="left" vertical="center"/>
    </xf>
    <xf numFmtId="0" fontId="60" fillId="0" borderId="164" xfId="28" applyFont="1" applyBorder="1" applyAlignment="1">
      <alignment horizontal="center" vertical="center" wrapText="1"/>
    </xf>
    <xf numFmtId="43" fontId="60" fillId="0" borderId="164" xfId="26" applyFont="1" applyFill="1" applyBorder="1" applyAlignment="1">
      <alignment horizontal="center" vertical="center"/>
    </xf>
    <xf numFmtId="0" fontId="42" fillId="0" borderId="222" xfId="28" applyFont="1" applyBorder="1" applyAlignment="1">
      <alignment horizontal="left" vertical="center" wrapText="1" indent="1"/>
    </xf>
    <xf numFmtId="178" fontId="42" fillId="0" borderId="222" xfId="26" applyNumberFormat="1" applyFont="1" applyFill="1" applyBorder="1" applyAlignment="1">
      <alignment horizontal="center" vertical="center"/>
    </xf>
    <xf numFmtId="43" fontId="42" fillId="0" borderId="222"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6" xfId="26" applyFont="1" applyFill="1" applyBorder="1" applyAlignment="1">
      <alignment horizontal="right" vertical="center" indent="1"/>
    </xf>
    <xf numFmtId="43" fontId="92" fillId="0" borderId="216"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64" xfId="26" applyNumberFormat="1" applyFont="1" applyFill="1" applyBorder="1" applyAlignment="1">
      <alignment horizontal="left" vertical="center"/>
    </xf>
    <xf numFmtId="179" fontId="97" fillId="0" borderId="164" xfId="26" applyNumberFormat="1" applyFont="1" applyFill="1" applyBorder="1" applyAlignment="1">
      <alignment horizontal="right" vertical="center"/>
    </xf>
    <xf numFmtId="43" fontId="96" fillId="0" borderId="164" xfId="26" applyFont="1" applyFill="1" applyBorder="1" applyAlignment="1">
      <alignment horizontal="center" vertical="center"/>
    </xf>
    <xf numFmtId="43" fontId="92" fillId="0" borderId="164" xfId="26" applyFont="1" applyFill="1" applyBorder="1" applyAlignment="1">
      <alignment horizontal="center" vertical="center"/>
    </xf>
    <xf numFmtId="43" fontId="92" fillId="0" borderId="220"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22"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64"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6" xfId="30" applyFont="1" applyBorder="1" applyAlignment="1">
      <alignment horizontal="right" vertical="center" indent="1"/>
    </xf>
    <xf numFmtId="0" fontId="6" fillId="0" borderId="223"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7" xfId="28" applyBorder="1" applyAlignment="1"/>
    <xf numFmtId="179" fontId="97" fillId="0" borderId="218" xfId="26" applyNumberFormat="1" applyFont="1" applyFill="1" applyBorder="1" applyAlignment="1">
      <alignment horizontal="right" vertical="center"/>
    </xf>
    <xf numFmtId="43" fontId="96" fillId="0" borderId="218" xfId="26" applyFont="1" applyFill="1" applyBorder="1" applyAlignment="1">
      <alignment horizontal="center" vertical="center"/>
    </xf>
    <xf numFmtId="43" fontId="92" fillId="0" borderId="218" xfId="26" applyFont="1" applyFill="1" applyBorder="1" applyAlignment="1">
      <alignment horizontal="center" vertical="center"/>
    </xf>
    <xf numFmtId="43" fontId="92" fillId="0" borderId="219" xfId="26" applyFont="1" applyFill="1" applyBorder="1" applyAlignment="1">
      <alignment horizontal="right" vertical="center" indent="1"/>
    </xf>
    <xf numFmtId="0" fontId="6" fillId="0" borderId="0" xfId="30" applyAlignment="1"/>
    <xf numFmtId="0" fontId="6" fillId="0" borderId="212" xfId="30" applyBorder="1" applyAlignment="1"/>
    <xf numFmtId="0" fontId="6" fillId="0" borderId="215"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24" xfId="30" applyFont="1" applyBorder="1" applyAlignment="1">
      <alignment horizontal="left" vertical="center"/>
    </xf>
    <xf numFmtId="0" fontId="92" fillId="0" borderId="164" xfId="30" applyFont="1" applyBorder="1" applyAlignment="1">
      <alignment horizontal="left" vertical="center"/>
    </xf>
    <xf numFmtId="0" fontId="92" fillId="0" borderId="164" xfId="30" applyFont="1" applyBorder="1" applyAlignment="1">
      <alignment vertical="center"/>
    </xf>
    <xf numFmtId="0" fontId="92" fillId="0" borderId="220" xfId="30" applyFont="1" applyBorder="1" applyAlignment="1">
      <alignment horizontal="right" vertical="center" indent="1"/>
    </xf>
    <xf numFmtId="0" fontId="6" fillId="0" borderId="221" xfId="30" applyBorder="1" applyAlignment="1"/>
    <xf numFmtId="0" fontId="6" fillId="0" borderId="225" xfId="30" applyBorder="1" applyAlignment="1"/>
    <xf numFmtId="0" fontId="6" fillId="0" borderId="216"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7" xfId="30" applyBorder="1" applyAlignment="1"/>
    <xf numFmtId="0" fontId="6" fillId="0" borderId="218" xfId="30" applyBorder="1" applyAlignment="1"/>
    <xf numFmtId="0" fontId="6" fillId="0" borderId="219" xfId="30" applyBorder="1" applyAlignment="1"/>
    <xf numFmtId="0" fontId="90" fillId="0" borderId="212" xfId="28" applyFont="1" applyBorder="1" applyAlignment="1">
      <alignment horizontal="left"/>
    </xf>
    <xf numFmtId="0" fontId="91" fillId="0" borderId="213" xfId="28" applyFont="1" applyBorder="1" applyAlignment="1">
      <alignment horizontal="right"/>
    </xf>
    <xf numFmtId="0" fontId="6" fillId="0" borderId="213" xfId="30" applyBorder="1" applyAlignment="1"/>
    <xf numFmtId="14" fontId="6" fillId="0" borderId="213" xfId="28" applyNumberFormat="1" applyBorder="1" applyAlignment="1">
      <alignment horizontal="left" indent="1"/>
    </xf>
    <xf numFmtId="0" fontId="6" fillId="0" borderId="214" xfId="30" applyBorder="1" applyAlignment="1"/>
    <xf numFmtId="0" fontId="6" fillId="0" borderId="215"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15" xfId="30" applyFont="1" applyBorder="1" applyAlignment="1">
      <alignment horizontal="left" vertical="center" indent="1"/>
    </xf>
    <xf numFmtId="1" fontId="6" fillId="0" borderId="0" xfId="28" applyNumberFormat="1" applyAlignment="1">
      <alignment horizontal="left" vertical="center" indent="1"/>
    </xf>
    <xf numFmtId="0" fontId="92" fillId="0" borderId="224" xfId="30" applyFont="1" applyBorder="1" applyAlignment="1">
      <alignment horizontal="left" vertical="center" indent="1"/>
    </xf>
    <xf numFmtId="0" fontId="6" fillId="0" borderId="164" xfId="30" applyBorder="1" applyAlignment="1"/>
    <xf numFmtId="0" fontId="92" fillId="0" borderId="220" xfId="30" applyFont="1" applyBorder="1" applyAlignment="1">
      <alignment vertical="center"/>
    </xf>
    <xf numFmtId="0" fontId="42" fillId="0" borderId="215" xfId="30" applyFont="1" applyBorder="1" applyAlignment="1">
      <alignment horizontal="left" vertical="center" indent="1"/>
    </xf>
    <xf numFmtId="0" fontId="42" fillId="0" borderId="0" xfId="30" applyFont="1" applyAlignment="1">
      <alignment vertical="center"/>
    </xf>
    <xf numFmtId="0" fontId="42" fillId="0" borderId="225" xfId="30" applyFont="1" applyBorder="1" applyAlignment="1">
      <alignment vertical="center"/>
    </xf>
    <xf numFmtId="0" fontId="95" fillId="0" borderId="215"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6" xfId="30" applyFont="1" applyBorder="1" applyAlignment="1">
      <alignment horizontal="center" vertical="center"/>
    </xf>
    <xf numFmtId="0" fontId="6" fillId="0" borderId="215" xfId="31" applyBorder="1" applyAlignment="1">
      <alignment horizontal="left" indent="1"/>
    </xf>
    <xf numFmtId="179" fontId="42" fillId="0" borderId="0" xfId="26" applyNumberFormat="1" applyFont="1" applyFill="1" applyBorder="1" applyAlignment="1">
      <alignment horizontal="right"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4" fillId="0" borderId="0" xfId="30" applyFont="1" applyAlignment="1">
      <alignment horizontal="center" vertical="center"/>
    </xf>
    <xf numFmtId="173" fontId="60" fillId="0" borderId="216" xfId="15" applyNumberFormat="1" applyFont="1" applyFill="1" applyBorder="1" applyAlignment="1">
      <alignment horizontal="center" vertical="center"/>
    </xf>
    <xf numFmtId="0" fontId="98" fillId="0" borderId="215" xfId="30" applyFont="1" applyBorder="1" applyAlignment="1">
      <alignment horizontal="left" vertical="center" indent="1"/>
    </xf>
    <xf numFmtId="0" fontId="60" fillId="0" borderId="229" xfId="30" applyFont="1" applyBorder="1" applyAlignment="1">
      <alignment horizontal="center" vertical="center"/>
    </xf>
    <xf numFmtId="0" fontId="60" fillId="0" borderId="226" xfId="30" applyFont="1" applyBorder="1" applyAlignment="1">
      <alignment horizontal="center" vertical="center" wrapText="1"/>
    </xf>
    <xf numFmtId="43" fontId="60" fillId="0" borderId="216" xfId="26" applyFont="1" applyFill="1" applyBorder="1" applyAlignment="1">
      <alignment horizontal="center" vertical="center"/>
    </xf>
    <xf numFmtId="14" fontId="99" fillId="0" borderId="215"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31"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173" fontId="42" fillId="0" borderId="233"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6" xfId="15" applyNumberFormat="1" applyFont="1" applyFill="1" applyBorder="1" applyAlignment="1">
      <alignment horizontal="center" vertical="center"/>
    </xf>
    <xf numFmtId="179" fontId="42" fillId="0" borderId="234" xfId="26"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173" fontId="42" fillId="0" borderId="237"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6" xfId="15" applyNumberFormat="1" applyFont="1" applyFill="1" applyBorder="1" applyAlignment="1">
      <alignment horizontal="right" vertical="center"/>
    </xf>
    <xf numFmtId="179" fontId="42" fillId="0" borderId="230" xfId="26" applyNumberFormat="1" applyFont="1" applyFill="1" applyBorder="1" applyAlignment="1">
      <alignment horizontal="center" vertical="center"/>
    </xf>
    <xf numFmtId="0" fontId="6" fillId="0" borderId="217" xfId="31" applyBorder="1" applyAlignment="1">
      <alignment horizontal="left" indent="1"/>
    </xf>
    <xf numFmtId="179" fontId="42" fillId="0" borderId="218" xfId="26" applyNumberFormat="1" applyFont="1" applyFill="1" applyBorder="1" applyAlignment="1">
      <alignment horizontal="right" vertical="center"/>
    </xf>
    <xf numFmtId="173" fontId="42" fillId="0" borderId="218" xfId="15" applyNumberFormat="1" applyFont="1" applyFill="1" applyBorder="1" applyAlignment="1">
      <alignment horizontal="right" vertical="center"/>
    </xf>
    <xf numFmtId="173" fontId="42" fillId="0" borderId="219"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12" xfId="30" applyFont="1" applyFill="1" applyBorder="1" applyAlignment="1">
      <alignment vertical="center"/>
    </xf>
    <xf numFmtId="0" fontId="6" fillId="5" borderId="213" xfId="30" applyFill="1" applyBorder="1" applyAlignment="1">
      <alignment vertical="center"/>
    </xf>
    <xf numFmtId="0" fontId="6" fillId="5" borderId="214" xfId="30" applyFill="1" applyBorder="1" applyAlignment="1">
      <alignment vertical="center"/>
    </xf>
    <xf numFmtId="0" fontId="102" fillId="5" borderId="215" xfId="30" applyFont="1" applyFill="1" applyBorder="1" applyAlignment="1">
      <alignment horizontal="left" vertical="center" indent="1"/>
    </xf>
    <xf numFmtId="0" fontId="23" fillId="5" borderId="164" xfId="30" applyFont="1" applyFill="1" applyBorder="1" applyAlignment="1">
      <alignment horizontal="center" vertical="center"/>
    </xf>
    <xf numFmtId="0" fontId="23" fillId="5" borderId="164" xfId="30" applyFont="1" applyFill="1" applyBorder="1" applyAlignment="1">
      <alignment horizontal="right" vertical="center"/>
    </xf>
    <xf numFmtId="0" fontId="13" fillId="5" borderId="216"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5"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24" xfId="30" applyFont="1" applyFill="1" applyBorder="1" applyAlignment="1">
      <alignment vertical="center"/>
    </xf>
    <xf numFmtId="0" fontId="13" fillId="5" borderId="164" xfId="30" applyFont="1" applyFill="1" applyBorder="1" applyAlignment="1">
      <alignment horizontal="right" vertical="center"/>
    </xf>
    <xf numFmtId="0" fontId="13" fillId="5" borderId="220" xfId="30" applyFont="1" applyFill="1" applyBorder="1" applyAlignment="1">
      <alignment vertical="center"/>
    </xf>
    <xf numFmtId="0" fontId="13" fillId="5" borderId="215" xfId="30" applyFont="1" applyFill="1" applyBorder="1" applyAlignment="1">
      <alignment vertical="center"/>
    </xf>
    <xf numFmtId="0" fontId="98" fillId="5" borderId="215"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15" xfId="30" applyFont="1" applyBorder="1" applyAlignment="1">
      <alignment horizontal="left" vertical="center" indent="3"/>
    </xf>
    <xf numFmtId="181" fontId="13" fillId="2" borderId="0" xfId="30" applyNumberFormat="1" applyFont="1" applyFill="1" applyAlignment="1">
      <alignment horizontal="center"/>
    </xf>
    <xf numFmtId="0" fontId="13" fillId="5" borderId="215"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7" xfId="30" applyFont="1" applyFill="1" applyBorder="1" applyAlignment="1">
      <alignment horizontal="left" vertical="center" indent="1"/>
    </xf>
    <xf numFmtId="0" fontId="13" fillId="5" borderId="218" xfId="30" applyFont="1" applyFill="1" applyBorder="1" applyAlignment="1">
      <alignment horizontal="right" vertical="center"/>
    </xf>
    <xf numFmtId="0" fontId="13" fillId="5" borderId="219"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12" xfId="30" applyFont="1" applyBorder="1" applyAlignment="1">
      <alignment vertical="center"/>
    </xf>
    <xf numFmtId="0" fontId="13" fillId="0" borderId="213" xfId="30" applyFont="1" applyBorder="1" applyAlignment="1">
      <alignment vertical="center"/>
    </xf>
    <xf numFmtId="0" fontId="13" fillId="0" borderId="213" xfId="30" applyFont="1" applyBorder="1" applyAlignment="1">
      <alignment horizontal="right" vertical="center"/>
    </xf>
    <xf numFmtId="0" fontId="13" fillId="0" borderId="213" xfId="30" applyFont="1" applyBorder="1" applyAlignment="1">
      <alignment horizontal="center" vertical="center"/>
    </xf>
    <xf numFmtId="0" fontId="13" fillId="0" borderId="214" xfId="30" applyFont="1" applyBorder="1" applyAlignment="1">
      <alignment vertical="center"/>
    </xf>
    <xf numFmtId="0" fontId="13" fillId="0" borderId="0" xfId="30" applyFont="1" applyAlignment="1">
      <alignment vertical="center"/>
    </xf>
    <xf numFmtId="0" fontId="13" fillId="0" borderId="216"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4" xfId="30" applyFont="1" applyBorder="1" applyAlignment="1">
      <alignment vertical="center"/>
    </xf>
    <xf numFmtId="0" fontId="13" fillId="0" borderId="164" xfId="30" applyFont="1" applyBorder="1" applyAlignment="1">
      <alignment vertical="center"/>
    </xf>
    <xf numFmtId="0" fontId="13" fillId="0" borderId="164" xfId="30" applyFont="1" applyBorder="1" applyAlignment="1">
      <alignment horizontal="right" vertical="center"/>
    </xf>
    <xf numFmtId="0" fontId="13" fillId="0" borderId="164" xfId="30" applyFont="1" applyBorder="1" applyAlignment="1">
      <alignment horizontal="center" vertical="center"/>
    </xf>
    <xf numFmtId="0" fontId="13" fillId="0" borderId="220" xfId="30" applyFont="1" applyBorder="1" applyAlignment="1">
      <alignment vertical="center"/>
    </xf>
    <xf numFmtId="0" fontId="13" fillId="0" borderId="215" xfId="30" applyFont="1" applyBorder="1" applyAlignment="1">
      <alignment vertical="center"/>
    </xf>
    <xf numFmtId="0" fontId="13" fillId="0" borderId="0" xfId="30" applyFont="1" applyAlignment="1">
      <alignment horizontal="left" vertical="center" indent="3"/>
    </xf>
    <xf numFmtId="0" fontId="23" fillId="0" borderId="164"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24" xfId="30" applyFont="1" applyBorder="1" applyAlignment="1">
      <alignment horizontal="left" vertical="center" indent="1"/>
    </xf>
    <xf numFmtId="0" fontId="13" fillId="0" borderId="164" xfId="30" applyFont="1" applyBorder="1" applyAlignment="1">
      <alignment horizontal="left" vertical="center" indent="1"/>
    </xf>
    <xf numFmtId="0" fontId="13" fillId="0" borderId="215"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7" xfId="30" applyFont="1" applyBorder="1" applyAlignment="1">
      <alignment vertical="center"/>
    </xf>
    <xf numFmtId="0" fontId="27" fillId="0" borderId="218" xfId="30" applyFont="1" applyBorder="1" applyAlignment="1">
      <alignment vertical="center"/>
    </xf>
    <xf numFmtId="0" fontId="6" fillId="0" borderId="218" xfId="30" applyBorder="1" applyAlignment="1">
      <alignment vertical="center"/>
    </xf>
    <xf numFmtId="0" fontId="6" fillId="0" borderId="218" xfId="30" applyBorder="1" applyAlignment="1">
      <alignment horizontal="center" vertical="center"/>
    </xf>
    <xf numFmtId="0" fontId="6" fillId="0" borderId="219" xfId="30" applyBorder="1" applyAlignment="1">
      <alignment vertical="center"/>
    </xf>
    <xf numFmtId="166" fontId="6" fillId="0" borderId="0" xfId="30" applyNumberFormat="1" applyAlignment="1">
      <alignment horizontal="center" vertical="center"/>
    </xf>
    <xf numFmtId="0" fontId="92" fillId="0" borderId="212" xfId="30" applyFont="1" applyBorder="1" applyAlignment="1">
      <alignment vertical="center"/>
    </xf>
    <xf numFmtId="0" fontId="90" fillId="0" borderId="213" xfId="28" applyFont="1" applyBorder="1" applyAlignment="1"/>
    <xf numFmtId="0" fontId="91" fillId="0" borderId="213" xfId="28" applyFont="1" applyBorder="1" applyAlignment="1"/>
    <xf numFmtId="0" fontId="92" fillId="0" borderId="213" xfId="30" applyFont="1" applyBorder="1" applyAlignment="1">
      <alignment vertical="center"/>
    </xf>
    <xf numFmtId="0" fontId="6" fillId="0" borderId="213" xfId="28" applyBorder="1" applyAlignment="1">
      <alignment horizontal="right" vertical="center"/>
    </xf>
    <xf numFmtId="0" fontId="92" fillId="0" borderId="215"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24" xfId="30" applyFont="1" applyBorder="1" applyAlignment="1">
      <alignment vertical="center"/>
    </xf>
    <xf numFmtId="0" fontId="92" fillId="0" borderId="164" xfId="30" applyFont="1" applyBorder="1" applyAlignment="1">
      <alignment horizontal="left" vertical="center" indent="1"/>
    </xf>
    <xf numFmtId="0" fontId="105" fillId="0" borderId="0" xfId="30" applyFont="1" applyAlignment="1">
      <alignment horizontal="left" vertical="center"/>
    </xf>
    <xf numFmtId="0" fontId="92" fillId="0" borderId="150" xfId="30" applyFont="1" applyBorder="1" applyAlignment="1">
      <alignment vertical="center"/>
    </xf>
    <xf numFmtId="0" fontId="92" fillId="0" borderId="216" xfId="30" applyFont="1" applyBorder="1" applyAlignment="1">
      <alignment vertical="center"/>
    </xf>
    <xf numFmtId="0" fontId="42" fillId="0" borderId="215" xfId="30" applyFont="1" applyBorder="1" applyAlignment="1">
      <alignment vertical="center"/>
    </xf>
    <xf numFmtId="0" fontId="27" fillId="0" borderId="164" xfId="30" applyFont="1" applyBorder="1" applyAlignment="1">
      <alignment horizontal="center" vertical="center" wrapText="1"/>
    </xf>
    <xf numFmtId="0" fontId="27" fillId="0" borderId="0" xfId="30" applyFont="1" applyAlignment="1">
      <alignment horizontal="center" vertical="center" wrapText="1"/>
    </xf>
    <xf numFmtId="0" fontId="27" fillId="0" borderId="152" xfId="30" applyFont="1" applyBorder="1" applyAlignment="1">
      <alignment horizontal="center" vertical="center" wrapText="1"/>
    </xf>
    <xf numFmtId="0" fontId="60" fillId="0" borderId="0" xfId="30" applyFont="1" applyAlignment="1">
      <alignment horizontal="center" vertical="center" wrapText="1"/>
    </xf>
    <xf numFmtId="0" fontId="42" fillId="0" borderId="216" xfId="30" applyFont="1" applyBorder="1" applyAlignment="1">
      <alignment vertical="center"/>
    </xf>
    <xf numFmtId="0" fontId="60" fillId="0" borderId="164" xfId="30" applyFont="1" applyBorder="1" applyAlignment="1">
      <alignment horizontal="center" vertical="center" wrapText="1"/>
    </xf>
    <xf numFmtId="0" fontId="27" fillId="0" borderId="155"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2" xfId="26" applyNumberFormat="1" applyFont="1" applyFill="1" applyBorder="1" applyAlignment="1">
      <alignment horizontal="center" vertical="center"/>
    </xf>
    <xf numFmtId="0" fontId="42" fillId="0" borderId="217" xfId="30" applyFont="1" applyBorder="1" applyAlignment="1">
      <alignment vertical="center"/>
    </xf>
    <xf numFmtId="8" fontId="42" fillId="0" borderId="218" xfId="26" applyNumberFormat="1" applyFont="1" applyFill="1" applyBorder="1" applyAlignment="1">
      <alignment horizontal="left" vertical="center"/>
    </xf>
    <xf numFmtId="8" fontId="42" fillId="0" borderId="218" xfId="26" applyNumberFormat="1" applyFont="1" applyFill="1" applyBorder="1" applyAlignment="1">
      <alignment vertical="center"/>
    </xf>
    <xf numFmtId="8" fontId="42" fillId="0" borderId="238" xfId="26" applyNumberFormat="1" applyFont="1" applyFill="1" applyBorder="1" applyAlignment="1">
      <alignment vertical="center"/>
    </xf>
    <xf numFmtId="0" fontId="42" fillId="0" borderId="219" xfId="30" applyFont="1" applyBorder="1" applyAlignment="1">
      <alignment vertical="center"/>
    </xf>
    <xf numFmtId="14" fontId="108" fillId="0" borderId="0" xfId="30" applyNumberFormat="1" applyFont="1" applyAlignment="1">
      <alignment horizontal="center" vertical="center"/>
    </xf>
    <xf numFmtId="0" fontId="109" fillId="0" borderId="212" xfId="28" applyFont="1" applyBorder="1" applyAlignment="1">
      <alignment horizontal="left" indent="1"/>
    </xf>
    <xf numFmtId="0" fontId="6" fillId="0" borderId="216" xfId="30" applyBorder="1" applyAlignment="1">
      <alignment vertical="center"/>
    </xf>
    <xf numFmtId="43" fontId="42" fillId="0" borderId="215" xfId="26" applyFont="1" applyFill="1" applyBorder="1" applyAlignment="1">
      <alignment horizontal="left" vertical="center"/>
    </xf>
    <xf numFmtId="0" fontId="27" fillId="0" borderId="164" xfId="31" applyFont="1" applyBorder="1" applyAlignment="1">
      <alignment vertical="center"/>
    </xf>
    <xf numFmtId="178" fontId="27" fillId="0" borderId="164" xfId="26" applyNumberFormat="1" applyFont="1" applyFill="1" applyBorder="1" applyAlignment="1">
      <alignment horizontal="right" vertical="center"/>
    </xf>
    <xf numFmtId="0" fontId="6" fillId="0" borderId="0" xfId="30" quotePrefix="1" applyAlignment="1"/>
    <xf numFmtId="43" fontId="42" fillId="0" borderId="215" xfId="26" quotePrefix="1" applyFont="1" applyFill="1" applyBorder="1" applyAlignment="1">
      <alignment horizontal="center" vertical="center"/>
    </xf>
    <xf numFmtId="0" fontId="6" fillId="0" borderId="222" xfId="26" applyNumberFormat="1" applyFont="1" applyFill="1" applyBorder="1" applyAlignment="1">
      <alignment vertical="center" wrapText="1"/>
    </xf>
    <xf numFmtId="178" fontId="6" fillId="0" borderId="222"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5" xfId="26" applyFont="1" applyFill="1" applyBorder="1" applyAlignment="1">
      <alignment horizontal="center" vertical="center"/>
    </xf>
    <xf numFmtId="0" fontId="6" fillId="0" borderId="164" xfId="26" applyNumberFormat="1" applyFont="1" applyFill="1" applyBorder="1" applyAlignment="1">
      <alignment vertical="center" wrapText="1"/>
    </xf>
    <xf numFmtId="178" fontId="6" fillId="0" borderId="164" xfId="26" applyNumberFormat="1" applyFont="1" applyFill="1" applyBorder="1" applyAlignment="1">
      <alignment horizontal="right" vertical="center"/>
    </xf>
    <xf numFmtId="0" fontId="60" fillId="0" borderId="215"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7" xfId="26" applyFont="1" applyFill="1" applyBorder="1" applyAlignment="1">
      <alignment vertical="center"/>
    </xf>
    <xf numFmtId="43" fontId="42" fillId="0" borderId="218" xfId="26" applyFont="1" applyFill="1" applyBorder="1" applyAlignment="1">
      <alignment vertical="center"/>
    </xf>
    <xf numFmtId="43" fontId="42" fillId="0" borderId="219"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12" xfId="30" applyFont="1" applyBorder="1" applyAlignment="1"/>
    <xf numFmtId="0" fontId="109" fillId="0" borderId="213" xfId="28" applyFont="1" applyBorder="1" applyAlignment="1"/>
    <xf numFmtId="0" fontId="92" fillId="0" borderId="213" xfId="30" applyFont="1" applyBorder="1" applyAlignment="1"/>
    <xf numFmtId="14" fontId="108" fillId="0" borderId="215" xfId="30" applyNumberFormat="1" applyFont="1" applyBorder="1" applyAlignment="1">
      <alignment horizontal="center" vertical="center"/>
    </xf>
    <xf numFmtId="0" fontId="42" fillId="0" borderId="0" xfId="30" applyFont="1" applyAlignment="1">
      <alignment horizontal="center" vertical="center"/>
    </xf>
    <xf numFmtId="0" fontId="42" fillId="0" borderId="221"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15"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2"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51" xfId="26" applyNumberFormat="1" applyFont="1" applyFill="1" applyBorder="1" applyAlignment="1">
      <alignment horizontal="right" vertical="center"/>
    </xf>
    <xf numFmtId="43" fontId="42" fillId="0" borderId="164" xfId="26" applyFont="1" applyFill="1" applyBorder="1" applyAlignment="1">
      <alignment vertical="center"/>
    </xf>
    <xf numFmtId="0" fontId="42" fillId="0" borderId="220"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2" xfId="32" applyNumberFormat="1" applyFont="1" applyFill="1" applyBorder="1" applyAlignment="1">
      <alignment vertical="center" wrapText="1"/>
    </xf>
    <xf numFmtId="178" fontId="42" fillId="0" borderId="222" xfId="32" applyNumberFormat="1" applyFont="1" applyFill="1" applyBorder="1" applyAlignment="1">
      <alignment horizontal="right" vertical="center"/>
    </xf>
    <xf numFmtId="0" fontId="6" fillId="0" borderId="223"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40" xfId="33" quotePrefix="1" applyFill="1" applyBorder="1" applyAlignment="1">
      <alignment horizontal="left" indent="1"/>
    </xf>
    <xf numFmtId="0" fontId="6" fillId="2" borderId="164" xfId="33" applyFill="1" applyBorder="1" applyAlignment="1">
      <alignment horizontal="left" indent="1"/>
    </xf>
    <xf numFmtId="0" fontId="6" fillId="2" borderId="164" xfId="33" quotePrefix="1" applyFill="1" applyBorder="1"/>
    <xf numFmtId="43" fontId="6" fillId="2" borderId="164" xfId="26" quotePrefix="1" applyFont="1" applyFill="1" applyBorder="1"/>
    <xf numFmtId="9" fontId="6" fillId="2" borderId="164" xfId="15" quotePrefix="1" applyFont="1" applyFill="1" applyBorder="1" applyAlignment="1">
      <alignment horizontal="right"/>
    </xf>
    <xf numFmtId="9" fontId="6" fillId="2" borderId="164" xfId="15" quotePrefix="1" applyFont="1" applyFill="1" applyBorder="1" applyAlignment="1">
      <alignment horizontal="center" vertical="center"/>
    </xf>
    <xf numFmtId="186" fontId="6" fillId="2" borderId="164" xfId="34" quotePrefix="1" applyNumberFormat="1" applyFont="1" applyFill="1" applyBorder="1"/>
    <xf numFmtId="13" fontId="6" fillId="2" borderId="164" xfId="33" quotePrefix="1" applyNumberFormat="1" applyFill="1" applyBorder="1" applyAlignment="1">
      <alignment horizontal="center"/>
    </xf>
    <xf numFmtId="43" fontId="6" fillId="2" borderId="164" xfId="26" applyFont="1" applyFill="1" applyBorder="1" applyAlignment="1"/>
    <xf numFmtId="43" fontId="6" fillId="2" borderId="241"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1"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8"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2"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7"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22" xfId="32" applyNumberFormat="1" applyFont="1" applyFill="1" applyBorder="1" applyAlignment="1">
      <alignment vertical="center" wrapText="1"/>
    </xf>
    <xf numFmtId="0" fontId="42" fillId="0" borderId="212" xfId="30" applyFont="1" applyBorder="1" applyAlignment="1">
      <alignment horizontal="center" vertical="center"/>
    </xf>
    <xf numFmtId="0" fontId="114" fillId="0" borderId="213" xfId="30" applyFont="1" applyBorder="1" applyAlignment="1">
      <alignment vertical="center"/>
    </xf>
    <xf numFmtId="0" fontId="42" fillId="0" borderId="213" xfId="30" applyFont="1" applyBorder="1" applyAlignment="1">
      <alignment vertical="center"/>
    </xf>
    <xf numFmtId="0" fontId="42" fillId="0" borderId="214" xfId="30" applyFont="1" applyBorder="1" applyAlignment="1">
      <alignment vertical="center"/>
    </xf>
    <xf numFmtId="178" fontId="6" fillId="0" borderId="223"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24" xfId="30" applyBorder="1" applyAlignment="1">
      <alignment vertical="center"/>
    </xf>
    <xf numFmtId="0" fontId="42" fillId="0" borderId="164" xfId="30" applyFont="1" applyBorder="1" applyAlignment="1">
      <alignment vertical="center"/>
    </xf>
    <xf numFmtId="0" fontId="6" fillId="0" borderId="220" xfId="30" applyBorder="1" applyAlignment="1"/>
    <xf numFmtId="0" fontId="124" fillId="0" borderId="0" xfId="30" applyFont="1" applyAlignment="1"/>
    <xf numFmtId="0" fontId="125" fillId="0" borderId="0" xfId="30" applyFont="1" applyAlignment="1"/>
    <xf numFmtId="0" fontId="6" fillId="0" borderId="226" xfId="30" applyBorder="1" applyAlignment="1">
      <alignment horizontal="left" vertical="center" wrapText="1"/>
    </xf>
    <xf numFmtId="43" fontId="4" fillId="0" borderId="229" xfId="26" applyFont="1" applyBorder="1" applyAlignment="1">
      <alignment vertical="center"/>
    </xf>
    <xf numFmtId="0" fontId="4" fillId="0" borderId="229" xfId="30" applyFont="1" applyBorder="1" applyAlignment="1">
      <alignment horizontal="center" vertical="center"/>
    </xf>
    <xf numFmtId="0" fontId="6" fillId="0" borderId="229" xfId="30" applyBorder="1" applyAlignment="1">
      <alignment vertical="center" wrapText="1"/>
    </xf>
    <xf numFmtId="0" fontId="6" fillId="2" borderId="229" xfId="30" applyFill="1" applyBorder="1" applyAlignment="1">
      <alignment vertical="center" wrapText="1"/>
    </xf>
    <xf numFmtId="0" fontId="6" fillId="0" borderId="0" xfId="30" applyAlignment="1">
      <alignment wrapText="1"/>
    </xf>
    <xf numFmtId="4" fontId="4" fillId="0" borderId="229" xfId="30" applyNumberFormat="1" applyFont="1" applyBorder="1" applyAlignment="1">
      <alignment vertical="center"/>
    </xf>
    <xf numFmtId="0" fontId="27" fillId="0" borderId="226"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15" xfId="30" applyFont="1" applyBorder="1" applyAlignment="1">
      <alignment vertical="center"/>
    </xf>
    <xf numFmtId="0" fontId="99" fillId="0" borderId="215"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15"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5"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5" xfId="32" applyNumberFormat="1" applyFont="1" applyFill="1" applyBorder="1" applyAlignment="1">
      <alignment horizontal="left" vertical="center" wrapText="1"/>
    </xf>
    <xf numFmtId="0" fontId="6" fillId="0" borderId="0" xfId="30" applyAlignment="1">
      <alignment vertical="center" wrapText="1"/>
    </xf>
    <xf numFmtId="0" fontId="6" fillId="0" borderId="215"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5" xfId="32" applyNumberFormat="1" applyFont="1" applyFill="1" applyBorder="1" applyAlignment="1">
      <alignment vertical="center" wrapText="1"/>
    </xf>
    <xf numFmtId="0" fontId="6" fillId="0" borderId="215" xfId="32" applyNumberFormat="1" applyFont="1" applyFill="1" applyBorder="1" applyAlignment="1">
      <alignment vertical="center" wrapText="1"/>
    </xf>
    <xf numFmtId="1" fontId="6" fillId="0" borderId="0" xfId="30" applyNumberFormat="1" applyAlignment="1">
      <alignment vertical="center"/>
    </xf>
    <xf numFmtId="1" fontId="6" fillId="0" borderId="213" xfId="30" applyNumberFormat="1" applyBorder="1" applyAlignment="1"/>
    <xf numFmtId="0" fontId="93" fillId="0" borderId="0" xfId="28" applyFont="1" applyAlignment="1">
      <alignment vertical="center" wrapText="1"/>
    </xf>
    <xf numFmtId="1" fontId="6" fillId="0" borderId="216" xfId="28" applyNumberFormat="1" applyBorder="1" applyAlignment="1">
      <alignment horizontal="center" vertical="center"/>
    </xf>
    <xf numFmtId="0" fontId="6" fillId="0" borderId="164" xfId="30" applyBorder="1" applyAlignment="1">
      <alignment vertical="center"/>
    </xf>
    <xf numFmtId="0" fontId="6" fillId="0" borderId="164" xfId="30" applyBorder="1" applyAlignment="1">
      <alignment horizontal="center" vertical="center"/>
    </xf>
    <xf numFmtId="1" fontId="6" fillId="0" borderId="164" xfId="30" applyNumberFormat="1" applyBorder="1" applyAlignment="1">
      <alignment vertical="center"/>
    </xf>
    <xf numFmtId="0" fontId="6" fillId="0" borderId="220" xfId="30" applyBorder="1" applyAlignment="1">
      <alignment vertical="center"/>
    </xf>
    <xf numFmtId="0" fontId="6" fillId="0" borderId="215" xfId="30" applyBorder="1" applyAlignment="1">
      <alignment vertical="center"/>
    </xf>
    <xf numFmtId="1" fontId="42" fillId="0" borderId="0" xfId="30" applyNumberFormat="1" applyFont="1" applyAlignment="1">
      <alignment vertical="center"/>
    </xf>
    <xf numFmtId="14" fontId="42" fillId="2" borderId="233" xfId="11" applyNumberFormat="1" applyFont="1" applyFill="1" applyBorder="1" applyAlignment="1">
      <alignment horizontal="center" vertical="center"/>
    </xf>
    <xf numFmtId="3" fontId="42" fillId="2" borderId="242" xfId="11" applyNumberFormat="1" applyFont="1" applyFill="1" applyBorder="1" applyAlignment="1">
      <alignment horizontal="center" vertical="center"/>
    </xf>
    <xf numFmtId="3" fontId="42" fillId="2" borderId="242" xfId="30" applyNumberFormat="1" applyFont="1" applyFill="1" applyBorder="1" applyAlignment="1">
      <alignment horizontal="center" vertical="center"/>
    </xf>
    <xf numFmtId="178" fontId="42" fillId="2" borderId="242"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7" xfId="30" applyNumberFormat="1" applyFont="1" applyFill="1" applyBorder="1" applyAlignment="1">
      <alignment horizontal="center" vertical="center"/>
    </xf>
    <xf numFmtId="0" fontId="42" fillId="4" borderId="233" xfId="30" applyFont="1" applyFill="1" applyBorder="1" applyAlignment="1">
      <alignment horizontal="left" vertical="center"/>
    </xf>
    <xf numFmtId="43" fontId="6" fillId="2" borderId="233"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2" xfId="26" quotePrefix="1" applyFont="1" applyFill="1" applyBorder="1" applyAlignment="1">
      <alignment horizontal="right" vertical="center"/>
    </xf>
    <xf numFmtId="43" fontId="6" fillId="2" borderId="237" xfId="26" quotePrefix="1" applyFont="1" applyFill="1" applyBorder="1" applyAlignment="1">
      <alignment horizontal="right" vertical="center"/>
    </xf>
    <xf numFmtId="43" fontId="42" fillId="2" borderId="242" xfId="26" quotePrefix="1" applyFont="1" applyFill="1" applyBorder="1" applyAlignment="1">
      <alignment vertical="center"/>
    </xf>
    <xf numFmtId="0" fontId="42" fillId="4" borderId="242" xfId="30" applyFont="1" applyFill="1" applyBorder="1" applyAlignment="1">
      <alignment horizontal="left" vertical="center"/>
    </xf>
    <xf numFmtId="0" fontId="42" fillId="4" borderId="237" xfId="30" applyFont="1" applyFill="1" applyBorder="1" applyAlignment="1">
      <alignment horizontal="left" vertical="center"/>
    </xf>
    <xf numFmtId="0" fontId="127" fillId="0" borderId="0" xfId="30" applyFont="1" applyAlignment="1">
      <alignment vertical="center"/>
    </xf>
    <xf numFmtId="0" fontId="60" fillId="0" borderId="215"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33" xfId="30" applyNumberFormat="1" applyFont="1" applyBorder="1" applyAlignment="1">
      <alignment horizontal="center" vertical="center"/>
    </xf>
    <xf numFmtId="178" fontId="42" fillId="0" borderId="233" xfId="30" quotePrefix="1" applyNumberFormat="1" applyFont="1" applyBorder="1" applyAlignment="1">
      <alignment horizontal="right" vertical="center"/>
    </xf>
    <xf numFmtId="10" fontId="42" fillId="0" borderId="233" xfId="15" applyNumberFormat="1" applyFont="1" applyFill="1" applyBorder="1" applyAlignment="1">
      <alignment horizontal="right" vertical="center"/>
    </xf>
    <xf numFmtId="1" fontId="42" fillId="0" borderId="233" xfId="30" quotePrefix="1" applyNumberFormat="1" applyFont="1" applyBorder="1" applyAlignment="1">
      <alignment horizontal="right" vertical="center"/>
    </xf>
    <xf numFmtId="173" fontId="42" fillId="0" borderId="233" xfId="15" applyNumberFormat="1" applyFont="1" applyFill="1" applyBorder="1" applyAlignment="1">
      <alignment horizontal="right" vertical="center"/>
    </xf>
    <xf numFmtId="14" fontId="42" fillId="0" borderId="242" xfId="30" applyNumberFormat="1" applyFont="1" applyBorder="1" applyAlignment="1">
      <alignment horizontal="center" vertical="center"/>
    </xf>
    <xf numFmtId="14" fontId="42" fillId="0" borderId="237" xfId="30" applyNumberFormat="1" applyFont="1" applyBorder="1" applyAlignment="1">
      <alignment horizontal="center" vertical="center"/>
    </xf>
    <xf numFmtId="14" fontId="60" fillId="0" borderId="229" xfId="30" applyNumberFormat="1" applyFont="1" applyBorder="1" applyAlignment="1">
      <alignment horizontal="center" vertical="center"/>
    </xf>
    <xf numFmtId="178" fontId="60" fillId="0" borderId="229" xfId="30" applyNumberFormat="1" applyFont="1" applyBorder="1" applyAlignment="1">
      <alignment horizontal="right" vertical="center"/>
    </xf>
    <xf numFmtId="10" fontId="60" fillId="0" borderId="229" xfId="30" applyNumberFormat="1" applyFont="1" applyBorder="1" applyAlignment="1">
      <alignment horizontal="right" vertical="center"/>
    </xf>
    <xf numFmtId="1" fontId="60" fillId="0" borderId="229" xfId="30" applyNumberFormat="1" applyFont="1" applyBorder="1" applyAlignment="1">
      <alignment horizontal="right" vertical="center"/>
    </xf>
    <xf numFmtId="9" fontId="60" fillId="0" borderId="229"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33" xfId="15" applyNumberFormat="1" applyFont="1" applyBorder="1" applyAlignment="1">
      <alignment horizontal="right" vertical="center"/>
    </xf>
    <xf numFmtId="9" fontId="42" fillId="0" borderId="242" xfId="15" quotePrefix="1" applyFont="1" applyFill="1" applyBorder="1" applyAlignment="1">
      <alignment horizontal="center" vertical="center"/>
    </xf>
    <xf numFmtId="0" fontId="42" fillId="0" borderId="233" xfId="30" applyFont="1" applyBorder="1" applyAlignment="1">
      <alignment horizontal="center" vertical="center"/>
    </xf>
    <xf numFmtId="0" fontId="42" fillId="0" borderId="242"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3" xfId="15" applyNumberFormat="1" applyFont="1" applyFill="1" applyBorder="1" applyAlignment="1">
      <alignment horizontal="right" vertical="center"/>
    </xf>
    <xf numFmtId="0" fontId="42" fillId="0" borderId="218" xfId="30" applyFont="1" applyBorder="1" applyAlignment="1">
      <alignment vertical="center"/>
    </xf>
    <xf numFmtId="0" fontId="42" fillId="0" borderId="218" xfId="30" applyFont="1" applyBorder="1" applyAlignment="1">
      <alignment horizontal="center" vertical="center"/>
    </xf>
    <xf numFmtId="0" fontId="42" fillId="0" borderId="218" xfId="30" applyFont="1" applyBorder="1" applyAlignment="1">
      <alignment horizontal="right" vertical="center"/>
    </xf>
    <xf numFmtId="1" fontId="42" fillId="0" borderId="218" xfId="30" applyNumberFormat="1" applyFont="1" applyBorder="1" applyAlignment="1">
      <alignment horizontal="right" vertical="center"/>
    </xf>
    <xf numFmtId="0" fontId="109" fillId="0" borderId="213" xfId="28" applyFont="1" applyBorder="1" applyAlignment="1">
      <alignment vertical="center"/>
    </xf>
    <xf numFmtId="0" fontId="93" fillId="0" borderId="0" xfId="28" applyFont="1" applyAlignment="1">
      <alignment horizontal="center" vertical="center"/>
    </xf>
    <xf numFmtId="0" fontId="42" fillId="0" borderId="151" xfId="30" applyFont="1" applyBorder="1" applyAlignment="1">
      <alignment vertical="center"/>
    </xf>
    <xf numFmtId="0" fontId="42" fillId="0" borderId="151" xfId="30" applyFont="1" applyBorder="1" applyAlignment="1">
      <alignment horizontal="center" vertical="center"/>
    </xf>
    <xf numFmtId="10" fontId="6" fillId="0" borderId="242" xfId="30" applyNumberFormat="1" applyBorder="1" applyAlignment="1">
      <alignment horizontal="center" vertical="center"/>
    </xf>
    <xf numFmtId="173" fontId="6" fillId="0" borderId="242" xfId="15" applyNumberFormat="1" applyFont="1" applyBorder="1" applyAlignment="1">
      <alignment horizontal="center" vertical="center"/>
    </xf>
    <xf numFmtId="0" fontId="42" fillId="0" borderId="245" xfId="30" applyFont="1" applyBorder="1" applyAlignment="1">
      <alignment horizontal="center" vertical="center"/>
    </xf>
    <xf numFmtId="0" fontId="42" fillId="0" borderId="245" xfId="30" applyFont="1" applyBorder="1" applyAlignment="1">
      <alignment vertical="center"/>
    </xf>
    <xf numFmtId="173" fontId="42" fillId="0" borderId="245" xfId="15" applyNumberFormat="1" applyFont="1" applyBorder="1" applyAlignment="1">
      <alignment vertical="center"/>
    </xf>
    <xf numFmtId="173" fontId="0" fillId="0" borderId="0" xfId="15" applyNumberFormat="1" applyFont="1" applyAlignment="1"/>
    <xf numFmtId="0" fontId="90" fillId="0" borderId="212" xfId="28" applyFont="1" applyBorder="1" applyAlignment="1">
      <alignment horizontal="left" indent="1"/>
    </xf>
    <xf numFmtId="0" fontId="92" fillId="0" borderId="214" xfId="30" applyFont="1" applyBorder="1" applyAlignment="1"/>
    <xf numFmtId="0" fontId="6" fillId="0" borderId="0" xfId="28" applyAlignment="1">
      <alignment horizontal="center" vertical="center"/>
    </xf>
    <xf numFmtId="0" fontId="92" fillId="0" borderId="221" xfId="30" applyFont="1" applyBorder="1" applyAlignment="1">
      <alignment vertical="center"/>
    </xf>
    <xf numFmtId="0" fontId="92" fillId="0" borderId="151" xfId="30" applyFont="1" applyBorder="1" applyAlignment="1">
      <alignment vertical="center"/>
    </xf>
    <xf numFmtId="0" fontId="6" fillId="0" borderId="151" xfId="28" applyBorder="1" applyAlignment="1">
      <alignment horizontal="right" vertical="center"/>
    </xf>
    <xf numFmtId="0" fontId="6" fillId="0" borderId="151" xfId="28" applyBorder="1" applyAlignment="1">
      <alignment horizontal="center" vertical="center"/>
    </xf>
    <xf numFmtId="0" fontId="92" fillId="0" borderId="225" xfId="30" applyFont="1" applyBorder="1" applyAlignment="1">
      <alignment vertical="center"/>
    </xf>
    <xf numFmtId="178" fontId="42" fillId="0" borderId="242" xfId="30" applyNumberFormat="1" applyFont="1" applyBorder="1" applyAlignment="1">
      <alignment horizontal="center" vertical="center"/>
    </xf>
    <xf numFmtId="3" fontId="42" fillId="0" borderId="242" xfId="30" applyNumberFormat="1" applyFont="1" applyBorder="1" applyAlignment="1">
      <alignment horizontal="center" vertical="center"/>
    </xf>
    <xf numFmtId="178" fontId="42" fillId="0" borderId="242" xfId="15" applyNumberFormat="1" applyFont="1" applyFill="1" applyBorder="1" applyAlignment="1">
      <alignment horizontal="center" vertical="center"/>
    </xf>
    <xf numFmtId="3" fontId="42" fillId="0" borderId="242" xfId="15" applyNumberFormat="1" applyFont="1" applyFill="1" applyBorder="1" applyAlignment="1">
      <alignment horizontal="center" vertical="center"/>
    </xf>
    <xf numFmtId="10" fontId="42" fillId="0" borderId="242" xfId="15" applyNumberFormat="1" applyFont="1" applyFill="1" applyBorder="1" applyAlignment="1">
      <alignment horizontal="center" vertical="center"/>
    </xf>
    <xf numFmtId="10" fontId="6" fillId="0" borderId="242" xfId="15" applyNumberFormat="1" applyFont="1" applyBorder="1" applyAlignment="1">
      <alignment horizontal="center" vertical="center"/>
    </xf>
    <xf numFmtId="0" fontId="109" fillId="0" borderId="213" xfId="28" applyFont="1" applyBorder="1" applyAlignment="1">
      <alignment horizontal="left" vertical="center" indent="1"/>
    </xf>
    <xf numFmtId="0" fontId="6" fillId="0" borderId="221" xfId="30" applyBorder="1" applyAlignment="1">
      <alignment vertical="center"/>
    </xf>
    <xf numFmtId="0" fontId="6" fillId="0" borderId="151" xfId="30" applyBorder="1" applyAlignment="1">
      <alignment horizontal="center" vertical="center"/>
    </xf>
    <xf numFmtId="0" fontId="6" fillId="0" borderId="151" xfId="30" applyBorder="1" applyAlignment="1">
      <alignment vertical="center"/>
    </xf>
    <xf numFmtId="0" fontId="6" fillId="0" borderId="225" xfId="30" applyBorder="1" applyAlignment="1">
      <alignment vertical="center"/>
    </xf>
    <xf numFmtId="173" fontId="42" fillId="0" borderId="242" xfId="15" applyNumberFormat="1" applyFont="1" applyFill="1" applyBorder="1" applyAlignment="1">
      <alignment horizontal="center" vertical="center"/>
    </xf>
    <xf numFmtId="173" fontId="42" fillId="0" borderId="245" xfId="30" applyNumberFormat="1" applyFont="1" applyBorder="1" applyAlignment="1">
      <alignment vertical="center"/>
    </xf>
    <xf numFmtId="173" fontId="6" fillId="0" borderId="0" xfId="30" applyNumberFormat="1" applyAlignment="1"/>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12" xfId="35" applyFont="1" applyBorder="1" applyAlignment="1">
      <alignment vertical="center"/>
    </xf>
    <xf numFmtId="0" fontId="109" fillId="5" borderId="213" xfId="28" applyFont="1" applyFill="1" applyBorder="1" applyAlignment="1"/>
    <xf numFmtId="0" fontId="109" fillId="5" borderId="213" xfId="28" applyFont="1" applyFill="1" applyBorder="1" applyAlignment="1">
      <alignment vertical="center"/>
    </xf>
    <xf numFmtId="3" fontId="92" fillId="0" borderId="213" xfId="35" applyNumberFormat="1" applyFont="1" applyBorder="1" applyAlignment="1">
      <alignment vertical="center"/>
    </xf>
    <xf numFmtId="0" fontId="92" fillId="0" borderId="213" xfId="35" applyFont="1" applyBorder="1" applyAlignment="1">
      <alignment horizontal="center" vertical="center"/>
    </xf>
    <xf numFmtId="10" fontId="92" fillId="0" borderId="213" xfId="35" applyNumberFormat="1" applyFont="1" applyBorder="1" applyAlignment="1">
      <alignment vertical="center"/>
    </xf>
    <xf numFmtId="0" fontId="92" fillId="0" borderId="213" xfId="35" applyFont="1" applyBorder="1" applyAlignment="1">
      <alignment vertical="center"/>
    </xf>
    <xf numFmtId="4" fontId="1" fillId="0" borderId="213" xfId="35" applyNumberFormat="1" applyBorder="1" applyAlignment="1">
      <alignment vertical="center"/>
    </xf>
    <xf numFmtId="0" fontId="6" fillId="5" borderId="213" xfId="28" applyFill="1" applyBorder="1" applyAlignment="1">
      <alignment horizontal="right" vertical="center"/>
    </xf>
    <xf numFmtId="0" fontId="92" fillId="0" borderId="213" xfId="35" applyFont="1" applyBorder="1" applyAlignment="1">
      <alignment horizontal="right" vertical="center"/>
    </xf>
    <xf numFmtId="0" fontId="92" fillId="0" borderId="214"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15"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6" xfId="35" applyFont="1" applyBorder="1" applyAlignment="1">
      <alignment vertical="center"/>
    </xf>
    <xf numFmtId="0" fontId="133" fillId="0" borderId="0" xfId="35" applyFont="1" applyAlignment="1">
      <alignment horizontal="left" vertical="center" indent="4"/>
    </xf>
    <xf numFmtId="0" fontId="130" fillId="0" borderId="215" xfId="35" applyFont="1" applyBorder="1"/>
    <xf numFmtId="0" fontId="1" fillId="0" borderId="216"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15"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6" xfId="35" applyBorder="1" applyAlignment="1">
      <alignment vertical="center"/>
    </xf>
    <xf numFmtId="3" fontId="130" fillId="0" borderId="0" xfId="35" applyNumberFormat="1" applyFont="1"/>
    <xf numFmtId="3" fontId="130" fillId="0" borderId="215"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15"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15"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15" xfId="35" applyNumberFormat="1" applyFont="1" applyBorder="1"/>
    <xf numFmtId="17" fontId="133" fillId="0" borderId="0" xfId="35" applyNumberFormat="1" applyFont="1"/>
    <xf numFmtId="4" fontId="133" fillId="0" borderId="215" xfId="35" applyNumberFormat="1" applyFont="1" applyBorder="1"/>
    <xf numFmtId="17" fontId="133" fillId="0" borderId="215"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15" xfId="36" applyNumberFormat="1" applyFont="1" applyBorder="1"/>
    <xf numFmtId="0" fontId="130" fillId="0" borderId="217" xfId="35" applyFont="1" applyBorder="1"/>
    <xf numFmtId="0" fontId="1" fillId="0" borderId="218" xfId="35" applyBorder="1"/>
    <xf numFmtId="3" fontId="1" fillId="0" borderId="218" xfId="35" applyNumberFormat="1" applyBorder="1"/>
    <xf numFmtId="0" fontId="1" fillId="0" borderId="218" xfId="35" applyBorder="1" applyAlignment="1">
      <alignment horizontal="center"/>
    </xf>
    <xf numFmtId="10" fontId="1" fillId="0" borderId="218" xfId="35" applyNumberFormat="1" applyBorder="1"/>
    <xf numFmtId="4" fontId="1" fillId="0" borderId="218" xfId="35" applyNumberFormat="1" applyBorder="1"/>
    <xf numFmtId="0" fontId="1" fillId="0" borderId="218" xfId="35" applyBorder="1" applyAlignment="1">
      <alignment horizontal="right"/>
    </xf>
    <xf numFmtId="0" fontId="1" fillId="0" borderId="219" xfId="35" applyBorder="1"/>
    <xf numFmtId="10" fontId="92" fillId="0" borderId="216" xfId="1" applyNumberFormat="1" applyFont="1" applyBorder="1" applyAlignment="1">
      <alignment horizontal="right" vertical="center" indent="1"/>
    </xf>
    <xf numFmtId="0" fontId="137" fillId="5" borderId="215" xfId="30" applyFont="1" applyFill="1" applyBorder="1" applyAlignment="1">
      <alignment horizontal="left" vertical="center" indent="1"/>
    </xf>
    <xf numFmtId="0" fontId="138" fillId="5" borderId="215" xfId="30" applyFont="1" applyFill="1" applyBorder="1" applyAlignment="1">
      <alignment horizontal="left" vertical="center" indent="1"/>
    </xf>
    <xf numFmtId="0" fontId="137" fillId="0" borderId="215" xfId="30" applyFont="1" applyBorder="1" applyAlignment="1">
      <alignment horizontal="left" vertical="center" indent="1"/>
    </xf>
    <xf numFmtId="0" fontId="138" fillId="0" borderId="215"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13" xfId="30" applyFont="1" applyBorder="1" applyAlignment="1">
      <alignment horizontal="left" vertical="center"/>
    </xf>
    <xf numFmtId="0" fontId="40" fillId="3" borderId="226" xfId="30" applyFont="1" applyFill="1" applyBorder="1" applyAlignment="1">
      <alignment horizontal="center" vertical="center"/>
    </xf>
    <xf numFmtId="0" fontId="40" fillId="3" borderId="229" xfId="30" applyFont="1" applyFill="1" applyBorder="1" applyAlignment="1">
      <alignment horizontal="center" vertical="center"/>
    </xf>
    <xf numFmtId="0" fontId="117" fillId="3" borderId="229" xfId="30" applyFont="1" applyFill="1" applyBorder="1" applyAlignment="1">
      <alignment horizontal="center" vertical="center" wrapText="1"/>
    </xf>
    <xf numFmtId="0" fontId="40" fillId="3" borderId="229"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1" fontId="40" fillId="3" borderId="229" xfId="30" applyNumberFormat="1" applyFont="1" applyFill="1" applyBorder="1" applyAlignment="1">
      <alignment horizontal="center" vertical="center" wrapText="1"/>
    </xf>
    <xf numFmtId="0" fontId="27" fillId="0" borderId="229" xfId="30" quotePrefix="1" applyFont="1" applyBorder="1" applyAlignment="1">
      <alignment horizontal="center" vertical="center" wrapText="1"/>
    </xf>
    <xf numFmtId="0" fontId="27" fillId="0" borderId="229"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13"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13" xfId="28" applyFont="1" applyBorder="1" applyAlignment="1">
      <alignment horizontal="left" indent="1"/>
    </xf>
    <xf numFmtId="0" fontId="141" fillId="0" borderId="212"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21" xfId="30" applyFont="1" applyBorder="1" applyAlignment="1">
      <alignment horizontal="left" vertical="center"/>
    </xf>
    <xf numFmtId="0" fontId="49" fillId="0" borderId="0" xfId="30" applyFont="1" applyAlignment="1">
      <alignment horizontal="center" vertical="center"/>
    </xf>
    <xf numFmtId="14" fontId="44" fillId="4" borderId="246" xfId="13" applyNumberFormat="1" applyFont="1" applyFill="1" applyBorder="1" applyAlignment="1">
      <alignment horizontal="center" vertical="center"/>
    </xf>
    <xf numFmtId="4" fontId="47" fillId="0" borderId="247" xfId="16" applyNumberFormat="1" applyFont="1" applyBorder="1" applyAlignment="1">
      <alignment horizontal="right" vertical="center" indent="1"/>
    </xf>
    <xf numFmtId="14" fontId="44" fillId="4" borderId="248" xfId="13" applyNumberFormat="1" applyFont="1" applyFill="1" applyBorder="1" applyAlignment="1">
      <alignment horizontal="center" vertical="center"/>
    </xf>
    <xf numFmtId="0" fontId="138" fillId="0" borderId="215" xfId="28" applyFont="1" applyBorder="1" applyAlignment="1"/>
    <xf numFmtId="0" fontId="146" fillId="0" borderId="215" xfId="28" applyFont="1" applyBorder="1" applyAlignment="1">
      <alignment horizontal="left" indent="1"/>
    </xf>
    <xf numFmtId="0" fontId="138" fillId="0" borderId="215" xfId="28" applyFont="1" applyBorder="1" applyAlignment="1">
      <alignment horizontal="left" indent="1"/>
    </xf>
    <xf numFmtId="0" fontId="146" fillId="0" borderId="215" xfId="28" applyFont="1" applyBorder="1" applyAlignment="1">
      <alignment horizontal="left" wrapText="1" indent="1"/>
    </xf>
    <xf numFmtId="0" fontId="143" fillId="0" borderId="0" xfId="28" applyFont="1" applyAlignment="1">
      <alignment horizontal="left" vertical="center" wrapText="1"/>
    </xf>
    <xf numFmtId="0" fontId="137" fillId="0" borderId="151" xfId="30" applyFont="1" applyBorder="1" applyAlignment="1">
      <alignment horizontal="left" vertical="center"/>
    </xf>
    <xf numFmtId="0" fontId="101" fillId="0" borderId="0" xfId="28" applyFont="1" applyAlignment="1"/>
    <xf numFmtId="0" fontId="147" fillId="0" borderId="215" xfId="30" applyFont="1" applyBorder="1" applyAlignment="1">
      <alignment horizontal="left" vertical="center" indent="1"/>
    </xf>
    <xf numFmtId="14" fontId="27" fillId="0" borderId="164"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0" fontId="0" fillId="0" borderId="0" xfId="0" applyAlignment="1">
      <alignment wrapText="1"/>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7" xfId="7" applyNumberFormat="1" applyFill="1" applyBorder="1" applyAlignment="1">
      <alignment vertical="center"/>
    </xf>
    <xf numFmtId="3" fontId="1" fillId="30" borderId="28" xfId="7" applyNumberFormat="1" applyFill="1" applyBorder="1" applyAlignment="1">
      <alignment vertical="center"/>
    </xf>
    <xf numFmtId="4" fontId="1" fillId="1" borderId="258" xfId="7" applyNumberFormat="1" applyFill="1" applyBorder="1" applyAlignment="1">
      <alignment vertical="center"/>
    </xf>
    <xf numFmtId="3" fontId="1" fillId="1" borderId="259" xfId="7" applyNumberFormat="1" applyFill="1" applyBorder="1" applyAlignment="1">
      <alignment vertical="center"/>
    </xf>
    <xf numFmtId="4" fontId="151" fillId="0" borderId="261" xfId="40" applyNumberFormat="1" applyFont="1" applyBorder="1" applyAlignment="1">
      <alignment horizontal="center" vertical="center"/>
    </xf>
    <xf numFmtId="14" fontId="151" fillId="0" borderId="260" xfId="40" applyNumberFormat="1" applyFont="1" applyBorder="1" applyAlignment="1">
      <alignment horizontal="centerContinuous" vertical="center"/>
    </xf>
    <xf numFmtId="4" fontId="151" fillId="0" borderId="261" xfId="40" applyNumberFormat="1" applyFont="1" applyBorder="1" applyAlignment="1">
      <alignment horizontal="centerContinuous" vertical="center"/>
    </xf>
    <xf numFmtId="4" fontId="0" fillId="0" borderId="93" xfId="41" applyNumberFormat="1" applyFont="1" applyBorder="1" applyAlignment="1">
      <alignment horizontal="center" vertical="center" wrapText="1"/>
    </xf>
    <xf numFmtId="4" fontId="6" fillId="0" borderId="275" xfId="40" applyNumberFormat="1" applyBorder="1" applyAlignment="1">
      <alignment horizontal="center" vertical="center"/>
    </xf>
    <xf numFmtId="4" fontId="6" fillId="0" borderId="93" xfId="40" applyNumberFormat="1" applyBorder="1" applyAlignment="1">
      <alignment horizontal="center" vertical="center"/>
    </xf>
    <xf numFmtId="4" fontId="6" fillId="0" borderId="276" xfId="40" applyNumberFormat="1" applyBorder="1" applyAlignment="1">
      <alignment horizontal="center" vertical="center"/>
    </xf>
    <xf numFmtId="4" fontId="6" fillId="0" borderId="276"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61" xfId="40" applyNumberFormat="1" applyFont="1" applyBorder="1" applyAlignment="1">
      <alignment horizontal="centerContinuous" vertical="center"/>
    </xf>
    <xf numFmtId="3" fontId="0" fillId="0" borderId="0" xfId="0" applyNumberFormat="1"/>
    <xf numFmtId="3" fontId="151" fillId="0" borderId="261" xfId="40" applyNumberFormat="1" applyFont="1" applyBorder="1" applyAlignment="1">
      <alignment horizontal="center" vertical="center"/>
    </xf>
    <xf numFmtId="3" fontId="151" fillId="0" borderId="178" xfId="40" applyNumberFormat="1" applyFont="1" applyBorder="1" applyAlignment="1">
      <alignment horizontal="centerContinuous" vertical="center"/>
    </xf>
    <xf numFmtId="0" fontId="60" fillId="0" borderId="278" xfId="2" applyFont="1" applyBorder="1" applyAlignment="1">
      <alignment horizontal="center" vertical="center" wrapText="1"/>
    </xf>
    <xf numFmtId="0" fontId="130" fillId="0" borderId="0" xfId="2" applyFont="1"/>
    <xf numFmtId="0" fontId="27" fillId="7" borderId="278" xfId="2" applyFont="1" applyFill="1" applyBorder="1" applyAlignment="1">
      <alignment horizontal="center" vertical="center" wrapText="1"/>
    </xf>
    <xf numFmtId="0" fontId="27" fillId="7" borderId="279" xfId="2" applyFont="1" applyFill="1" applyBorder="1" applyAlignment="1">
      <alignment horizontal="center" vertical="center" wrapText="1"/>
    </xf>
    <xf numFmtId="0" fontId="27" fillId="7" borderId="260" xfId="2" applyFont="1" applyFill="1" applyBorder="1" applyAlignment="1">
      <alignment horizontal="center" vertical="center" wrapText="1"/>
    </xf>
    <xf numFmtId="0" fontId="4" fillId="9" borderId="86" xfId="26" applyNumberFormat="1" applyFont="1" applyFill="1" applyBorder="1" applyAlignment="1">
      <alignment horizontal="center" vertical="center"/>
    </xf>
    <xf numFmtId="14" fontId="1" fillId="4" borderId="83"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80" xfId="3" applyNumberFormat="1" applyFont="1" applyBorder="1" applyAlignment="1">
      <alignment horizontal="center"/>
    </xf>
    <xf numFmtId="0" fontId="29" fillId="3" borderId="9" xfId="6" applyFont="1" applyFill="1" applyBorder="1" applyAlignment="1">
      <alignment vertical="center"/>
    </xf>
    <xf numFmtId="3" fontId="47" fillId="0" borderId="281" xfId="16" applyNumberFormat="1" applyFont="1" applyBorder="1" applyAlignment="1">
      <alignment horizontal="right" vertical="center" indent="1"/>
    </xf>
    <xf numFmtId="3" fontId="47" fillId="0" borderId="97" xfId="16" applyNumberFormat="1" applyFont="1" applyBorder="1" applyAlignment="1">
      <alignment horizontal="right" vertical="center" indent="1"/>
    </xf>
    <xf numFmtId="3" fontId="47" fillId="0" borderId="282" xfId="16" applyNumberFormat="1" applyFont="1" applyBorder="1" applyAlignment="1">
      <alignment horizontal="right" vertical="center" indent="1"/>
    </xf>
    <xf numFmtId="14" fontId="44" fillId="4" borderId="283" xfId="13" applyNumberFormat="1" applyFont="1" applyFill="1" applyBorder="1" applyAlignment="1">
      <alignment horizontal="center" vertical="center"/>
    </xf>
    <xf numFmtId="0" fontId="1" fillId="0" borderId="40" xfId="2" applyBorder="1"/>
    <xf numFmtId="14" fontId="1" fillId="4" borderId="284" xfId="2" applyNumberFormat="1" applyFill="1" applyBorder="1" applyAlignment="1">
      <alignment horizontal="center" vertical="center"/>
    </xf>
    <xf numFmtId="14" fontId="1" fillId="4" borderId="78" xfId="2" applyNumberFormat="1" applyFill="1" applyBorder="1" applyAlignment="1">
      <alignment horizontal="center" vertical="center"/>
    </xf>
    <xf numFmtId="14" fontId="1" fillId="4" borderId="79" xfId="2" applyNumberFormat="1" applyFill="1" applyBorder="1" applyAlignment="1">
      <alignment horizontal="center" vertical="center"/>
    </xf>
    <xf numFmtId="14" fontId="152" fillId="0" borderId="0" xfId="0" applyNumberFormat="1" applyFont="1"/>
    <xf numFmtId="4" fontId="152" fillId="0" borderId="0" xfId="0" applyNumberFormat="1" applyFont="1"/>
    <xf numFmtId="0" fontId="152" fillId="0" borderId="0" xfId="0" applyFont="1"/>
    <xf numFmtId="3" fontId="152" fillId="0" borderId="0" xfId="0" applyNumberFormat="1" applyFont="1"/>
    <xf numFmtId="14" fontId="130" fillId="0" borderId="0" xfId="0" applyNumberFormat="1" applyFont="1"/>
    <xf numFmtId="4" fontId="130" fillId="0" borderId="0" xfId="0" applyNumberFormat="1" applyFont="1"/>
    <xf numFmtId="3" fontId="130" fillId="0" borderId="0" xfId="0" applyNumberFormat="1" applyFont="1"/>
    <xf numFmtId="14" fontId="130" fillId="0" borderId="285" xfId="0" applyNumberFormat="1" applyFont="1" applyBorder="1" applyAlignment="1">
      <alignment horizontal="center" vertical="center" wrapText="1"/>
    </xf>
    <xf numFmtId="0" fontId="130" fillId="0" borderId="286"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88" xfId="12" applyFont="1" applyFill="1" applyBorder="1" applyAlignment="1">
      <alignment horizontal="centerContinuous" vertical="center"/>
    </xf>
    <xf numFmtId="167" fontId="39" fillId="9" borderId="275" xfId="12" applyFont="1" applyFill="1" applyBorder="1" applyAlignment="1">
      <alignment horizontal="center" vertical="center" wrapText="1"/>
    </xf>
    <xf numFmtId="167" fontId="39" fillId="9" borderId="93" xfId="12" applyFont="1" applyFill="1" applyBorder="1" applyAlignment="1">
      <alignment horizontal="center" vertical="center" wrapText="1"/>
    </xf>
    <xf numFmtId="167" fontId="39" fillId="9" borderId="289" xfId="12" applyFont="1" applyFill="1" applyBorder="1" applyAlignment="1">
      <alignment horizontal="centerContinuous" vertical="center"/>
    </xf>
    <xf numFmtId="167" fontId="39" fillId="9" borderId="276" xfId="12" applyFont="1" applyFill="1" applyBorder="1" applyAlignment="1">
      <alignment horizontal="center" vertical="center" wrapText="1"/>
    </xf>
    <xf numFmtId="14" fontId="27" fillId="0" borderId="87" xfId="3" applyNumberFormat="1" applyFont="1" applyBorder="1" applyAlignment="1">
      <alignment horizontal="center"/>
    </xf>
    <xf numFmtId="167" fontId="6" fillId="12" borderId="288" xfId="12" applyFont="1" applyFill="1" applyBorder="1" applyAlignment="1">
      <alignment horizontal="centerContinuous" vertical="center"/>
    </xf>
    <xf numFmtId="167" fontId="6" fillId="12" borderId="93"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80" xfId="13" applyNumberFormat="1" applyFont="1" applyFill="1" applyBorder="1" applyAlignment="1">
      <alignment horizontal="centerContinuous" vertical="center" wrapText="1"/>
    </xf>
    <xf numFmtId="3" fontId="6" fillId="12" borderId="289" xfId="12" applyNumberFormat="1" applyFont="1" applyFill="1" applyBorder="1" applyAlignment="1">
      <alignment horizontal="centerContinuous" vertical="center"/>
    </xf>
    <xf numFmtId="3" fontId="6" fillId="12" borderId="276"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3" xfId="12" applyFont="1" applyFill="1" applyBorder="1" applyAlignment="1">
      <alignment horizontal="centerContinuous" vertical="center" wrapText="1"/>
    </xf>
    <xf numFmtId="167" fontId="39" fillId="9" borderId="287"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2" xfId="12" applyNumberFormat="1" applyFont="1" applyFill="1" applyBorder="1" applyAlignment="1">
      <alignment horizontal="centerContinuous" vertical="center" wrapText="1"/>
    </xf>
    <xf numFmtId="3" fontId="39" fillId="9" borderId="275"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0" fillId="0" borderId="286" xfId="0" applyNumberFormat="1" applyFont="1" applyBorder="1" applyAlignment="1">
      <alignment horizontal="center" vertical="center" wrapText="1"/>
    </xf>
    <xf numFmtId="4" fontId="151" fillId="0" borderId="295" xfId="40" applyNumberFormat="1" applyFont="1" applyBorder="1" applyAlignment="1">
      <alignment horizontal="centerContinuous" vertical="center"/>
    </xf>
    <xf numFmtId="4" fontId="6" fillId="0" borderId="93" xfId="40" applyNumberFormat="1" applyBorder="1" applyAlignment="1">
      <alignment horizontal="center" vertical="center" wrapText="1"/>
    </xf>
    <xf numFmtId="3" fontId="151" fillId="0" borderId="295" xfId="40" applyNumberFormat="1" applyFont="1" applyBorder="1" applyAlignment="1">
      <alignment horizontal="centerContinuous" vertical="center"/>
    </xf>
    <xf numFmtId="3" fontId="6" fillId="0" borderId="275" xfId="40" applyNumberFormat="1" applyBorder="1" applyAlignment="1">
      <alignment vertical="center" wrapText="1"/>
    </xf>
    <xf numFmtId="4" fontId="6" fillId="0" borderId="294" xfId="40" applyNumberFormat="1" applyBorder="1" applyAlignment="1">
      <alignment horizontal="centerContinuous" vertical="center" wrapText="1"/>
    </xf>
    <xf numFmtId="4" fontId="6" fillId="0" borderId="297" xfId="40" applyNumberFormat="1" applyBorder="1" applyAlignment="1">
      <alignment horizontal="center" vertical="center" wrapText="1"/>
    </xf>
    <xf numFmtId="3" fontId="6" fillId="0" borderId="298" xfId="40" applyNumberFormat="1" applyBorder="1" applyAlignment="1">
      <alignment horizontal="centerContinuous" vertical="center" wrapText="1"/>
    </xf>
    <xf numFmtId="3" fontId="6" fillId="0" borderId="299"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90"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8" xfId="12" applyNumberFormat="1" applyFont="1" applyFill="1" applyBorder="1" applyAlignment="1">
      <alignment horizontal="centerContinuous" vertical="center"/>
    </xf>
    <xf numFmtId="10" fontId="39" fillId="9" borderId="93"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9" xfId="12" applyNumberFormat="1" applyFont="1" applyFill="1" applyBorder="1" applyAlignment="1">
      <alignment horizontal="centerContinuous" vertical="center"/>
    </xf>
    <xf numFmtId="3" fontId="39" fillId="9" borderId="276" xfId="12" applyNumberFormat="1" applyFont="1" applyFill="1" applyBorder="1" applyAlignment="1">
      <alignment horizontal="center" vertical="center" wrapText="1"/>
    </xf>
    <xf numFmtId="178" fontId="6" fillId="0" borderId="244" xfId="30" applyNumberFormat="1" applyBorder="1" applyAlignment="1">
      <alignment horizontal="center" vertical="center"/>
    </xf>
    <xf numFmtId="14" fontId="27" fillId="0" borderId="292" xfId="13" applyNumberFormat="1" applyFont="1" applyBorder="1" applyAlignment="1">
      <alignment horizontal="center" vertical="center"/>
    </xf>
    <xf numFmtId="14" fontId="43" fillId="0" borderId="153" xfId="13" applyNumberFormat="1" applyFont="1" applyBorder="1" applyAlignment="1">
      <alignment horizontal="center" vertical="center"/>
    </xf>
    <xf numFmtId="10" fontId="6" fillId="0" borderId="0" xfId="30" applyNumberFormat="1" applyAlignment="1"/>
    <xf numFmtId="10" fontId="92" fillId="0" borderId="213"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51" xfId="30" applyNumberFormat="1" applyFont="1" applyBorder="1" applyAlignment="1">
      <alignment vertical="center"/>
    </xf>
    <xf numFmtId="10" fontId="27" fillId="0" borderId="229" xfId="30" quotePrefix="1" applyNumberFormat="1" applyFont="1" applyBorder="1" applyAlignment="1">
      <alignment horizontal="center" vertical="center" wrapText="1"/>
    </xf>
    <xf numFmtId="10" fontId="42" fillId="0" borderId="245" xfId="15" applyNumberFormat="1" applyFont="1" applyBorder="1" applyAlignment="1">
      <alignment vertical="center"/>
    </xf>
    <xf numFmtId="10" fontId="0" fillId="0" borderId="0" xfId="15" applyNumberFormat="1" applyFont="1" applyAlignment="1"/>
    <xf numFmtId="178" fontId="43" fillId="0" borderId="244" xfId="30" applyNumberFormat="1" applyFont="1" applyBorder="1" applyAlignment="1">
      <alignment horizontal="center" vertical="center"/>
    </xf>
    <xf numFmtId="10" fontId="43" fillId="0" borderId="242" xfId="15" applyNumberFormat="1" applyFont="1" applyBorder="1" applyAlignment="1">
      <alignment horizontal="center" vertical="center"/>
    </xf>
    <xf numFmtId="178" fontId="43" fillId="0" borderId="242" xfId="30" applyNumberFormat="1" applyFont="1" applyBorder="1" applyAlignment="1">
      <alignment horizontal="center" vertical="center"/>
    </xf>
    <xf numFmtId="3" fontId="43" fillId="0" borderId="242" xfId="30" applyNumberFormat="1" applyFont="1" applyBorder="1" applyAlignment="1">
      <alignment horizontal="center" vertical="center"/>
    </xf>
    <xf numFmtId="10" fontId="43" fillId="0" borderId="242" xfId="30" applyNumberFormat="1" applyFont="1" applyBorder="1" applyAlignment="1">
      <alignment horizontal="center" vertical="center"/>
    </xf>
    <xf numFmtId="3" fontId="43" fillId="0" borderId="242" xfId="15" applyNumberFormat="1" applyFont="1" applyFill="1" applyBorder="1" applyAlignment="1">
      <alignment horizontal="center" vertical="center"/>
    </xf>
    <xf numFmtId="178" fontId="43" fillId="0" borderId="242" xfId="15" applyNumberFormat="1" applyFont="1" applyFill="1" applyBorder="1" applyAlignment="1">
      <alignment horizontal="center" vertical="center"/>
    </xf>
    <xf numFmtId="10" fontId="43" fillId="0" borderId="242" xfId="15" applyNumberFormat="1" applyFont="1" applyFill="1" applyBorder="1" applyAlignment="1">
      <alignment horizontal="center" vertical="center"/>
    </xf>
    <xf numFmtId="4" fontId="92" fillId="0" borderId="213" xfId="30" applyNumberFormat="1" applyFont="1" applyBorder="1" applyAlignment="1"/>
    <xf numFmtId="4" fontId="92" fillId="0" borderId="0" xfId="30" applyNumberFormat="1" applyFont="1" applyAlignment="1">
      <alignment vertical="center"/>
    </xf>
    <xf numFmtId="4" fontId="92" fillId="0" borderId="151" xfId="30" applyNumberFormat="1" applyFont="1" applyBorder="1" applyAlignment="1">
      <alignment vertical="center"/>
    </xf>
    <xf numFmtId="4" fontId="40" fillId="3" borderId="229" xfId="30" applyNumberFormat="1" applyFont="1" applyFill="1" applyBorder="1" applyAlignment="1">
      <alignment horizontal="center" vertical="center" wrapText="1"/>
    </xf>
    <xf numFmtId="4" fontId="42" fillId="0" borderId="242" xfId="15" applyNumberFormat="1" applyFont="1" applyFill="1" applyBorder="1" applyAlignment="1">
      <alignment horizontal="center" vertical="center"/>
    </xf>
    <xf numFmtId="4" fontId="43" fillId="0" borderId="242" xfId="30" applyNumberFormat="1" applyFont="1" applyBorder="1" applyAlignment="1">
      <alignment horizontal="center" vertical="center"/>
    </xf>
    <xf numFmtId="4" fontId="42" fillId="0" borderId="245" xfId="30" applyNumberFormat="1" applyFont="1" applyBorder="1" applyAlignment="1">
      <alignment vertical="center"/>
    </xf>
    <xf numFmtId="173" fontId="43" fillId="0" borderId="242" xfId="30" applyNumberFormat="1" applyFont="1" applyBorder="1" applyAlignment="1">
      <alignment horizontal="center" vertical="center"/>
    </xf>
    <xf numFmtId="173" fontId="43" fillId="0" borderId="242" xfId="15" applyNumberFormat="1" applyFont="1" applyFill="1" applyBorder="1" applyAlignment="1">
      <alignment horizontal="center" vertical="center"/>
    </xf>
    <xf numFmtId="1" fontId="42" fillId="0" borderId="215"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300" xfId="2" applyFont="1" applyFill="1" applyBorder="1" applyAlignment="1">
      <alignment vertical="center" wrapText="1"/>
    </xf>
    <xf numFmtId="0" fontId="78" fillId="0" borderId="301" xfId="14" applyFont="1" applyBorder="1" applyAlignment="1">
      <alignment vertical="center"/>
    </xf>
    <xf numFmtId="0" fontId="34" fillId="0" borderId="199" xfId="14" applyFont="1" applyBorder="1" applyAlignment="1">
      <alignment horizontal="left" vertical="center"/>
    </xf>
    <xf numFmtId="4" fontId="60" fillId="0" borderId="164"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8" xfId="30" applyFont="1" applyBorder="1" applyAlignment="1">
      <alignment horizontal="center" vertical="center" wrapText="1"/>
    </xf>
    <xf numFmtId="173" fontId="42" fillId="0" borderId="232" xfId="15" applyNumberFormat="1" applyFont="1" applyFill="1" applyBorder="1" applyAlignment="1">
      <alignment horizontal="center" vertical="center"/>
    </xf>
    <xf numFmtId="0" fontId="6" fillId="0" borderId="222" xfId="30" applyBorder="1" applyAlignment="1">
      <alignment vertical="center" wrapText="1"/>
    </xf>
    <xf numFmtId="0" fontId="6" fillId="2" borderId="222" xfId="32" applyNumberFormat="1" applyFont="1" applyFill="1" applyBorder="1" applyAlignment="1">
      <alignment vertical="center" wrapText="1"/>
    </xf>
    <xf numFmtId="0" fontId="154" fillId="0" borderId="194" xfId="14" applyFont="1" applyBorder="1" applyAlignment="1">
      <alignment horizontal="left" vertical="center" indent="3"/>
    </xf>
    <xf numFmtId="0" fontId="54" fillId="0" borderId="0" xfId="6" applyFont="1" applyAlignment="1">
      <alignment horizontal="center" vertical="center"/>
    </xf>
    <xf numFmtId="0" fontId="27" fillId="0" borderId="151" xfId="6" applyFont="1" applyBorder="1" applyAlignment="1">
      <alignment vertical="center"/>
    </xf>
    <xf numFmtId="0" fontId="6" fillId="0" borderId="152" xfId="6" applyBorder="1" applyAlignment="1">
      <alignment vertical="center"/>
    </xf>
    <xf numFmtId="0" fontId="27" fillId="0" borderId="152" xfId="6" applyFont="1" applyBorder="1" applyAlignment="1">
      <alignment vertical="center"/>
    </xf>
    <xf numFmtId="4" fontId="27" fillId="0" borderId="152" xfId="6" applyNumberFormat="1" applyFont="1" applyBorder="1" applyAlignment="1">
      <alignment vertical="center"/>
    </xf>
    <xf numFmtId="0" fontId="6" fillId="0" borderId="152" xfId="6" applyBorder="1"/>
    <xf numFmtId="4" fontId="6" fillId="0" borderId="152" xfId="6" applyNumberFormat="1" applyBorder="1"/>
    <xf numFmtId="0" fontId="60" fillId="0" borderId="227"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6" xfId="40" applyNumberFormat="1" applyFill="1" applyBorder="1" applyAlignment="1">
      <alignment horizontal="centerContinuous" vertical="center" wrapText="1"/>
    </xf>
    <xf numFmtId="4" fontId="6" fillId="15" borderId="296"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305" xfId="15" applyNumberFormat="1" applyBorder="1" applyAlignment="1">
      <alignment horizontal="center" vertical="center"/>
    </xf>
    <xf numFmtId="4" fontId="6" fillId="0" borderId="30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30" xfId="1" applyNumberFormat="1" applyFont="1" applyFill="1" applyBorder="1"/>
    <xf numFmtId="188" fontId="57" fillId="0" borderId="148" xfId="14" applyNumberFormat="1" applyFont="1" applyBorder="1" applyAlignment="1">
      <alignment horizontal="center" vertical="center"/>
    </xf>
    <xf numFmtId="10" fontId="57" fillId="34" borderId="148"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9" xfId="0" applyFont="1" applyBorder="1" applyAlignment="1">
      <alignment horizontal="center" vertical="center"/>
    </xf>
    <xf numFmtId="0" fontId="33" fillId="0" borderId="309" xfId="0" quotePrefix="1" applyFont="1" applyBorder="1" applyAlignment="1">
      <alignment horizontal="center" vertical="center"/>
    </xf>
    <xf numFmtId="0" fontId="157" fillId="0" borderId="309" xfId="0" applyFont="1" applyBorder="1" applyAlignment="1">
      <alignment vertical="center" wrapText="1"/>
    </xf>
    <xf numFmtId="0" fontId="158" fillId="0" borderId="309" xfId="0" applyFont="1" applyBorder="1" applyAlignment="1">
      <alignment vertical="center" wrapText="1"/>
    </xf>
    <xf numFmtId="0" fontId="151" fillId="0" borderId="0" xfId="14" applyFont="1" applyAlignment="1">
      <alignment vertical="center"/>
    </xf>
    <xf numFmtId="4" fontId="45" fillId="18" borderId="310"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10" xfId="14" applyNumberFormat="1" applyFont="1" applyFill="1" applyBorder="1" applyAlignment="1">
      <alignment horizontal="center" vertical="center"/>
    </xf>
    <xf numFmtId="169" fontId="27" fillId="0" borderId="196" xfId="14" applyNumberFormat="1" applyFont="1" applyBorder="1" applyAlignment="1">
      <alignment horizontal="right" vertical="center" indent="1"/>
    </xf>
    <xf numFmtId="4" fontId="6" fillId="0" borderId="31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2"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50" xfId="26" applyNumberFormat="1" applyFont="1" applyBorder="1" applyAlignment="1">
      <alignment horizontal="center" vertical="center"/>
    </xf>
    <xf numFmtId="178" fontId="42" fillId="0" borderId="222" xfId="15" applyNumberFormat="1" applyFont="1" applyFill="1" applyBorder="1" applyAlignment="1">
      <alignment horizontal="center" vertical="center"/>
    </xf>
    <xf numFmtId="3" fontId="42" fillId="0" borderId="222"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14" xfId="6" applyFont="1" applyFill="1" applyBorder="1"/>
    <xf numFmtId="0" fontId="40" fillId="8" borderId="295" xfId="3" applyFont="1" applyFill="1" applyBorder="1" applyAlignment="1">
      <alignment horizontal="centerContinuous" vertical="center"/>
    </xf>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45" fillId="18" borderId="324" xfId="14" applyNumberFormat="1" applyFont="1" applyFill="1" applyBorder="1" applyAlignment="1">
      <alignment horizontal="center" vertical="center"/>
    </xf>
    <xf numFmtId="4" fontId="45" fillId="18" borderId="325" xfId="14" applyNumberFormat="1" applyFont="1" applyFill="1" applyBorder="1" applyAlignment="1">
      <alignment horizontal="center" vertical="center"/>
    </xf>
    <xf numFmtId="4" fontId="58" fillId="0" borderId="14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45" fillId="18" borderId="326" xfId="14" applyNumberFormat="1" applyFont="1" applyFill="1" applyBorder="1" applyAlignment="1">
      <alignment horizontal="center" vertical="center"/>
    </xf>
    <xf numFmtId="4" fontId="43" fillId="0" borderId="141" xfId="14" applyNumberFormat="1" applyFont="1" applyBorder="1" applyAlignment="1">
      <alignment horizontal="center" vertical="center"/>
    </xf>
    <xf numFmtId="4" fontId="45" fillId="18" borderId="334" xfId="14" applyNumberFormat="1" applyFont="1" applyFill="1" applyBorder="1" applyAlignment="1">
      <alignment horizontal="center" vertical="center"/>
    </xf>
    <xf numFmtId="4" fontId="45" fillId="18" borderId="335" xfId="14" applyNumberFormat="1" applyFont="1" applyFill="1" applyBorder="1" applyAlignment="1">
      <alignment horizontal="center" vertical="center"/>
    </xf>
    <xf numFmtId="4" fontId="43" fillId="0" borderId="336" xfId="14" applyNumberFormat="1" applyFont="1" applyBorder="1" applyAlignment="1">
      <alignment horizontal="center" vertical="center"/>
    </xf>
    <xf numFmtId="4" fontId="43" fillId="0" borderId="338"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43" fillId="18" borderId="339" xfId="14" applyNumberFormat="1" applyFont="1" applyFill="1" applyBorder="1" applyAlignment="1">
      <alignment horizontal="center" vertical="center"/>
    </xf>
    <xf numFmtId="3" fontId="43" fillId="0" borderId="340" xfId="14" applyNumberFormat="1" applyFont="1" applyBorder="1" applyAlignment="1">
      <alignment horizontal="center" vertical="center"/>
    </xf>
    <xf numFmtId="0" fontId="43" fillId="0" borderId="0" xfId="0" applyFont="1"/>
    <xf numFmtId="9" fontId="0" fillId="0" borderId="0" xfId="0" applyNumberFormat="1"/>
    <xf numFmtId="0" fontId="45" fillId="17" borderId="154"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75" xfId="0" applyNumberFormat="1" applyFont="1" applyBorder="1" applyAlignment="1">
      <alignment horizontal="center" vertical="center" wrapText="1"/>
    </xf>
    <xf numFmtId="0" fontId="157" fillId="0" borderId="93" xfId="0" applyFont="1" applyBorder="1" applyAlignment="1">
      <alignment vertical="center" wrapText="1"/>
    </xf>
    <xf numFmtId="0" fontId="157" fillId="0" borderId="276" xfId="0" applyFont="1" applyBorder="1" applyAlignment="1">
      <alignment vertical="center" wrapText="1"/>
    </xf>
    <xf numFmtId="0" fontId="157" fillId="0" borderId="275" xfId="0" applyFont="1" applyBorder="1" applyAlignment="1">
      <alignment vertical="center" wrapText="1"/>
    </xf>
    <xf numFmtId="0" fontId="158" fillId="0" borderId="276" xfId="0" applyFont="1" applyBorder="1" applyAlignment="1">
      <alignment vertical="center" wrapText="1"/>
    </xf>
    <xf numFmtId="0" fontId="158" fillId="0" borderId="93" xfId="0" applyFont="1" applyBorder="1" applyAlignment="1">
      <alignment vertical="center" wrapText="1"/>
    </xf>
    <xf numFmtId="0" fontId="158" fillId="0" borderId="275"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44" xfId="14" applyNumberFormat="1" applyFont="1" applyBorder="1" applyAlignment="1">
      <alignment horizontal="center" vertical="center"/>
    </xf>
    <xf numFmtId="4" fontId="152" fillId="0" borderId="343" xfId="0" applyNumberFormat="1" applyFont="1" applyBorder="1"/>
    <xf numFmtId="4" fontId="152" fillId="0" borderId="344" xfId="0" applyNumberFormat="1" applyFont="1" applyBorder="1"/>
    <xf numFmtId="4" fontId="152" fillId="0" borderId="345" xfId="0" applyNumberFormat="1" applyFont="1" applyBorder="1"/>
    <xf numFmtId="4" fontId="152" fillId="0" borderId="346" xfId="0" applyNumberFormat="1" applyFont="1" applyBorder="1"/>
    <xf numFmtId="4" fontId="152" fillId="0" borderId="347" xfId="0" applyNumberFormat="1" applyFont="1" applyBorder="1"/>
    <xf numFmtId="4" fontId="152" fillId="0" borderId="348" xfId="0" applyNumberFormat="1" applyFont="1" applyBorder="1"/>
    <xf numFmtId="14" fontId="45" fillId="18" borderId="350" xfId="14" applyNumberFormat="1" applyFont="1" applyFill="1" applyBorder="1" applyAlignment="1">
      <alignment horizontal="center" vertical="center"/>
    </xf>
    <xf numFmtId="14" fontId="43" fillId="0" borderId="351" xfId="13" applyNumberFormat="1" applyFont="1" applyBorder="1" applyAlignment="1">
      <alignment horizontal="center" vertical="center"/>
    </xf>
    <xf numFmtId="4" fontId="58" fillId="0" borderId="345" xfId="14" applyNumberFormat="1" applyFont="1" applyBorder="1" applyAlignment="1">
      <alignment horizontal="center" vertical="center"/>
    </xf>
    <xf numFmtId="4" fontId="58" fillId="0" borderId="352" xfId="14" applyNumberFormat="1" applyFont="1" applyBorder="1" applyAlignment="1">
      <alignment horizontal="center" vertical="center"/>
    </xf>
    <xf numFmtId="4" fontId="58" fillId="0" borderId="354" xfId="14" applyNumberFormat="1" applyFont="1" applyBorder="1" applyAlignment="1">
      <alignment horizontal="center" vertical="center"/>
    </xf>
    <xf numFmtId="4" fontId="58" fillId="0" borderId="353" xfId="14" applyNumberFormat="1" applyFont="1" applyBorder="1" applyAlignment="1">
      <alignment horizontal="center" vertical="center"/>
    </xf>
    <xf numFmtId="4" fontId="58" fillId="0" borderId="343" xfId="14" applyNumberFormat="1" applyFont="1" applyBorder="1" applyAlignment="1">
      <alignment horizontal="center" vertical="center"/>
    </xf>
    <xf numFmtId="4" fontId="58" fillId="0" borderId="149" xfId="14" applyNumberFormat="1" applyFont="1" applyBorder="1" applyAlignment="1">
      <alignment horizontal="center" vertical="center"/>
    </xf>
    <xf numFmtId="4" fontId="58" fillId="0" borderId="359"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9" xfId="1" applyNumberFormat="1" applyFont="1" applyBorder="1" applyAlignment="1">
      <alignment horizontal="center" vertical="center"/>
    </xf>
    <xf numFmtId="10" fontId="157" fillId="0" borderId="309" xfId="1" applyNumberFormat="1" applyFont="1" applyBorder="1" applyAlignment="1">
      <alignment horizontal="center" vertical="center" wrapText="1"/>
    </xf>
    <xf numFmtId="10" fontId="157" fillId="0" borderId="309" xfId="1" applyNumberFormat="1" applyFont="1" applyBorder="1" applyAlignment="1">
      <alignment vertical="center" wrapText="1"/>
    </xf>
    <xf numFmtId="10" fontId="58" fillId="0" borderId="352"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43" xfId="1" applyNumberFormat="1" applyFont="1" applyBorder="1" applyAlignment="1">
      <alignment horizontal="center" vertical="center"/>
    </xf>
    <xf numFmtId="4" fontId="58" fillId="0" borderId="358" xfId="14" applyNumberFormat="1" applyFont="1" applyBorder="1" applyAlignment="1">
      <alignment horizontal="center" vertical="center"/>
    </xf>
    <xf numFmtId="10" fontId="1" fillId="0" borderId="343" xfId="1" applyNumberFormat="1" applyFont="1" applyBorder="1"/>
    <xf numFmtId="0" fontId="0" fillId="0" borderId="344" xfId="0" applyBorder="1"/>
    <xf numFmtId="0" fontId="0" fillId="0" borderId="345" xfId="0" applyBorder="1"/>
    <xf numFmtId="10" fontId="1" fillId="0" borderId="352" xfId="1" applyNumberFormat="1" applyFont="1" applyBorder="1"/>
    <xf numFmtId="0" fontId="0" fillId="0" borderId="353" xfId="0" applyBorder="1"/>
    <xf numFmtId="0" fontId="0" fillId="0" borderId="354" xfId="0" applyBorder="1"/>
    <xf numFmtId="0" fontId="0" fillId="0" borderId="352" xfId="0" applyBorder="1"/>
    <xf numFmtId="0" fontId="0" fillId="0" borderId="343" xfId="0" applyBorder="1"/>
    <xf numFmtId="0" fontId="0" fillId="0" borderId="358" xfId="0" applyBorder="1"/>
    <xf numFmtId="0" fontId="0" fillId="0" borderId="149" xfId="0" applyBorder="1"/>
    <xf numFmtId="0" fontId="0" fillId="0" borderId="359" xfId="0" applyBorder="1"/>
    <xf numFmtId="10" fontId="1" fillId="0" borderId="346" xfId="1" applyNumberFormat="1" applyFont="1" applyBorder="1"/>
    <xf numFmtId="0" fontId="0" fillId="0" borderId="347" xfId="0" applyBorder="1"/>
    <xf numFmtId="0" fontId="0" fillId="0" borderId="348" xfId="0" applyBorder="1"/>
    <xf numFmtId="10" fontId="1" fillId="0" borderId="355" xfId="1" applyNumberFormat="1" applyFont="1" applyBorder="1"/>
    <xf numFmtId="0" fontId="0" fillId="0" borderId="356" xfId="0" applyBorder="1"/>
    <xf numFmtId="0" fontId="0" fillId="0" borderId="357" xfId="0" applyBorder="1"/>
    <xf numFmtId="0" fontId="0" fillId="0" borderId="355" xfId="0" applyBorder="1"/>
    <xf numFmtId="0" fontId="0" fillId="0" borderId="346" xfId="0" applyBorder="1"/>
    <xf numFmtId="0" fontId="0" fillId="0" borderId="360" xfId="0" applyBorder="1"/>
    <xf numFmtId="0" fontId="0" fillId="0" borderId="361" xfId="0" applyBorder="1"/>
    <xf numFmtId="0" fontId="0" fillId="0" borderId="362" xfId="0" applyBorder="1"/>
    <xf numFmtId="10" fontId="1" fillId="0" borderId="0" xfId="1" applyNumberFormat="1" applyFont="1"/>
    <xf numFmtId="10" fontId="58" fillId="0" borderId="345" xfId="1" applyNumberFormat="1" applyFont="1" applyBorder="1" applyAlignment="1">
      <alignment horizontal="center" vertical="center"/>
    </xf>
    <xf numFmtId="10" fontId="0" fillId="0" borderId="345" xfId="1" applyNumberFormat="1" applyFont="1" applyBorder="1"/>
    <xf numFmtId="10" fontId="0" fillId="0" borderId="348" xfId="1" applyNumberFormat="1" applyFont="1" applyBorder="1"/>
    <xf numFmtId="0" fontId="158" fillId="0" borderId="363" xfId="0" applyFont="1" applyBorder="1" applyAlignment="1">
      <alignment vertical="center" wrapText="1"/>
    </xf>
    <xf numFmtId="0" fontId="0" fillId="0" borderId="285" xfId="0" applyBorder="1" applyAlignment="1">
      <alignment vertical="center" wrapText="1"/>
    </xf>
    <xf numFmtId="0" fontId="0" fillId="0" borderId="364" xfId="0" applyBorder="1" applyAlignment="1">
      <alignment vertical="center" wrapText="1"/>
    </xf>
    <xf numFmtId="14" fontId="0" fillId="0" borderId="364" xfId="0" applyNumberFormat="1" applyBorder="1" applyAlignment="1">
      <alignment vertical="center" wrapText="1"/>
    </xf>
    <xf numFmtId="10" fontId="0" fillId="0" borderId="364" xfId="1" applyNumberFormat="1" applyFont="1" applyBorder="1" applyAlignment="1">
      <alignment vertical="center" wrapText="1"/>
    </xf>
    <xf numFmtId="0" fontId="0" fillId="0" borderId="279" xfId="0" applyBorder="1" applyAlignment="1">
      <alignment vertical="center" wrapText="1"/>
    </xf>
    <xf numFmtId="14" fontId="43" fillId="0" borderId="0" xfId="13" applyNumberFormat="1" applyFont="1" applyAlignment="1">
      <alignment horizontal="center" vertical="center"/>
    </xf>
    <xf numFmtId="0" fontId="45" fillId="0" borderId="306" xfId="14" applyFont="1" applyBorder="1" applyAlignment="1">
      <alignment horizontal="center" vertical="center" wrapText="1"/>
    </xf>
    <xf numFmtId="0" fontId="45" fillId="0" borderId="307" xfId="14" applyFont="1" applyBorder="1" applyAlignment="1">
      <alignment horizontal="center" vertical="center" wrapText="1"/>
    </xf>
    <xf numFmtId="0" fontId="45" fillId="0" borderId="308" xfId="14" applyFont="1" applyBorder="1" applyAlignment="1">
      <alignment horizontal="center" vertical="center" wrapText="1"/>
    </xf>
    <xf numFmtId="0" fontId="45" fillId="0" borderId="365" xfId="14" applyFont="1" applyBorder="1" applyAlignment="1">
      <alignment horizontal="center" vertical="center" wrapText="1"/>
    </xf>
    <xf numFmtId="0" fontId="45" fillId="0" borderId="366" xfId="14" applyFont="1" applyBorder="1" applyAlignment="1">
      <alignment horizontal="center" vertical="center" wrapText="1"/>
    </xf>
    <xf numFmtId="0" fontId="45" fillId="0" borderId="367" xfId="14" applyFont="1" applyBorder="1" applyAlignment="1">
      <alignment horizontal="center" vertical="center" wrapText="1"/>
    </xf>
    <xf numFmtId="173" fontId="45" fillId="0" borderId="365" xfId="1" applyNumberFormat="1" applyFont="1" applyFill="1" applyBorder="1" applyAlignment="1">
      <alignment horizontal="center" vertical="center" wrapText="1"/>
    </xf>
    <xf numFmtId="173" fontId="0" fillId="0" borderId="0" xfId="1" applyNumberFormat="1" applyFont="1"/>
    <xf numFmtId="4" fontId="43" fillId="0" borderId="368" xfId="15" applyNumberFormat="1" applyFont="1" applyBorder="1" applyAlignment="1">
      <alignment horizontal="center" vertical="center"/>
    </xf>
    <xf numFmtId="10" fontId="43" fillId="0" borderId="305" xfId="15" applyNumberFormat="1" applyFont="1" applyBorder="1" applyAlignment="1">
      <alignment horizontal="center" vertical="center"/>
    </xf>
    <xf numFmtId="4" fontId="43" fillId="0" borderId="305" xfId="15" applyNumberFormat="1" applyFont="1" applyBorder="1" applyAlignment="1">
      <alignment horizontal="center" vertical="center"/>
    </xf>
    <xf numFmtId="4" fontId="43" fillId="0" borderId="311" xfId="15" applyNumberFormat="1" applyFont="1" applyBorder="1" applyAlignment="1">
      <alignment horizontal="center" vertical="center"/>
    </xf>
    <xf numFmtId="0" fontId="45" fillId="7" borderId="369" xfId="14" applyFont="1" applyFill="1" applyBorder="1" applyAlignment="1">
      <alignment horizontal="center" vertical="center" wrapText="1"/>
    </xf>
    <xf numFmtId="0" fontId="45" fillId="7" borderId="370" xfId="14" applyFont="1" applyFill="1" applyBorder="1" applyAlignment="1">
      <alignment horizontal="center" vertical="center" wrapText="1"/>
    </xf>
    <xf numFmtId="0" fontId="45" fillId="7" borderId="371" xfId="14" applyFont="1" applyFill="1" applyBorder="1" applyAlignment="1">
      <alignment horizontal="center" vertical="center" wrapText="1"/>
    </xf>
    <xf numFmtId="0" fontId="45" fillId="7" borderId="372" xfId="14" applyFont="1" applyFill="1" applyBorder="1" applyAlignment="1">
      <alignment horizontal="center" vertical="center" wrapText="1"/>
    </xf>
    <xf numFmtId="14" fontId="27" fillId="4" borderId="373" xfId="13" applyNumberFormat="1" applyFont="1" applyFill="1" applyBorder="1" applyAlignment="1">
      <alignment horizontal="center" vertical="center"/>
    </xf>
    <xf numFmtId="4" fontId="6" fillId="0" borderId="104" xfId="16" applyNumberFormat="1" applyBorder="1" applyAlignment="1">
      <alignment horizontal="center" vertical="center"/>
    </xf>
    <xf numFmtId="14" fontId="43" fillId="4" borderId="374" xfId="13" applyNumberFormat="1" applyFont="1" applyFill="1" applyBorder="1" applyAlignment="1">
      <alignment horizontal="center" vertical="center"/>
    </xf>
    <xf numFmtId="4" fontId="43" fillId="0" borderId="104" xfId="16" applyNumberFormat="1" applyFont="1" applyBorder="1" applyAlignment="1">
      <alignment horizontal="center" vertical="center"/>
    </xf>
    <xf numFmtId="14" fontId="43" fillId="4" borderId="375" xfId="13" applyNumberFormat="1" applyFont="1" applyFill="1" applyBorder="1" applyAlignment="1">
      <alignment horizontal="center" vertical="center"/>
    </xf>
    <xf numFmtId="4" fontId="43" fillId="0" borderId="376" xfId="15" applyNumberFormat="1" applyFont="1" applyBorder="1" applyAlignment="1">
      <alignment horizontal="center" vertical="center"/>
    </xf>
    <xf numFmtId="10" fontId="43" fillId="0" borderId="377" xfId="15" applyNumberFormat="1" applyFont="1" applyBorder="1" applyAlignment="1">
      <alignment horizontal="center" vertical="center"/>
    </xf>
    <xf numFmtId="4" fontId="43" fillId="0" borderId="377" xfId="15" applyNumberFormat="1" applyFont="1" applyBorder="1" applyAlignment="1">
      <alignment horizontal="center" vertical="center"/>
    </xf>
    <xf numFmtId="4" fontId="43" fillId="0" borderId="378" xfId="15" applyNumberFormat="1" applyFont="1" applyBorder="1" applyAlignment="1">
      <alignment horizontal="center" vertical="center"/>
    </xf>
    <xf numFmtId="4" fontId="43" fillId="0" borderId="379" xfId="16" applyNumberFormat="1" applyFont="1" applyBorder="1" applyAlignment="1">
      <alignment horizontal="center" vertical="center"/>
    </xf>
    <xf numFmtId="0" fontId="50" fillId="16" borderId="380" xfId="21" applyNumberFormat="1" applyFont="1" applyFill="1" applyBorder="1" applyAlignment="1">
      <alignment horizontal="left" vertical="center" indent="1"/>
    </xf>
    <xf numFmtId="170" fontId="52" fillId="2" borderId="381" xfId="21" applyNumberFormat="1" applyFont="1" applyFill="1" applyBorder="1" applyAlignment="1">
      <alignment horizontal="center" vertical="center"/>
    </xf>
    <xf numFmtId="10" fontId="52" fillId="2" borderId="381" xfId="1" applyNumberFormat="1" applyFont="1" applyFill="1" applyBorder="1" applyAlignment="1">
      <alignment horizontal="center" vertical="center"/>
    </xf>
    <xf numFmtId="0" fontId="50" fillId="16" borderId="127" xfId="21" applyNumberFormat="1" applyFont="1" applyFill="1" applyBorder="1" applyAlignment="1">
      <alignment horizontal="left" vertical="center" indent="1"/>
    </xf>
    <xf numFmtId="170" fontId="52" fillId="2" borderId="128"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7" xfId="14" applyNumberFormat="1" applyFont="1" applyBorder="1" applyAlignment="1">
      <alignment horizontal="center" vertical="center"/>
    </xf>
    <xf numFmtId="4" fontId="43" fillId="0" borderId="341"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8" xfId="26" applyNumberFormat="1" applyFont="1" applyFill="1" applyBorder="1" applyAlignment="1">
      <alignment vertical="center"/>
    </xf>
    <xf numFmtId="4" fontId="43" fillId="0" borderId="138" xfId="14" applyNumberFormat="1" applyFont="1" applyBorder="1" applyAlignment="1">
      <alignment horizontal="center" vertical="center"/>
    </xf>
    <xf numFmtId="4" fontId="43" fillId="0" borderId="143" xfId="14" applyNumberFormat="1" applyFont="1" applyBorder="1" applyAlignment="1">
      <alignment horizontal="center" vertical="center"/>
    </xf>
    <xf numFmtId="167" fontId="6" fillId="0" borderId="0" xfId="30" applyNumberFormat="1" applyAlignment="1"/>
    <xf numFmtId="0" fontId="30" fillId="3" borderId="314" xfId="6" applyFont="1" applyFill="1" applyBorder="1" applyAlignment="1">
      <alignment vertical="center"/>
    </xf>
    <xf numFmtId="0" fontId="27" fillId="7" borderId="295" xfId="3" applyFont="1" applyFill="1" applyBorder="1" applyAlignment="1">
      <alignment horizontal="centerContinuous" vertical="center"/>
    </xf>
    <xf numFmtId="167" fontId="42" fillId="10" borderId="382" xfId="12" applyFont="1" applyFill="1" applyBorder="1" applyAlignment="1">
      <alignment horizontal="centerContinuous" vertical="center" wrapText="1"/>
    </xf>
    <xf numFmtId="4" fontId="6" fillId="0" borderId="0" xfId="6" applyNumberFormat="1"/>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70"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83" xfId="42" applyFont="1" applyFill="1" applyBorder="1" applyAlignment="1">
      <alignment horizontal="center"/>
    </xf>
    <xf numFmtId="167" fontId="163" fillId="4" borderId="383"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3" xfId="11" applyNumberFormat="1" applyFont="1" applyFill="1" applyBorder="1" applyAlignment="1">
      <alignment horizontal="center" vertical="center"/>
    </xf>
    <xf numFmtId="178" fontId="43" fillId="2" borderId="242" xfId="11" applyNumberFormat="1" applyFont="1" applyFill="1" applyBorder="1" applyAlignment="1">
      <alignment horizontal="center" vertical="center"/>
    </xf>
    <xf numFmtId="4" fontId="43" fillId="2" borderId="242" xfId="15" applyNumberFormat="1" applyFont="1" applyFill="1" applyBorder="1" applyAlignment="1">
      <alignment horizontal="center" vertical="center"/>
    </xf>
    <xf numFmtId="10" fontId="43" fillId="0" borderId="96"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70" xfId="14" applyNumberFormat="1" applyFont="1" applyFill="1" applyBorder="1" applyAlignment="1">
      <alignment horizontal="center" vertical="center" wrapText="1"/>
    </xf>
    <xf numFmtId="49" fontId="43" fillId="0" borderId="305" xfId="15" applyNumberFormat="1" applyFont="1" applyBorder="1" applyAlignment="1">
      <alignment horizontal="center" vertical="center"/>
    </xf>
    <xf numFmtId="49" fontId="43" fillId="0" borderId="377" xfId="15" applyNumberFormat="1" applyFont="1" applyBorder="1" applyAlignment="1">
      <alignment horizontal="center" vertical="center"/>
    </xf>
    <xf numFmtId="0" fontId="0" fillId="0" borderId="0" xfId="25" applyFont="1" applyAlignment="1">
      <alignment vertical="center"/>
    </xf>
    <xf numFmtId="4" fontId="6" fillId="0" borderId="305" xfId="15" applyNumberFormat="1" applyFill="1" applyBorder="1" applyAlignment="1">
      <alignment horizontal="center" vertical="center"/>
    </xf>
    <xf numFmtId="4" fontId="43" fillId="0" borderId="368" xfId="15" applyNumberFormat="1" applyFont="1" applyFill="1" applyBorder="1" applyAlignment="1">
      <alignment horizontal="center" vertical="center"/>
    </xf>
    <xf numFmtId="4" fontId="43" fillId="0" borderId="376" xfId="15" applyNumberFormat="1" applyFont="1" applyFill="1" applyBorder="1" applyAlignment="1">
      <alignment horizontal="center" vertical="center"/>
    </xf>
    <xf numFmtId="0" fontId="6" fillId="0" borderId="305" xfId="15" applyNumberFormat="1" applyBorder="1" applyAlignment="1">
      <alignment horizontal="center" vertical="center"/>
    </xf>
    <xf numFmtId="3" fontId="45" fillId="18" borderId="326"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33" xfId="11" applyNumberFormat="1" applyFont="1" applyFill="1" applyBorder="1" applyAlignment="1">
      <alignment horizontal="center" vertical="center"/>
    </xf>
    <xf numFmtId="4" fontId="43" fillId="2" borderId="242" xfId="11" applyNumberFormat="1" applyFont="1" applyFill="1" applyBorder="1" applyAlignment="1">
      <alignment horizontal="center" vertical="center"/>
    </xf>
    <xf numFmtId="4" fontId="43" fillId="2" borderId="242" xfId="30" applyNumberFormat="1" applyFont="1" applyFill="1" applyBorder="1" applyAlignment="1">
      <alignment horizontal="center" vertical="center"/>
    </xf>
    <xf numFmtId="4" fontId="43" fillId="2" borderId="237" xfId="30" applyNumberFormat="1" applyFont="1" applyFill="1" applyBorder="1" applyAlignment="1">
      <alignment horizontal="center" vertical="center"/>
    </xf>
    <xf numFmtId="4" fontId="43" fillId="0" borderId="242" xfId="15" applyNumberFormat="1" applyFont="1" applyFill="1" applyBorder="1" applyAlignment="1">
      <alignment horizontal="center" vertical="center"/>
    </xf>
    <xf numFmtId="4" fontId="47" fillId="0" borderId="386" xfId="16" applyNumberFormat="1" applyFont="1" applyBorder="1" applyAlignment="1">
      <alignment horizontal="right" vertical="center" indent="1"/>
    </xf>
    <xf numFmtId="4" fontId="47" fillId="0" borderId="387" xfId="16" applyNumberFormat="1" applyFont="1" applyBorder="1" applyAlignment="1">
      <alignment horizontal="right" vertical="center" indent="1"/>
    </xf>
    <xf numFmtId="4" fontId="47" fillId="0" borderId="388" xfId="16" applyNumberFormat="1" applyFont="1" applyBorder="1" applyAlignment="1">
      <alignment horizontal="right" vertical="center" indent="1"/>
    </xf>
    <xf numFmtId="4" fontId="47" fillId="0" borderId="389" xfId="16" applyNumberFormat="1" applyFont="1" applyBorder="1" applyAlignment="1">
      <alignment horizontal="right" vertical="center" indent="1"/>
    </xf>
    <xf numFmtId="4" fontId="47" fillId="0" borderId="390" xfId="16" applyNumberFormat="1" applyFont="1" applyBorder="1" applyAlignment="1">
      <alignment horizontal="right" vertical="center" indent="1"/>
    </xf>
    <xf numFmtId="4" fontId="47" fillId="0" borderId="391" xfId="16" applyNumberFormat="1" applyFont="1" applyBorder="1" applyAlignment="1">
      <alignment horizontal="right" vertical="center" indent="1"/>
    </xf>
    <xf numFmtId="4" fontId="47" fillId="0" borderId="392" xfId="16" applyNumberFormat="1" applyFont="1" applyBorder="1" applyAlignment="1">
      <alignment horizontal="right" vertical="center" indent="1"/>
    </xf>
    <xf numFmtId="4" fontId="47" fillId="0" borderId="393" xfId="16" applyNumberFormat="1" applyFont="1" applyBorder="1" applyAlignment="1">
      <alignment horizontal="right" vertical="center" indent="1"/>
    </xf>
    <xf numFmtId="4" fontId="47" fillId="0" borderId="394" xfId="16" applyNumberFormat="1" applyFont="1" applyBorder="1" applyAlignment="1">
      <alignment horizontal="right" vertical="center" indent="1"/>
    </xf>
    <xf numFmtId="14" fontId="44" fillId="4" borderId="395" xfId="13" applyNumberFormat="1" applyFont="1" applyFill="1" applyBorder="1" applyAlignment="1">
      <alignment horizontal="center" vertical="center"/>
    </xf>
    <xf numFmtId="14" fontId="44" fillId="4" borderId="396" xfId="13" applyNumberFormat="1" applyFont="1" applyFill="1" applyBorder="1" applyAlignment="1">
      <alignment horizontal="center" vertical="center"/>
    </xf>
    <xf numFmtId="187" fontId="130" fillId="0" borderId="218" xfId="35" applyNumberFormat="1" applyFont="1" applyBorder="1"/>
    <xf numFmtId="14" fontId="130" fillId="0" borderId="218" xfId="35" applyNumberFormat="1" applyFont="1" applyBorder="1" applyAlignment="1">
      <alignment horizontal="center"/>
    </xf>
    <xf numFmtId="3" fontId="130" fillId="0" borderId="218" xfId="35" applyNumberFormat="1" applyFont="1" applyBorder="1" applyAlignment="1">
      <alignment horizontal="center"/>
    </xf>
    <xf numFmtId="0" fontId="130" fillId="0" borderId="218" xfId="35" applyFont="1" applyBorder="1" applyAlignment="1">
      <alignment horizontal="center"/>
    </xf>
    <xf numFmtId="10" fontId="134" fillId="0" borderId="218" xfId="36" applyNumberFormat="1" applyFont="1" applyBorder="1" applyAlignment="1">
      <alignment horizontal="center"/>
    </xf>
    <xf numFmtId="0" fontId="130" fillId="0" borderId="218" xfId="35" applyFont="1" applyBorder="1"/>
    <xf numFmtId="4" fontId="130" fillId="0" borderId="218" xfId="35" applyNumberFormat="1" applyFont="1" applyBorder="1" applyAlignment="1">
      <alignment horizontal="center"/>
    </xf>
    <xf numFmtId="10" fontId="3" fillId="0" borderId="218" xfId="36" applyNumberFormat="1" applyFont="1" applyFill="1" applyBorder="1"/>
    <xf numFmtId="10" fontId="3" fillId="0" borderId="218" xfId="36" applyNumberFormat="1" applyFont="1" applyFill="1" applyBorder="1" applyAlignment="1">
      <alignment horizontal="right"/>
    </xf>
    <xf numFmtId="4" fontId="1" fillId="0" borderId="218"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8" xfId="35" applyNumberFormat="1" applyFont="1" applyFill="1" applyBorder="1" applyAlignment="1">
      <alignment horizontal="right"/>
    </xf>
    <xf numFmtId="4" fontId="130" fillId="15" borderId="218" xfId="35" applyNumberFormat="1" applyFont="1" applyFill="1" applyBorder="1" applyAlignment="1">
      <alignment horizontal="center"/>
    </xf>
    <xf numFmtId="10" fontId="4" fillId="15" borderId="155"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5"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8" xfId="13" applyFont="1" applyFill="1" applyBorder="1" applyAlignment="1">
      <alignment horizontal="centerContinuous" vertical="center" wrapText="1"/>
    </xf>
    <xf numFmtId="0" fontId="6" fillId="0" borderId="278" xfId="13" applyBorder="1" applyAlignment="1">
      <alignment horizontal="center" vertical="center"/>
    </xf>
    <xf numFmtId="14" fontId="43" fillId="0" borderId="83"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84" xfId="13" applyNumberFormat="1" applyFont="1" applyBorder="1" applyAlignment="1">
      <alignment horizontal="center" vertical="center"/>
    </xf>
    <xf numFmtId="14" fontId="43" fillId="0" borderId="79" xfId="13" applyNumberFormat="1" applyFont="1" applyBorder="1" applyAlignment="1">
      <alignment horizontal="center" vertical="center"/>
    </xf>
    <xf numFmtId="170" fontId="52" fillId="0" borderId="124" xfId="21" applyNumberFormat="1" applyFont="1" applyFill="1" applyBorder="1" applyAlignment="1">
      <alignment vertical="center"/>
    </xf>
    <xf numFmtId="9" fontId="52" fillId="0" borderId="124" xfId="15" applyFont="1" applyFill="1" applyBorder="1" applyAlignment="1">
      <alignment horizontal="center" vertical="center"/>
    </xf>
    <xf numFmtId="10" fontId="52" fillId="0" borderId="126" xfId="15" applyNumberFormat="1" applyFont="1" applyFill="1" applyBorder="1" applyAlignment="1">
      <alignment horizontal="center" vertical="center"/>
    </xf>
    <xf numFmtId="4" fontId="52" fillId="0" borderId="126" xfId="15" applyNumberFormat="1" applyFont="1" applyFill="1" applyBorder="1" applyAlignment="1">
      <alignment horizontal="center" vertical="center"/>
    </xf>
    <xf numFmtId="9" fontId="52" fillId="0" borderId="126" xfId="15" applyFont="1" applyFill="1" applyBorder="1" applyAlignment="1">
      <alignment horizontal="center" vertical="center"/>
    </xf>
    <xf numFmtId="3" fontId="51" fillId="0" borderId="122" xfId="14" applyNumberFormat="1" applyFont="1" applyBorder="1" applyAlignment="1">
      <alignment horizontal="center" vertical="center"/>
    </xf>
    <xf numFmtId="170" fontId="52" fillId="0" borderId="124"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22" xfId="15" applyNumberFormat="1" applyFont="1" applyFill="1" applyBorder="1" applyAlignment="1">
      <alignment horizontal="center" vertical="center"/>
    </xf>
    <xf numFmtId="173" fontId="42" fillId="0" borderId="222" xfId="1" applyNumberFormat="1" applyFont="1" applyFill="1" applyBorder="1" applyAlignment="1">
      <alignment horizontal="center" vertical="center"/>
    </xf>
    <xf numFmtId="10" fontId="42" fillId="0" borderId="223" xfId="15" applyNumberFormat="1" applyFont="1" applyFill="1" applyBorder="1" applyAlignment="1">
      <alignment horizontal="center" vertical="center"/>
    </xf>
    <xf numFmtId="176" fontId="42" fillId="0" borderId="223" xfId="15" applyNumberFormat="1" applyFont="1" applyFill="1" applyBorder="1" applyAlignment="1">
      <alignment horizontal="center" vertical="center"/>
    </xf>
    <xf numFmtId="176" fontId="42" fillId="0" borderId="222"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9"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8" xfId="14" applyNumberFormat="1" applyFont="1" applyBorder="1" applyAlignment="1">
      <alignment horizontal="right" vertical="center" indent="2"/>
    </xf>
    <xf numFmtId="4" fontId="166" fillId="0" borderId="157" xfId="14" applyNumberFormat="1" applyFont="1" applyBorder="1" applyAlignment="1">
      <alignment horizontal="left" vertical="center"/>
    </xf>
    <xf numFmtId="4" fontId="166" fillId="24" borderId="157" xfId="14" applyNumberFormat="1" applyFont="1" applyFill="1" applyBorder="1" applyAlignment="1">
      <alignment horizontal="left" vertical="center"/>
    </xf>
    <xf numFmtId="4" fontId="166" fillId="24" borderId="157" xfId="14" applyNumberFormat="1" applyFont="1" applyFill="1" applyBorder="1" applyAlignment="1">
      <alignment horizontal="center" vertical="center"/>
    </xf>
    <xf numFmtId="43" fontId="6" fillId="2" borderId="0" xfId="26" applyFont="1" applyFill="1" applyAlignment="1">
      <alignment horizontal="right"/>
    </xf>
    <xf numFmtId="3" fontId="45" fillId="0" borderId="153" xfId="14" applyNumberFormat="1" applyFont="1" applyBorder="1" applyAlignment="1">
      <alignment horizontal="center" vertical="center" wrapText="1"/>
    </xf>
    <xf numFmtId="0" fontId="60" fillId="0" borderId="278" xfId="0" applyFont="1" applyBorder="1" applyAlignment="1">
      <alignment horizontal="center" vertical="center" wrapText="1"/>
    </xf>
    <xf numFmtId="0" fontId="27" fillId="0" borderId="278" xfId="0" applyFont="1" applyBorder="1" applyAlignment="1">
      <alignment horizontal="center" vertical="center" wrapText="1"/>
    </xf>
    <xf numFmtId="0" fontId="167" fillId="0" borderId="278" xfId="0" applyFont="1" applyBorder="1" applyAlignment="1">
      <alignment horizontal="center" vertical="center" wrapText="1"/>
    </xf>
    <xf numFmtId="0" fontId="60" fillId="35" borderId="278" xfId="0" applyFont="1" applyFill="1" applyBorder="1" applyAlignment="1">
      <alignment horizontal="left" vertical="center" wrapText="1"/>
    </xf>
    <xf numFmtId="0" fontId="27" fillId="21" borderId="260" xfId="0" applyFont="1" applyFill="1" applyBorder="1" applyAlignment="1">
      <alignment vertical="center"/>
    </xf>
    <xf numFmtId="0" fontId="27" fillId="21" borderId="295" xfId="0" applyFont="1" applyFill="1" applyBorder="1" applyAlignment="1">
      <alignment vertical="center" wrapText="1"/>
    </xf>
    <xf numFmtId="0" fontId="27" fillId="21" borderId="295" xfId="0" applyFont="1" applyFill="1" applyBorder="1" applyAlignment="1">
      <alignment horizontal="left" vertical="center" wrapText="1"/>
    </xf>
    <xf numFmtId="0" fontId="6" fillId="21" borderId="295" xfId="0" applyFont="1" applyFill="1" applyBorder="1" applyAlignment="1">
      <alignment vertical="center" wrapText="1"/>
    </xf>
    <xf numFmtId="0" fontId="27" fillId="21" borderId="262" xfId="0" applyFont="1" applyFill="1" applyBorder="1" applyAlignment="1">
      <alignment vertical="center" wrapText="1"/>
    </xf>
    <xf numFmtId="0" fontId="168" fillId="21" borderId="278" xfId="0" applyFont="1" applyFill="1" applyBorder="1" applyAlignment="1">
      <alignment horizontal="center" vertical="center" wrapText="1"/>
    </xf>
    <xf numFmtId="0" fontId="42" fillId="36" borderId="278" xfId="0" applyFont="1" applyFill="1" applyBorder="1" applyAlignment="1">
      <alignment horizontal="left" vertical="center" wrapText="1"/>
    </xf>
    <xf numFmtId="0" fontId="42" fillId="0" borderId="278" xfId="0" applyFont="1" applyBorder="1" applyAlignment="1">
      <alignment horizontal="left" vertical="center" wrapText="1"/>
    </xf>
    <xf numFmtId="0" fontId="6" fillId="0" borderId="278" xfId="0" applyFont="1" applyBorder="1" applyAlignment="1">
      <alignment horizontal="center" vertical="center" wrapText="1"/>
    </xf>
    <xf numFmtId="0" fontId="42" fillId="0" borderId="278" xfId="0" applyFont="1" applyBorder="1" applyAlignment="1">
      <alignment horizontal="center" vertical="center" wrapText="1"/>
    </xf>
    <xf numFmtId="0" fontId="6" fillId="37" borderId="278" xfId="0" applyFont="1" applyFill="1" applyBorder="1" applyAlignment="1">
      <alignment horizontal="left" vertical="center" wrapText="1"/>
    </xf>
    <xf numFmtId="0" fontId="60" fillId="20" borderId="278" xfId="0" applyFont="1" applyFill="1" applyBorder="1" applyAlignment="1">
      <alignment horizontal="left" vertical="center" wrapText="1"/>
    </xf>
    <xf numFmtId="0" fontId="6" fillId="0" borderId="295" xfId="0" applyFont="1" applyBorder="1" applyAlignment="1">
      <alignment horizontal="center" vertical="center" wrapText="1"/>
    </xf>
    <xf numFmtId="0" fontId="6" fillId="20" borderId="110" xfId="14" applyFill="1" applyBorder="1" applyAlignment="1">
      <alignment horizontal="left" vertical="center" indent="4"/>
    </xf>
    <xf numFmtId="169" fontId="57" fillId="20" borderId="162" xfId="14" applyNumberFormat="1" applyFont="1" applyFill="1" applyBorder="1" applyAlignment="1">
      <alignment vertical="center" wrapText="1"/>
    </xf>
    <xf numFmtId="10" fontId="33" fillId="20" borderId="167" xfId="14" applyNumberFormat="1" applyFont="1" applyFill="1" applyBorder="1" applyAlignment="1">
      <alignment horizontal="center" vertical="center"/>
    </xf>
    <xf numFmtId="4" fontId="71" fillId="20" borderId="162" xfId="14" applyNumberFormat="1" applyFont="1" applyFill="1" applyBorder="1" applyAlignment="1">
      <alignment horizontal="center" vertical="center"/>
    </xf>
    <xf numFmtId="4" fontId="166" fillId="20" borderId="157" xfId="14" applyNumberFormat="1" applyFont="1" applyFill="1" applyBorder="1" applyAlignment="1">
      <alignment horizontal="left" vertical="center"/>
    </xf>
    <xf numFmtId="169" fontId="27" fillId="20" borderId="168"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8" xfId="0" applyNumberFormat="1" applyFont="1" applyBorder="1" applyAlignment="1">
      <alignment horizontal="center" vertical="center" wrapText="1"/>
    </xf>
    <xf numFmtId="0" fontId="148" fillId="0" borderId="278" xfId="37" applyBorder="1" applyAlignment="1">
      <alignment horizontal="center" vertical="center" wrapText="1"/>
    </xf>
    <xf numFmtId="0" fontId="42" fillId="0" borderId="278" xfId="0" quotePrefix="1" applyFont="1" applyBorder="1" applyAlignment="1">
      <alignment horizontal="center" vertical="center" wrapText="1"/>
    </xf>
    <xf numFmtId="4" fontId="42" fillId="0" borderId="278" xfId="0" applyNumberFormat="1" applyFont="1" applyBorder="1" applyAlignment="1">
      <alignment horizontal="center" vertical="center" wrapText="1"/>
    </xf>
    <xf numFmtId="4" fontId="42" fillId="0" borderId="260"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8" xfId="0" applyBorder="1" applyAlignment="1">
      <alignment vertical="center" wrapText="1"/>
    </xf>
    <xf numFmtId="4" fontId="42" fillId="15" borderId="278" xfId="0" applyNumberFormat="1" applyFont="1" applyFill="1" applyBorder="1" applyAlignment="1">
      <alignment horizontal="center" vertical="center" wrapText="1"/>
    </xf>
    <xf numFmtId="2" fontId="42" fillId="0" borderId="278" xfId="0" applyNumberFormat="1" applyFont="1" applyBorder="1" applyAlignment="1">
      <alignment horizontal="center" vertical="center" wrapText="1"/>
    </xf>
    <xf numFmtId="0" fontId="27" fillId="0" borderId="260" xfId="0" applyFont="1" applyBorder="1" applyAlignment="1">
      <alignment horizontal="center" vertical="center" wrapText="1"/>
    </xf>
    <xf numFmtId="0" fontId="6" fillId="37" borderId="295" xfId="0" applyFont="1" applyFill="1" applyBorder="1" applyAlignment="1">
      <alignment horizontal="left" vertical="center" wrapText="1"/>
    </xf>
    <xf numFmtId="0" fontId="42" fillId="0" borderId="295" xfId="0" applyFont="1" applyBorder="1" applyAlignment="1">
      <alignment horizontal="left" vertical="center" wrapText="1"/>
    </xf>
    <xf numFmtId="0" fontId="42" fillId="0" borderId="262" xfId="0" applyFont="1" applyBorder="1" applyAlignment="1">
      <alignment horizontal="center" vertical="center" wrapText="1"/>
    </xf>
    <xf numFmtId="0" fontId="42" fillId="21" borderId="278"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6" fillId="0" borderId="293" xfId="40" applyNumberFormat="1" applyBorder="1" applyAlignment="1">
      <alignment horizontal="center" vertical="center" wrapText="1"/>
    </xf>
    <xf numFmtId="190" fontId="6" fillId="0" borderId="277" xfId="40" applyNumberFormat="1" applyBorder="1" applyAlignment="1">
      <alignment horizontal="center" vertical="center" wrapText="1"/>
    </xf>
    <xf numFmtId="190" fontId="0" fillId="0" borderId="0" xfId="0" applyNumberFormat="1"/>
    <xf numFmtId="0" fontId="170" fillId="7" borderId="312" xfId="14" applyFont="1" applyFill="1" applyBorder="1" applyAlignment="1">
      <alignment horizontal="center" vertical="center" wrapText="1"/>
    </xf>
    <xf numFmtId="14" fontId="58" fillId="0" borderId="350"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43" xfId="14" applyNumberFormat="1" applyFont="1" applyBorder="1" applyAlignment="1">
      <alignment horizontal="center" vertical="center"/>
    </xf>
    <xf numFmtId="4" fontId="45" fillId="0" borderId="344" xfId="14" applyNumberFormat="1" applyFont="1" applyBorder="1" applyAlignment="1">
      <alignment horizontal="center" vertical="center"/>
    </xf>
    <xf numFmtId="4" fontId="45" fillId="0" borderId="345" xfId="14" applyNumberFormat="1" applyFont="1" applyBorder="1" applyAlignment="1">
      <alignment horizontal="center" vertical="center"/>
    </xf>
    <xf numFmtId="0" fontId="133" fillId="0" borderId="0" xfId="0" applyFont="1"/>
    <xf numFmtId="10" fontId="45" fillId="0" borderId="343" xfId="1" applyNumberFormat="1" applyFont="1" applyBorder="1" applyAlignment="1">
      <alignment horizontal="center" vertical="center"/>
    </xf>
    <xf numFmtId="10" fontId="45" fillId="0" borderId="345" xfId="1" applyNumberFormat="1" applyFont="1" applyBorder="1" applyAlignment="1">
      <alignment horizontal="center" vertical="center"/>
    </xf>
    <xf numFmtId="10" fontId="45" fillId="0" borderId="352" xfId="1" applyNumberFormat="1" applyFont="1" applyBorder="1" applyAlignment="1">
      <alignment horizontal="center" vertical="center"/>
    </xf>
    <xf numFmtId="4" fontId="45" fillId="0" borderId="353" xfId="14" applyNumberFormat="1" applyFont="1" applyBorder="1" applyAlignment="1">
      <alignment horizontal="center" vertical="center"/>
    </xf>
    <xf numFmtId="4" fontId="45" fillId="0" borderId="354" xfId="14" applyNumberFormat="1" applyFont="1" applyBorder="1" applyAlignment="1">
      <alignment horizontal="center" vertical="center"/>
    </xf>
    <xf numFmtId="4" fontId="45" fillId="0" borderId="352" xfId="14" applyNumberFormat="1" applyFont="1" applyBorder="1" applyAlignment="1">
      <alignment horizontal="center" vertical="center"/>
    </xf>
    <xf numFmtId="0" fontId="27" fillId="0" borderId="0" xfId="0" applyFont="1"/>
    <xf numFmtId="4" fontId="45" fillId="0" borderId="358" xfId="14" applyNumberFormat="1" applyFont="1" applyBorder="1" applyAlignment="1">
      <alignment horizontal="center" vertical="center"/>
    </xf>
    <xf numFmtId="4" fontId="45" fillId="0" borderId="149" xfId="14" applyNumberFormat="1" applyFont="1" applyBorder="1" applyAlignment="1">
      <alignment horizontal="center" vertical="center"/>
    </xf>
    <xf numFmtId="4" fontId="45" fillId="0" borderId="359"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95" xfId="40" applyNumberFormat="1" applyFont="1" applyBorder="1" applyAlignment="1">
      <alignment horizontal="center" vertical="center"/>
    </xf>
    <xf numFmtId="167" fontId="127" fillId="15" borderId="0" xfId="6" applyNumberFormat="1" applyFont="1" applyFill="1"/>
    <xf numFmtId="4" fontId="0" fillId="15" borderId="0" xfId="0" applyNumberFormat="1" applyFill="1"/>
    <xf numFmtId="4" fontId="47" fillId="15" borderId="98" xfId="16" applyNumberFormat="1" applyFont="1" applyFill="1" applyBorder="1" applyAlignment="1">
      <alignment horizontal="right" vertical="center" indent="1"/>
    </xf>
    <xf numFmtId="4" fontId="47" fillId="15" borderId="97" xfId="16" applyNumberFormat="1" applyFont="1" applyFill="1" applyBorder="1" applyAlignment="1">
      <alignment horizontal="right" vertical="center" indent="1"/>
    </xf>
    <xf numFmtId="4" fontId="30" fillId="3" borderId="314" xfId="6" applyNumberFormat="1" applyFont="1" applyFill="1" applyBorder="1" applyAlignment="1">
      <alignment vertical="center"/>
    </xf>
    <xf numFmtId="4" fontId="27" fillId="7" borderId="260" xfId="13" applyNumberFormat="1" applyFont="1" applyFill="1" applyBorder="1" applyAlignment="1">
      <alignment horizontal="centerContinuous" vertical="center" wrapText="1"/>
    </xf>
    <xf numFmtId="4" fontId="39" fillId="9" borderId="288" xfId="12" applyNumberFormat="1" applyFont="1" applyFill="1" applyBorder="1" applyAlignment="1">
      <alignment horizontal="centerContinuous" vertical="center"/>
    </xf>
    <xf numFmtId="4" fontId="39" fillId="9" borderId="93" xfId="12" applyNumberFormat="1" applyFont="1" applyFill="1" applyBorder="1" applyAlignment="1">
      <alignment horizontal="center" vertical="center" wrapText="1"/>
    </xf>
    <xf numFmtId="4" fontId="6" fillId="2" borderId="0" xfId="6" applyNumberFormat="1" applyFill="1"/>
    <xf numFmtId="0" fontId="6" fillId="20" borderId="398" xfId="31" applyFill="1" applyBorder="1" applyAlignment="1">
      <alignment horizontal="center" vertical="center"/>
    </xf>
    <xf numFmtId="4" fontId="6" fillId="20" borderId="398" xfId="31" applyNumberFormat="1" applyFill="1" applyBorder="1" applyAlignment="1">
      <alignment horizontal="center" vertical="center"/>
    </xf>
    <xf numFmtId="0" fontId="6" fillId="38" borderId="398" xfId="31" applyFill="1" applyBorder="1" applyAlignment="1">
      <alignment horizontal="center" vertical="center"/>
    </xf>
    <xf numFmtId="0" fontId="6" fillId="38" borderId="398" xfId="31" applyFill="1" applyBorder="1" applyAlignment="1">
      <alignment horizontal="center" vertical="center" wrapText="1"/>
    </xf>
    <xf numFmtId="0" fontId="6" fillId="34" borderId="398" xfId="31" applyFill="1" applyBorder="1" applyAlignment="1">
      <alignment horizontal="center" vertical="center"/>
    </xf>
    <xf numFmtId="0" fontId="6" fillId="39" borderId="398" xfId="31" applyFill="1" applyBorder="1" applyAlignment="1">
      <alignment horizontal="center" vertical="center"/>
    </xf>
    <xf numFmtId="0" fontId="6" fillId="40" borderId="0" xfId="6" applyFill="1"/>
    <xf numFmtId="0" fontId="6" fillId="0" borderId="0" xfId="31"/>
    <xf numFmtId="0" fontId="6" fillId="0" borderId="398" xfId="31" applyBorder="1" applyAlignment="1">
      <alignment vertical="center"/>
    </xf>
    <xf numFmtId="0" fontId="6" fillId="0" borderId="398" xfId="31" quotePrefix="1" applyBorder="1" applyAlignment="1">
      <alignment vertical="center"/>
    </xf>
    <xf numFmtId="4" fontId="6" fillId="15" borderId="398" xfId="31" applyNumberFormat="1" applyFill="1" applyBorder="1" applyAlignment="1">
      <alignment vertical="center"/>
    </xf>
    <xf numFmtId="4" fontId="6" fillId="0" borderId="398" xfId="31" applyNumberFormat="1" applyBorder="1" applyAlignment="1">
      <alignment horizontal="center" vertical="center"/>
    </xf>
    <xf numFmtId="0" fontId="6" fillId="0" borderId="398" xfId="31" applyBorder="1" applyAlignment="1">
      <alignment horizontal="left" vertical="center"/>
    </xf>
    <xf numFmtId="14" fontId="6" fillId="15" borderId="398" xfId="31" applyNumberFormat="1" applyFill="1" applyBorder="1" applyAlignment="1">
      <alignment vertical="center"/>
    </xf>
    <xf numFmtId="14" fontId="6" fillId="0" borderId="398" xfId="6" applyNumberFormat="1" applyBorder="1" applyAlignment="1">
      <alignment vertical="center"/>
    </xf>
    <xf numFmtId="0" fontId="6" fillId="0" borderId="398" xfId="6" applyBorder="1" applyAlignment="1">
      <alignment horizontal="center"/>
    </xf>
    <xf numFmtId="0" fontId="24" fillId="0" borderId="398" xfId="5" applyBorder="1" applyAlignment="1">
      <alignment vertical="center"/>
    </xf>
    <xf numFmtId="0" fontId="6" fillId="0" borderId="398" xfId="6" applyBorder="1" applyAlignment="1">
      <alignment vertical="center"/>
    </xf>
    <xf numFmtId="4" fontId="6" fillId="0" borderId="0" xfId="31" applyNumberFormat="1"/>
    <xf numFmtId="0" fontId="6" fillId="0" borderId="398" xfId="31" applyBorder="1" applyAlignment="1">
      <alignment horizontal="left" wrapText="1"/>
    </xf>
    <xf numFmtId="168" fontId="6" fillId="0" borderId="0" xfId="3" applyNumberFormat="1"/>
    <xf numFmtId="4" fontId="27" fillId="15" borderId="68" xfId="3" applyNumberFormat="1" applyFont="1" applyFill="1" applyBorder="1" applyAlignment="1">
      <alignment horizontal="right" vertical="center" wrapText="1"/>
    </xf>
    <xf numFmtId="4" fontId="43" fillId="15" borderId="68" xfId="3" applyNumberFormat="1" applyFont="1" applyFill="1" applyBorder="1" applyAlignment="1">
      <alignment horizontal="right" vertical="center" wrapText="1"/>
    </xf>
    <xf numFmtId="0" fontId="42" fillId="0" borderId="399" xfId="30" applyFont="1" applyBorder="1" applyAlignment="1">
      <alignment vertical="center"/>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1" xfId="9" applyFont="1" applyBorder="1" applyAlignment="1">
      <alignment horizontal="left" vertical="center" wrapText="1"/>
    </xf>
    <xf numFmtId="0" fontId="37" fillId="0" borderId="252" xfId="9" applyFont="1" applyBorder="1" applyAlignment="1">
      <alignment horizontal="left" vertical="center" wrapText="1"/>
    </xf>
    <xf numFmtId="0" fontId="37" fillId="0" borderId="253"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7" fillId="0" borderId="254" xfId="9" applyFont="1" applyBorder="1" applyAlignment="1">
      <alignment horizontal="left" vertical="center" wrapText="1"/>
    </xf>
    <xf numFmtId="0" fontId="37" fillId="0" borderId="255" xfId="9" applyFont="1" applyBorder="1" applyAlignment="1">
      <alignment horizontal="left" vertical="center" wrapText="1"/>
    </xf>
    <xf numFmtId="0" fontId="37" fillId="0" borderId="256" xfId="9" applyFont="1" applyBorder="1" applyAlignment="1">
      <alignment horizontal="left" vertical="center"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1" xfId="9" applyFont="1" applyBorder="1" applyAlignment="1">
      <alignment horizontal="left" vertical="center" wrapText="1"/>
    </xf>
    <xf numFmtId="0" fontId="38" fillId="0" borderId="252" xfId="9" applyFont="1" applyBorder="1" applyAlignment="1">
      <alignment horizontal="left" vertical="center" wrapText="1"/>
    </xf>
    <xf numFmtId="0" fontId="38" fillId="0" borderId="253" xfId="9" applyFont="1" applyBorder="1" applyAlignment="1">
      <alignment horizontal="left"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3" xfId="30" applyFont="1" applyFill="1" applyBorder="1" applyAlignment="1">
      <alignment horizontal="center" vertical="center"/>
    </xf>
    <xf numFmtId="0" fontId="27" fillId="7" borderId="237" xfId="30" applyFont="1" applyFill="1" applyBorder="1" applyAlignment="1">
      <alignment horizontal="center" vertical="center"/>
    </xf>
    <xf numFmtId="0" fontId="27" fillId="7" borderId="233" xfId="30" applyFont="1" applyFill="1" applyBorder="1" applyAlignment="1">
      <alignment horizontal="center" vertical="center" wrapText="1"/>
    </xf>
    <xf numFmtId="0" fontId="27" fillId="7" borderId="237" xfId="30" applyFont="1" applyFill="1" applyBorder="1" applyAlignment="1">
      <alignment horizontal="center" vertical="center" wrapText="1"/>
    </xf>
    <xf numFmtId="0" fontId="27" fillId="7" borderId="226" xfId="30" applyFont="1" applyFill="1" applyBorder="1" applyAlignment="1">
      <alignment horizontal="center" vertical="center" wrapText="1"/>
    </xf>
    <xf numFmtId="0" fontId="27" fillId="7" borderId="227"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3" fontId="27" fillId="7" borderId="233" xfId="30" applyNumberFormat="1" applyFont="1" applyFill="1" applyBorder="1" applyAlignment="1">
      <alignment horizontal="center" vertical="center" wrapText="1"/>
    </xf>
    <xf numFmtId="3" fontId="27" fillId="7" borderId="237" xfId="30" applyNumberFormat="1" applyFont="1" applyFill="1" applyBorder="1" applyAlignment="1">
      <alignment horizontal="center" vertical="center" wrapText="1"/>
    </xf>
    <xf numFmtId="0" fontId="29" fillId="3" borderId="313" xfId="6" applyFont="1" applyFill="1" applyBorder="1" applyAlignment="1">
      <alignment horizontal="left" vertical="center"/>
    </xf>
    <xf numFmtId="0" fontId="29" fillId="3" borderId="0" xfId="6" applyFont="1" applyFill="1" applyAlignment="1">
      <alignment horizontal="left" vertical="center"/>
    </xf>
    <xf numFmtId="3" fontId="45" fillId="0" borderId="169" xfId="14" applyNumberFormat="1" applyFont="1" applyBorder="1" applyAlignment="1">
      <alignment horizontal="center" vertical="center" wrapText="1"/>
    </xf>
    <xf numFmtId="3" fontId="45" fillId="0" borderId="171" xfId="14" applyNumberFormat="1" applyFont="1" applyBorder="1" applyAlignment="1">
      <alignment horizontal="center" vertical="center" wrapText="1"/>
    </xf>
    <xf numFmtId="3" fontId="45" fillId="0" borderId="153" xfId="14" applyNumberFormat="1" applyFont="1" applyBorder="1" applyAlignment="1">
      <alignment horizontal="center" vertical="center" wrapText="1"/>
    </xf>
    <xf numFmtId="14" fontId="27" fillId="11" borderId="165" xfId="6" applyNumberFormat="1" applyFont="1" applyFill="1" applyBorder="1" applyAlignment="1">
      <alignment horizontal="center" vertical="center"/>
    </xf>
    <xf numFmtId="14" fontId="27" fillId="11" borderId="166" xfId="6" applyNumberFormat="1" applyFont="1" applyFill="1" applyBorder="1" applyAlignment="1">
      <alignment horizontal="center" vertical="center"/>
    </xf>
    <xf numFmtId="0" fontId="29" fillId="3" borderId="145" xfId="20" applyFont="1" applyFill="1" applyBorder="1" applyAlignment="1">
      <alignment horizontal="left"/>
    </xf>
    <xf numFmtId="0" fontId="29" fillId="3" borderId="146"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3" xfId="14" applyNumberFormat="1" applyFont="1" applyFill="1" applyBorder="1" applyAlignment="1">
      <alignment horizontal="center" vertical="center" wrapText="1"/>
    </xf>
    <xf numFmtId="169" fontId="45" fillId="0" borderId="170" xfId="14" applyNumberFormat="1" applyFont="1" applyBorder="1" applyAlignment="1">
      <alignment horizontal="center" vertical="center" wrapText="1"/>
    </xf>
    <xf numFmtId="169" fontId="45" fillId="0" borderId="153" xfId="14" applyNumberFormat="1" applyFont="1" applyBorder="1" applyAlignment="1">
      <alignment horizontal="center" vertical="center" wrapText="1"/>
    </xf>
    <xf numFmtId="3" fontId="45" fillId="0" borderId="397" xfId="14" applyNumberFormat="1" applyFont="1" applyBorder="1" applyAlignment="1">
      <alignment horizontal="center" vertical="center" wrapText="1"/>
    </xf>
    <xf numFmtId="0" fontId="45" fillId="17" borderId="318" xfId="14" applyFont="1" applyFill="1" applyBorder="1" applyAlignment="1">
      <alignment horizontal="center" vertical="center" wrapText="1"/>
    </xf>
    <xf numFmtId="0" fontId="45" fillId="17" borderId="134" xfId="14" applyFont="1" applyFill="1" applyBorder="1" applyAlignment="1">
      <alignment horizontal="center" vertical="center" wrapText="1"/>
    </xf>
    <xf numFmtId="0" fontId="30" fillId="3" borderId="120" xfId="20" applyFont="1" applyFill="1" applyBorder="1" applyAlignment="1">
      <alignment horizontal="left"/>
    </xf>
    <xf numFmtId="0" fontId="30" fillId="3" borderId="0" xfId="20" applyFont="1" applyFill="1" applyAlignment="1">
      <alignment horizontal="left"/>
    </xf>
    <xf numFmtId="0" fontId="45" fillId="7" borderId="94"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45" fillId="7" borderId="133" xfId="14"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27" xfId="14" applyFont="1" applyFill="1" applyBorder="1" applyAlignment="1">
      <alignment horizontal="center" vertical="center"/>
    </xf>
    <xf numFmtId="0" fontId="23" fillId="7" borderId="328" xfId="14" applyFont="1" applyFill="1" applyBorder="1" applyAlignment="1">
      <alignment horizontal="center" vertical="center"/>
    </xf>
    <xf numFmtId="0" fontId="23" fillId="7" borderId="329" xfId="14" applyFont="1" applyFill="1" applyBorder="1" applyAlignment="1">
      <alignment horizontal="center" vertical="center"/>
    </xf>
    <xf numFmtId="4" fontId="45" fillId="17" borderId="318" xfId="14" applyNumberFormat="1" applyFont="1" applyFill="1" applyBorder="1" applyAlignment="1">
      <alignment horizontal="center" vertical="center" wrapText="1"/>
    </xf>
    <xf numFmtId="4" fontId="45" fillId="17" borderId="134" xfId="14" applyNumberFormat="1" applyFont="1" applyFill="1" applyBorder="1" applyAlignment="1">
      <alignment horizontal="center" vertical="center" wrapText="1"/>
    </xf>
    <xf numFmtId="0" fontId="45" fillId="17" borderId="319" xfId="14" applyFont="1" applyFill="1" applyBorder="1" applyAlignment="1">
      <alignment horizontal="center" vertical="center" wrapText="1"/>
    </xf>
    <xf numFmtId="0" fontId="45" fillId="17" borderId="320" xfId="14" applyFont="1" applyFill="1" applyBorder="1" applyAlignment="1">
      <alignment horizontal="center" vertical="center" wrapText="1"/>
    </xf>
    <xf numFmtId="0" fontId="45" fillId="17" borderId="330" xfId="14" applyFont="1" applyFill="1" applyBorder="1" applyAlignment="1">
      <alignment horizontal="center" vertical="center" wrapText="1"/>
    </xf>
    <xf numFmtId="0" fontId="45" fillId="17" borderId="332" xfId="14" applyFont="1" applyFill="1" applyBorder="1" applyAlignment="1">
      <alignment horizontal="center" vertical="center" wrapText="1"/>
    </xf>
    <xf numFmtId="4" fontId="45" fillId="17" borderId="331" xfId="14" applyNumberFormat="1" applyFont="1" applyFill="1" applyBorder="1" applyAlignment="1">
      <alignment horizontal="center" vertical="center" wrapText="1"/>
    </xf>
    <xf numFmtId="4" fontId="45" fillId="17" borderId="333" xfId="14" applyNumberFormat="1"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49" xfId="0" applyNumberFormat="1" applyFill="1" applyBorder="1" applyAlignment="1">
      <alignment horizontal="center" vertical="center"/>
    </xf>
    <xf numFmtId="14" fontId="0" fillId="7" borderId="153" xfId="0" applyNumberFormat="1" applyFill="1" applyBorder="1" applyAlignment="1">
      <alignment horizontal="center" vertical="center"/>
    </xf>
    <xf numFmtId="14" fontId="0" fillId="7" borderId="250" xfId="0" applyNumberFormat="1" applyFill="1" applyBorder="1" applyAlignment="1">
      <alignment horizontal="center" vertical="center"/>
    </xf>
    <xf numFmtId="0" fontId="159" fillId="33" borderId="249" xfId="0" applyFont="1" applyFill="1" applyBorder="1" applyAlignment="1">
      <alignment horizontal="center" vertical="center" wrapText="1"/>
    </xf>
    <xf numFmtId="0" fontId="2" fillId="3" borderId="249" xfId="0" applyFont="1" applyFill="1" applyBorder="1" applyAlignment="1">
      <alignment horizontal="center" vertical="center"/>
    </xf>
    <xf numFmtId="0" fontId="30" fillId="3" borderId="120" xfId="24" applyFont="1" applyFill="1" applyBorder="1" applyAlignment="1">
      <alignment horizontal="left"/>
    </xf>
    <xf numFmtId="0" fontId="30" fillId="3" borderId="0" xfId="24" applyFont="1" applyFill="1" applyAlignment="1">
      <alignment horizontal="left"/>
    </xf>
    <xf numFmtId="0" fontId="45" fillId="20" borderId="148"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7" xfId="14" applyFont="1" applyFill="1" applyBorder="1" applyAlignment="1">
      <alignment horizontal="center" vertical="center" wrapText="1"/>
    </xf>
    <xf numFmtId="0" fontId="45" fillId="19" borderId="148" xfId="14" applyFont="1" applyFill="1" applyBorder="1" applyAlignment="1">
      <alignment horizontal="center" vertical="center" wrapText="1"/>
    </xf>
    <xf numFmtId="0" fontId="45" fillId="19" borderId="148" xfId="14" applyFont="1" applyFill="1" applyBorder="1" applyAlignment="1">
      <alignment horizontal="center" vertical="center"/>
    </xf>
    <xf numFmtId="0" fontId="45" fillId="20" borderId="148" xfId="14" applyFont="1" applyFill="1" applyBorder="1" applyAlignment="1">
      <alignment horizontal="center" vertical="center"/>
    </xf>
    <xf numFmtId="10" fontId="45" fillId="19" borderId="148" xfId="1" applyNumberFormat="1" applyFont="1" applyFill="1" applyBorder="1" applyAlignment="1">
      <alignment horizontal="center" vertical="center"/>
    </xf>
    <xf numFmtId="10" fontId="27" fillId="19" borderId="148" xfId="1" applyNumberFormat="1" applyFont="1" applyFill="1" applyBorder="1" applyAlignment="1">
      <alignment horizontal="center" vertical="center"/>
    </xf>
    <xf numFmtId="0" fontId="45" fillId="20" borderId="94" xfId="14" applyFont="1" applyFill="1" applyBorder="1" applyAlignment="1">
      <alignment horizontal="center" vertical="center"/>
    </xf>
    <xf numFmtId="0" fontId="45" fillId="20" borderId="133" xfId="14" applyFont="1" applyFill="1" applyBorder="1" applyAlignment="1">
      <alignment horizontal="center" vertical="center"/>
    </xf>
    <xf numFmtId="0" fontId="65" fillId="0" borderId="158" xfId="6" applyFont="1" applyBorder="1" applyAlignment="1">
      <alignment horizontal="left" vertical="center" wrapText="1" indent="1"/>
    </xf>
    <xf numFmtId="0" fontId="65" fillId="0" borderId="159" xfId="6" applyFont="1" applyBorder="1" applyAlignment="1">
      <alignment horizontal="left" vertical="center" wrapText="1" indent="1"/>
    </xf>
    <xf numFmtId="0" fontId="65" fillId="0" borderId="160" xfId="6" applyFont="1" applyBorder="1" applyAlignment="1">
      <alignment horizontal="left" vertical="center" wrapText="1" indent="1"/>
    </xf>
    <xf numFmtId="0" fontId="33" fillId="7" borderId="154" xfId="6" applyFont="1" applyFill="1" applyBorder="1" applyAlignment="1">
      <alignment horizontal="right" vertical="center"/>
    </xf>
    <xf numFmtId="0" fontId="33" fillId="7" borderId="155" xfId="6" applyFont="1" applyFill="1" applyBorder="1" applyAlignment="1">
      <alignment horizontal="right" vertical="center"/>
    </xf>
    <xf numFmtId="0" fontId="33" fillId="7" borderId="156" xfId="6" applyFont="1" applyFill="1" applyBorder="1" applyAlignment="1">
      <alignment horizontal="right" vertical="center"/>
    </xf>
    <xf numFmtId="0" fontId="69" fillId="0" borderId="158" xfId="6" applyFont="1" applyBorder="1" applyAlignment="1">
      <alignment horizontal="left" vertical="center" wrapText="1" indent="1"/>
    </xf>
    <xf numFmtId="0" fontId="69" fillId="0" borderId="159" xfId="6" applyFont="1" applyBorder="1" applyAlignment="1">
      <alignment horizontal="left" vertical="center" wrapText="1" indent="1"/>
    </xf>
    <xf numFmtId="0" fontId="69" fillId="0" borderId="160" xfId="6" applyFont="1" applyBorder="1" applyAlignment="1">
      <alignment horizontal="left" vertical="center" wrapText="1" indent="1"/>
    </xf>
    <xf numFmtId="0" fontId="156" fillId="0" borderId="158" xfId="6" applyFont="1" applyBorder="1" applyAlignment="1">
      <alignment horizontal="left" vertical="center" wrapText="1" indent="1"/>
    </xf>
    <xf numFmtId="0" fontId="156" fillId="0" borderId="159" xfId="6" applyFont="1" applyBorder="1" applyAlignment="1">
      <alignment horizontal="left" vertical="center" wrapText="1" indent="1"/>
    </xf>
    <xf numFmtId="0" fontId="156" fillId="0" borderId="160" xfId="6" applyFont="1" applyBorder="1" applyAlignment="1">
      <alignment horizontal="left" vertical="center" wrapText="1" indent="1"/>
    </xf>
    <xf numFmtId="0" fontId="69" fillId="2" borderId="158" xfId="6" applyFont="1" applyFill="1" applyBorder="1" applyAlignment="1">
      <alignment horizontal="left" vertical="center" wrapText="1" indent="1"/>
    </xf>
    <xf numFmtId="0" fontId="69" fillId="2" borderId="159" xfId="6" applyFont="1" applyFill="1" applyBorder="1" applyAlignment="1">
      <alignment horizontal="left" vertical="center" wrapText="1" indent="1"/>
    </xf>
    <xf numFmtId="0" fontId="69" fillId="2" borderId="160" xfId="6" applyFont="1" applyFill="1" applyBorder="1" applyAlignment="1">
      <alignment horizontal="left" vertical="center" wrapText="1" indent="1"/>
    </xf>
    <xf numFmtId="0" fontId="62" fillId="0" borderId="0" xfId="6" applyFont="1" applyAlignment="1">
      <alignment horizontal="left" vertical="center" indent="1"/>
    </xf>
    <xf numFmtId="0" fontId="64" fillId="2" borderId="161" xfId="6" applyFont="1" applyFill="1" applyBorder="1" applyAlignment="1">
      <alignment horizontal="center" vertical="center"/>
    </xf>
    <xf numFmtId="0" fontId="64" fillId="2" borderId="162" xfId="6" applyFont="1" applyFill="1" applyBorder="1" applyAlignment="1">
      <alignment horizontal="center" vertical="center"/>
    </xf>
    <xf numFmtId="0" fontId="155" fillId="32" borderId="150" xfId="6" applyFont="1" applyFill="1" applyBorder="1" applyAlignment="1">
      <alignment horizontal="center" vertical="center" wrapText="1"/>
    </xf>
    <xf numFmtId="0" fontId="155" fillId="32" borderId="302" xfId="6" applyFont="1" applyFill="1" applyBorder="1" applyAlignment="1">
      <alignment horizontal="center" vertical="center" wrapText="1"/>
    </xf>
    <xf numFmtId="0" fontId="65" fillId="0" borderId="303" xfId="6" applyFont="1" applyBorder="1" applyAlignment="1">
      <alignment horizontal="left" vertical="center" wrapText="1"/>
    </xf>
    <xf numFmtId="0" fontId="65" fillId="0" borderId="304" xfId="6" applyFont="1" applyBorder="1" applyAlignment="1">
      <alignment horizontal="left" vertical="center" wrapText="1"/>
    </xf>
    <xf numFmtId="0" fontId="65" fillId="0" borderId="158" xfId="6" applyFont="1" applyBorder="1" applyAlignment="1">
      <alignment horizontal="left" vertical="center" wrapText="1"/>
    </xf>
    <xf numFmtId="0" fontId="65" fillId="0" borderId="159" xfId="6" applyFont="1" applyBorder="1" applyAlignment="1">
      <alignment horizontal="left" vertical="center" wrapText="1"/>
    </xf>
    <xf numFmtId="0" fontId="65" fillId="0" borderId="160" xfId="6" applyFont="1" applyBorder="1" applyAlignment="1">
      <alignment horizontal="left" vertical="center" wrapText="1"/>
    </xf>
    <xf numFmtId="0" fontId="65" fillId="0" borderId="158" xfId="6" applyFont="1" applyBorder="1" applyAlignment="1">
      <alignment vertical="center" wrapText="1"/>
    </xf>
    <xf numFmtId="0" fontId="65" fillId="0" borderId="159" xfId="6" applyFont="1" applyBorder="1" applyAlignment="1">
      <alignment vertical="center" wrapText="1"/>
    </xf>
    <xf numFmtId="0" fontId="65" fillId="0" borderId="160" xfId="6" applyFont="1" applyBorder="1" applyAlignment="1">
      <alignment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2" fillId="11" borderId="174" xfId="6" applyFont="1" applyFill="1" applyBorder="1" applyAlignment="1">
      <alignment horizontal="left" vertical="center" indent="1"/>
    </xf>
    <xf numFmtId="0" fontId="73" fillId="11" borderId="174"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50" xfId="6" applyFont="1" applyFill="1" applyBorder="1" applyAlignment="1">
      <alignment horizontal="right" vertical="center"/>
    </xf>
    <xf numFmtId="0" fontId="74" fillId="7" borderId="155" xfId="6" applyFont="1" applyFill="1" applyBorder="1" applyAlignment="1">
      <alignment horizontal="right" vertical="center"/>
    </xf>
    <xf numFmtId="0" fontId="74" fillId="7" borderId="156" xfId="6" applyFont="1" applyFill="1" applyBorder="1" applyAlignment="1">
      <alignment horizontal="right" vertical="center"/>
    </xf>
    <xf numFmtId="0" fontId="75" fillId="7" borderId="154" xfId="6" applyFont="1" applyFill="1" applyBorder="1" applyAlignment="1">
      <alignment horizontal="right" vertical="center"/>
    </xf>
    <xf numFmtId="0" fontId="75" fillId="7" borderId="155" xfId="6" applyFont="1" applyFill="1" applyBorder="1" applyAlignment="1">
      <alignment horizontal="right" vertical="center"/>
    </xf>
    <xf numFmtId="0" fontId="75" fillId="7" borderId="156" xfId="6" applyFont="1" applyFill="1" applyBorder="1" applyAlignment="1">
      <alignment horizontal="right" vertical="center"/>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72" xfId="14" applyFont="1" applyFill="1" applyBorder="1" applyAlignment="1">
      <alignment horizontal="center" vertical="center"/>
    </xf>
    <xf numFmtId="0" fontId="34" fillId="7" borderId="183" xfId="14" applyFont="1" applyFill="1" applyBorder="1" applyAlignment="1">
      <alignment horizontal="center" vertical="center"/>
    </xf>
    <xf numFmtId="0" fontId="78" fillId="7" borderId="184" xfId="14" applyFont="1" applyFill="1" applyBorder="1" applyAlignment="1">
      <alignment horizontal="center" vertical="center"/>
    </xf>
    <xf numFmtId="0" fontId="78" fillId="7" borderId="185" xfId="14" applyFont="1" applyFill="1" applyBorder="1" applyAlignment="1">
      <alignment horizontal="center" vertical="center"/>
    </xf>
    <xf numFmtId="4" fontId="162" fillId="0" borderId="384" xfId="9" applyNumberFormat="1" applyFont="1" applyBorder="1" applyAlignment="1">
      <alignment horizontal="left" vertical="center" wrapText="1"/>
    </xf>
    <xf numFmtId="4" fontId="162" fillId="0" borderId="385" xfId="9" applyNumberFormat="1" applyFont="1" applyBorder="1" applyAlignment="1">
      <alignment horizontal="left" vertical="center" wrapText="1"/>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42" fillId="0" borderId="222"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14" fontId="143" fillId="0" borderId="0" xfId="26" applyNumberFormat="1" applyFont="1" applyFill="1" applyBorder="1" applyAlignment="1">
      <alignment horizontal="left" vertical="center"/>
    </xf>
    <xf numFmtId="0" fontId="42" fillId="0" borderId="0" xfId="28" applyFont="1" applyAlignment="1">
      <alignment horizontal="left" vertical="center" indent="1"/>
    </xf>
    <xf numFmtId="0" fontId="6" fillId="0" borderId="222" xfId="31" applyBorder="1" applyAlignment="1">
      <alignment horizontal="left" vertical="center" indent="1"/>
    </xf>
    <xf numFmtId="0" fontId="6" fillId="0" borderId="222" xfId="31" applyBorder="1" applyAlignment="1">
      <alignment horizontal="left" vertical="center" wrapText="1" indent="1"/>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indent="1"/>
    </xf>
    <xf numFmtId="0" fontId="6" fillId="0" borderId="218" xfId="31" applyBorder="1" applyAlignment="1">
      <alignment horizontal="left" vertical="center" wrapText="1" indent="1"/>
    </xf>
    <xf numFmtId="0" fontId="34" fillId="11" borderId="250" xfId="30" applyFont="1" applyFill="1" applyBorder="1" applyAlignment="1">
      <alignment horizontal="center" vertical="center"/>
    </xf>
    <xf numFmtId="0" fontId="169" fillId="0" borderId="154" xfId="14" applyFont="1" applyBorder="1" applyAlignment="1">
      <alignment horizontal="left" vertical="center" wrapText="1" indent="2"/>
    </xf>
    <xf numFmtId="0" fontId="169" fillId="0" borderId="156"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93" fillId="0" borderId="215"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40" fillId="3" borderId="226" xfId="30" applyFont="1" applyFill="1" applyBorder="1" applyAlignment="1">
      <alignment horizontal="center" vertical="center"/>
    </xf>
    <xf numFmtId="0" fontId="40" fillId="3" borderId="227" xfId="30" applyFont="1" applyFill="1" applyBorder="1" applyAlignment="1">
      <alignment horizontal="center" vertical="center"/>
    </xf>
    <xf numFmtId="0" fontId="40" fillId="3" borderId="228" xfId="30" applyFont="1" applyFill="1" applyBorder="1" applyAlignment="1">
      <alignment horizontal="center"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60" fillId="0" borderId="226" xfId="30" applyFont="1" applyBorder="1" applyAlignment="1">
      <alignment horizontal="center" vertical="center" wrapText="1"/>
    </xf>
    <xf numFmtId="0" fontId="60" fillId="0" borderId="228" xfId="30" applyFont="1" applyBorder="1" applyAlignment="1">
      <alignment horizontal="center" vertical="center" wrapText="1"/>
    </xf>
    <xf numFmtId="173" fontId="42" fillId="0" borderId="230"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0" fontId="27" fillId="0" borderId="164" xfId="30" applyFont="1" applyBorder="1" applyAlignment="1">
      <alignment horizontal="center" vertical="center" wrapText="1"/>
    </xf>
    <xf numFmtId="0" fontId="93" fillId="0" borderId="0" xfId="28" applyFont="1" applyAlignment="1">
      <alignment vertical="center"/>
    </xf>
    <xf numFmtId="0" fontId="6" fillId="0" borderId="222" xfId="26" applyNumberFormat="1" applyFont="1" applyFill="1" applyBorder="1" applyAlignment="1">
      <alignment vertical="center" wrapText="1"/>
    </xf>
    <xf numFmtId="0" fontId="138" fillId="0" borderId="221" xfId="30" applyFont="1" applyBorder="1" applyAlignment="1">
      <alignment horizontal="left" vertical="center" indent="1"/>
    </xf>
    <xf numFmtId="0" fontId="138" fillId="0" borderId="151" xfId="30" applyFont="1" applyBorder="1" applyAlignment="1">
      <alignment horizontal="left" vertical="center" indent="1"/>
    </xf>
    <xf numFmtId="0" fontId="143" fillId="0" borderId="215" xfId="30" applyFont="1" applyBorder="1" applyAlignment="1">
      <alignment horizontal="left" vertical="center" wrapText="1" indent="1"/>
    </xf>
    <xf numFmtId="0" fontId="143" fillId="0" borderId="0" xfId="30" applyFont="1" applyAlignment="1">
      <alignment horizontal="left" vertical="center" wrapText="1" indent="1"/>
    </xf>
    <xf numFmtId="0" fontId="6" fillId="0" borderId="222"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22" xfId="26" applyNumberFormat="1" applyFont="1" applyFill="1" applyBorder="1" applyAlignment="1">
      <alignment horizontal="left" vertical="center" wrapText="1"/>
    </xf>
    <xf numFmtId="0" fontId="42" fillId="0" borderId="239"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9" xfId="30" applyBorder="1" applyAlignment="1">
      <alignment horizontal="left" vertical="center"/>
    </xf>
    <xf numFmtId="0" fontId="42" fillId="2" borderId="222"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6" fillId="0" borderId="223" xfId="32" applyNumberFormat="1" applyFont="1" applyFill="1" applyBorder="1" applyAlignment="1">
      <alignment horizontal="left" vertical="center" wrapText="1"/>
    </xf>
    <xf numFmtId="0" fontId="6" fillId="0" borderId="222" xfId="32" applyNumberFormat="1" applyFont="1" applyFill="1" applyBorder="1" applyAlignment="1">
      <alignment horizontal="left" vertical="center" wrapText="1" indent="1"/>
    </xf>
    <xf numFmtId="0" fontId="73" fillId="2" borderId="0" xfId="30" applyFont="1" applyFill="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30" xfId="30" applyFont="1" applyFill="1" applyBorder="1" applyAlignment="1">
      <alignment horizontal="left" vertical="center"/>
    </xf>
    <xf numFmtId="0" fontId="42" fillId="4" borderId="232" xfId="30" applyFont="1" applyFill="1" applyBorder="1" applyAlignment="1">
      <alignment horizontal="left" vertical="center"/>
    </xf>
    <xf numFmtId="0" fontId="42" fillId="4" borderId="243" xfId="30" applyFont="1" applyFill="1" applyBorder="1" applyAlignment="1">
      <alignment horizontal="left" vertical="center"/>
    </xf>
    <xf numFmtId="0" fontId="42" fillId="4" borderId="244" xfId="30" applyFont="1" applyFill="1" applyBorder="1" applyAlignment="1">
      <alignment horizontal="left" vertical="center"/>
    </xf>
    <xf numFmtId="0" fontId="42" fillId="4" borderId="234" xfId="30" applyFont="1" applyFill="1" applyBorder="1" applyAlignment="1">
      <alignment horizontal="left" vertical="center"/>
    </xf>
    <xf numFmtId="0" fontId="42" fillId="4" borderId="236" xfId="30" applyFont="1" applyFill="1" applyBorder="1" applyAlignment="1">
      <alignment horizontal="left" vertical="center"/>
    </xf>
    <xf numFmtId="0" fontId="93" fillId="0" borderId="0" xfId="28" applyFont="1" applyAlignment="1">
      <alignment horizontal="center" vertical="center"/>
    </xf>
    <xf numFmtId="0" fontId="40" fillId="3" borderId="233" xfId="30" applyFont="1" applyFill="1" applyBorder="1" applyAlignment="1">
      <alignment horizontal="center" vertical="center"/>
    </xf>
    <xf numFmtId="0" fontId="40" fillId="3" borderId="237" xfId="30" applyFont="1" applyFill="1" applyBorder="1" applyAlignment="1">
      <alignment horizontal="center" vertical="center"/>
    </xf>
    <xf numFmtId="0" fontId="40" fillId="3" borderId="233" xfId="30" applyFont="1" applyFill="1" applyBorder="1" applyAlignment="1">
      <alignment horizontal="center" vertical="center" wrapText="1"/>
    </xf>
    <xf numFmtId="0" fontId="40" fillId="3" borderId="237" xfId="30" applyFont="1" applyFill="1" applyBorder="1" applyAlignment="1">
      <alignment horizontal="center" vertical="center" wrapText="1"/>
    </xf>
    <xf numFmtId="0" fontId="40" fillId="3" borderId="226"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5" xfId="35" applyFont="1" applyBorder="1" applyAlignment="1">
      <alignment horizontal="center" vertical="center"/>
    </xf>
    <xf numFmtId="0" fontId="5" fillId="3" borderId="295" xfId="0" applyFont="1" applyFill="1" applyBorder="1" applyAlignment="1">
      <alignment horizontal="center"/>
    </xf>
    <xf numFmtId="0" fontId="5" fillId="3" borderId="262" xfId="0" applyFont="1" applyFill="1" applyBorder="1" applyAlignment="1">
      <alignment horizontal="center"/>
    </xf>
    <xf numFmtId="0" fontId="4" fillId="7" borderId="1" xfId="0" applyFont="1" applyFill="1" applyBorder="1" applyAlignment="1">
      <alignment horizontal="center"/>
    </xf>
    <xf numFmtId="0" fontId="159" fillId="33" borderId="260" xfId="0" applyFont="1" applyFill="1" applyBorder="1" applyAlignment="1">
      <alignment horizontal="center" vertical="center" wrapText="1"/>
    </xf>
    <xf numFmtId="0" fontId="159" fillId="33" borderId="295" xfId="0" applyFont="1" applyFill="1" applyBorder="1" applyAlignment="1">
      <alignment horizontal="center" vertical="center" wrapText="1"/>
    </xf>
    <xf numFmtId="0" fontId="159" fillId="33" borderId="262" xfId="0" applyFont="1" applyFill="1" applyBorder="1" applyAlignment="1">
      <alignment horizontal="center" vertical="center" wrapText="1"/>
    </xf>
    <xf numFmtId="0" fontId="159" fillId="33" borderId="296" xfId="0" applyFont="1" applyFill="1" applyBorder="1" applyAlignment="1">
      <alignment horizontal="center" vertical="center" wrapText="1"/>
    </xf>
    <xf numFmtId="0" fontId="159" fillId="33" borderId="294" xfId="0" applyFont="1" applyFill="1" applyBorder="1" applyAlignment="1">
      <alignment horizontal="center" vertical="center" wrapText="1"/>
    </xf>
    <xf numFmtId="0" fontId="159" fillId="33" borderId="298" xfId="0" applyFont="1" applyFill="1" applyBorder="1" applyAlignment="1">
      <alignment horizontal="center" vertical="center" wrapText="1"/>
    </xf>
    <xf numFmtId="0" fontId="159" fillId="33" borderId="270" xfId="0" applyFont="1" applyFill="1" applyBorder="1" applyAlignment="1">
      <alignment horizontal="center" vertical="center" wrapText="1"/>
    </xf>
    <xf numFmtId="0" fontId="159" fillId="33" borderId="267" xfId="0" applyFont="1" applyFill="1" applyBorder="1" applyAlignment="1">
      <alignment horizontal="center" vertical="center" wrapText="1"/>
    </xf>
    <xf numFmtId="0" fontId="159" fillId="33" borderId="342" xfId="0" applyFont="1" applyFill="1" applyBorder="1" applyAlignment="1">
      <alignment horizontal="center" vertical="center" wrapText="1"/>
    </xf>
    <xf numFmtId="0" fontId="23" fillId="7" borderId="322" xfId="14" applyFont="1" applyFill="1" applyBorder="1" applyAlignment="1">
      <alignment horizontal="center" vertical="center"/>
    </xf>
    <xf numFmtId="0" fontId="23" fillId="7" borderId="323" xfId="14" applyFont="1" applyFill="1" applyBorder="1" applyAlignment="1">
      <alignment horizontal="center" vertical="center"/>
    </xf>
    <xf numFmtId="0" fontId="23" fillId="7" borderId="321" xfId="14" applyFont="1" applyFill="1" applyBorder="1" applyAlignment="1">
      <alignment horizontal="center" vertical="center"/>
    </xf>
    <xf numFmtId="0" fontId="2" fillId="3" borderId="270" xfId="0" applyFont="1" applyFill="1" applyBorder="1" applyAlignment="1">
      <alignment horizontal="center" vertical="center"/>
    </xf>
    <xf numFmtId="0" fontId="2" fillId="3" borderId="267" xfId="0" applyFont="1" applyFill="1" applyBorder="1" applyAlignment="1">
      <alignment horizontal="center" vertical="center"/>
    </xf>
    <xf numFmtId="0" fontId="2" fillId="3" borderId="342" xfId="0" applyFont="1" applyFill="1" applyBorder="1" applyAlignment="1">
      <alignment horizontal="center" vertical="center"/>
    </xf>
    <xf numFmtId="0" fontId="5" fillId="3" borderId="296" xfId="0" applyFont="1" applyFill="1" applyBorder="1" applyAlignment="1">
      <alignment horizontal="center"/>
    </xf>
    <xf numFmtId="0" fontId="5" fillId="3" borderId="294" xfId="0" applyFont="1" applyFill="1" applyBorder="1" applyAlignment="1">
      <alignment horizontal="center"/>
    </xf>
    <xf numFmtId="0" fontId="5" fillId="3" borderId="298" xfId="0" applyFont="1" applyFill="1" applyBorder="1" applyAlignment="1">
      <alignment horizontal="center"/>
    </xf>
    <xf numFmtId="0" fontId="5" fillId="3" borderId="0" xfId="0" applyFont="1" applyFill="1" applyAlignment="1">
      <alignment horizontal="center"/>
    </xf>
    <xf numFmtId="49" fontId="6" fillId="0" borderId="292"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2" xfId="40" applyNumberFormat="1" applyBorder="1" applyAlignment="1">
      <alignment horizontal="center" vertical="center" wrapText="1"/>
    </xf>
    <xf numFmtId="4" fontId="6" fillId="0" borderId="58" xfId="40" applyNumberFormat="1" applyBorder="1" applyAlignment="1">
      <alignment horizontal="center" vertical="center" wrapText="1"/>
    </xf>
    <xf numFmtId="3" fontId="6" fillId="0" borderId="291" xfId="40" applyNumberFormat="1" applyBorder="1" applyAlignment="1">
      <alignment horizontal="center" vertical="center" wrapText="1"/>
    </xf>
    <xf numFmtId="3" fontId="6" fillId="0" borderId="61" xfId="40" applyNumberFormat="1" applyBorder="1" applyAlignment="1">
      <alignment horizontal="center" vertical="center" wrapText="1"/>
    </xf>
    <xf numFmtId="4" fontId="6" fillId="0" borderId="265"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58" xfId="40" applyNumberFormat="1" applyBorder="1" applyAlignment="1">
      <alignment horizontal="center" vertical="center" wrapText="1"/>
    </xf>
    <xf numFmtId="14" fontId="6" fillId="0" borderId="288" xfId="40" applyNumberFormat="1" applyBorder="1" applyAlignment="1">
      <alignment horizontal="center" vertical="center" wrapText="1"/>
    </xf>
    <xf numFmtId="14" fontId="6" fillId="0" borderId="57" xfId="40" applyNumberFormat="1" applyBorder="1" applyAlignment="1">
      <alignment horizontal="center" vertical="center" wrapText="1"/>
    </xf>
    <xf numFmtId="3" fontId="6" fillId="0" borderId="274" xfId="40" applyNumberFormat="1" applyBorder="1" applyAlignment="1">
      <alignment horizontal="center" vertical="center" wrapText="1"/>
    </xf>
    <xf numFmtId="3" fontId="6" fillId="0" borderId="277" xfId="40" applyNumberFormat="1" applyBorder="1" applyAlignment="1">
      <alignment horizontal="center" vertical="center" wrapText="1"/>
    </xf>
    <xf numFmtId="4" fontId="6" fillId="0" borderId="272" xfId="40" applyNumberFormat="1" applyBorder="1" applyAlignment="1">
      <alignment horizontal="center" vertical="center" wrapText="1"/>
    </xf>
    <xf numFmtId="4" fontId="6" fillId="0" borderId="276" xfId="40" applyNumberFormat="1" applyBorder="1" applyAlignment="1">
      <alignment horizontal="center" vertical="center" wrapText="1"/>
    </xf>
    <xf numFmtId="14" fontId="6" fillId="0" borderId="273" xfId="40" applyNumberFormat="1" applyBorder="1" applyAlignment="1">
      <alignment horizontal="center" vertical="center" wrapText="1"/>
    </xf>
    <xf numFmtId="14" fontId="6" fillId="0" borderId="81" xfId="40" applyNumberFormat="1" applyBorder="1" applyAlignment="1">
      <alignment horizontal="center" vertical="center" wrapText="1"/>
    </xf>
    <xf numFmtId="4" fontId="151" fillId="0" borderId="260" xfId="40" applyNumberFormat="1" applyFont="1" applyBorder="1" applyAlignment="1">
      <alignment horizontal="center" vertical="center"/>
    </xf>
    <xf numFmtId="4" fontId="151" fillId="0" borderId="261" xfId="40" applyNumberFormat="1" applyFont="1" applyBorder="1" applyAlignment="1">
      <alignment horizontal="center" vertical="center"/>
    </xf>
    <xf numFmtId="4" fontId="151" fillId="0" borderId="295" xfId="40" applyNumberFormat="1" applyFont="1" applyBorder="1" applyAlignment="1">
      <alignment horizontal="center" vertical="center"/>
    </xf>
    <xf numFmtId="4" fontId="151" fillId="0" borderId="262" xfId="40" applyNumberFormat="1" applyFont="1" applyBorder="1" applyAlignment="1">
      <alignment horizontal="center" vertical="center"/>
    </xf>
    <xf numFmtId="14" fontId="151" fillId="0" borderId="81"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8" xfId="40" applyNumberFormat="1" applyFont="1" applyBorder="1" applyAlignment="1">
      <alignment horizontal="center" vertical="center"/>
    </xf>
    <xf numFmtId="4" fontId="6" fillId="0" borderId="271" xfId="40" applyNumberFormat="1" applyBorder="1" applyAlignment="1">
      <alignment horizontal="center" vertical="center" wrapText="1"/>
    </xf>
    <xf numFmtId="4" fontId="6" fillId="0" borderId="270" xfId="40" applyNumberFormat="1" applyBorder="1" applyAlignment="1">
      <alignment horizontal="center" vertical="center" wrapText="1"/>
    </xf>
    <xf numFmtId="4" fontId="6" fillId="0" borderId="267" xfId="40" applyNumberFormat="1" applyBorder="1" applyAlignment="1">
      <alignment horizontal="center" vertical="center" wrapText="1"/>
    </xf>
    <xf numFmtId="4" fontId="6" fillId="0" borderId="268" xfId="40" applyNumberFormat="1" applyBorder="1" applyAlignment="1">
      <alignment horizontal="center" vertical="center" wrapText="1"/>
    </xf>
    <xf numFmtId="0" fontId="151" fillId="0" borderId="260" xfId="40" applyFont="1" applyBorder="1" applyAlignment="1">
      <alignment horizontal="center" vertical="center"/>
    </xf>
    <xf numFmtId="0" fontId="151" fillId="0" borderId="261" xfId="40" applyFont="1" applyBorder="1" applyAlignment="1">
      <alignment horizontal="center" vertical="center"/>
    </xf>
    <xf numFmtId="0" fontId="151" fillId="0" borderId="295" xfId="40" applyFont="1" applyBorder="1" applyAlignment="1">
      <alignment horizontal="center" vertical="center"/>
    </xf>
    <xf numFmtId="4" fontId="0" fillId="0" borderId="265"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6" xfId="41" applyNumberFormat="1" applyFont="1" applyBorder="1" applyAlignment="1">
      <alignment horizontal="center" vertical="center"/>
    </xf>
    <xf numFmtId="4" fontId="0" fillId="0" borderId="267" xfId="41" applyNumberFormat="1" applyFont="1" applyBorder="1" applyAlignment="1">
      <alignment horizontal="center" vertical="center"/>
    </xf>
    <xf numFmtId="4" fontId="0" fillId="0" borderId="268" xfId="41" applyNumberFormat="1" applyFont="1" applyBorder="1" applyAlignment="1">
      <alignment horizontal="center" vertical="center"/>
    </xf>
    <xf numFmtId="4" fontId="6" fillId="0" borderId="265" xfId="41" applyNumberFormat="1" applyFont="1" applyBorder="1" applyAlignment="1">
      <alignment horizontal="center" vertical="center" wrapText="1"/>
    </xf>
    <xf numFmtId="4" fontId="0" fillId="0" borderId="269"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14" fontId="6" fillId="0" borderId="263" xfId="40" applyNumberFormat="1" applyBorder="1" applyAlignment="1">
      <alignment horizontal="center" vertical="center" wrapText="1"/>
    </xf>
    <xf numFmtId="0" fontId="6" fillId="0" borderId="264" xfId="40" applyBorder="1" applyAlignment="1">
      <alignment horizontal="center" vertical="center" wrapText="1"/>
    </xf>
    <xf numFmtId="0" fontId="6" fillId="0" borderId="56" xfId="40" applyBorder="1" applyAlignment="1">
      <alignment horizontal="center" vertical="center" wrapText="1"/>
    </xf>
    <xf numFmtId="4" fontId="0" fillId="0" borderId="264"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3"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29" fillId="3" borderId="154" xfId="0" applyFont="1" applyFill="1" applyBorder="1" applyAlignment="1">
      <alignment horizontal="left" vertical="center"/>
    </xf>
    <xf numFmtId="0" fontId="29" fillId="3" borderId="155" xfId="0" applyFont="1" applyFill="1" applyBorder="1" applyAlignment="1">
      <alignment horizontal="left" vertical="center"/>
    </xf>
    <xf numFmtId="0" fontId="0" fillId="4" borderId="154" xfId="0" applyFill="1" applyBorder="1" applyAlignment="1">
      <alignment horizontal="left" vertical="center" wrapText="1"/>
    </xf>
    <xf numFmtId="0" fontId="0" fillId="4" borderId="155" xfId="0" applyFill="1" applyBorder="1" applyAlignment="1">
      <alignment horizontal="left" vertical="center" wrapText="1"/>
    </xf>
    <xf numFmtId="0" fontId="0" fillId="4" borderId="156" xfId="0" applyFill="1" applyBorder="1" applyAlignment="1">
      <alignment horizontal="left" vertical="center" wrapText="1"/>
    </xf>
    <xf numFmtId="0" fontId="0" fillId="4" borderId="154" xfId="0" applyFill="1" applyBorder="1" applyAlignment="1">
      <alignment horizontal="left"/>
    </xf>
    <xf numFmtId="0" fontId="0" fillId="4" borderId="155" xfId="0" applyFill="1" applyBorder="1" applyAlignment="1">
      <alignment horizontal="left"/>
    </xf>
    <xf numFmtId="0" fontId="0" fillId="4" borderId="156"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1">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7.119210417560049E-3</c:v>
                </c:pt>
                <c:pt idx="1">
                  <c:v>6.6344660565593863E-2</c:v>
                </c:pt>
                <c:pt idx="2">
                  <c:v>0.24632589195755011</c:v>
                </c:pt>
                <c:pt idx="3">
                  <c:v>0.12200952309695723</c:v>
                </c:pt>
                <c:pt idx="4">
                  <c:v>0.10311038678449065</c:v>
                </c:pt>
                <c:pt idx="5">
                  <c:v>8.6823712193929398E-2</c:v>
                </c:pt>
                <c:pt idx="6">
                  <c:v>5.5232883306041938E-2</c:v>
                </c:pt>
                <c:pt idx="7">
                  <c:v>4.1624726341288242E-2</c:v>
                </c:pt>
                <c:pt idx="8">
                  <c:v>2.8756379009959247E-2</c:v>
                </c:pt>
                <c:pt idx="9">
                  <c:v>2.2679250571655239E-2</c:v>
                </c:pt>
                <c:pt idx="10">
                  <c:v>2.2313231665275518E-2</c:v>
                </c:pt>
                <c:pt idx="11">
                  <c:v>2.330892049226839E-2</c:v>
                </c:pt>
                <c:pt idx="12">
                  <c:v>2.3775874519926649E-2</c:v>
                </c:pt>
                <c:pt idx="13">
                  <c:v>1.8388702412841271E-2</c:v>
                </c:pt>
                <c:pt idx="14">
                  <c:v>1.5886318308602657E-2</c:v>
                </c:pt>
                <c:pt idx="15">
                  <c:v>1.2681446721741119E-2</c:v>
                </c:pt>
                <c:pt idx="16">
                  <c:v>1.1091530016301672E-2</c:v>
                </c:pt>
                <c:pt idx="17">
                  <c:v>8.2453613151363334E-3</c:v>
                </c:pt>
                <c:pt idx="18">
                  <c:v>7.6567566453247405E-3</c:v>
                </c:pt>
                <c:pt idx="19">
                  <c:v>5.702338399873547E-3</c:v>
                </c:pt>
                <c:pt idx="20">
                  <c:v>7.2005646727612612E-3</c:v>
                </c:pt>
                <c:pt idx="21">
                  <c:v>4.5472679128813216E-3</c:v>
                </c:pt>
                <c:pt idx="22">
                  <c:v>5.0832650796697413E-3</c:v>
                </c:pt>
                <c:pt idx="23">
                  <c:v>3.1746062846204786E-3</c:v>
                </c:pt>
                <c:pt idx="24">
                  <c:v>4.2080768405789049E-3</c:v>
                </c:pt>
                <c:pt idx="25">
                  <c:v>3.124749805595121E-3</c:v>
                </c:pt>
                <c:pt idx="26">
                  <c:v>3.4147558077005551E-3</c:v>
                </c:pt>
                <c:pt idx="27">
                  <c:v>2.7753904414525945E-3</c:v>
                </c:pt>
                <c:pt idx="28">
                  <c:v>2.540676930647961E-3</c:v>
                </c:pt>
                <c:pt idx="29">
                  <c:v>2.1382800370962126E-3</c:v>
                </c:pt>
                <c:pt idx="30">
                  <c:v>3.2715261444678186E-2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56114312.25</c:v>
                      </c:pt>
                      <c:pt idx="1">
                        <c:v>522935098.24000001</c:v>
                      </c:pt>
                      <c:pt idx="2">
                        <c:v>1941564753.0899999</c:v>
                      </c:pt>
                      <c:pt idx="3">
                        <c:v>961690984.66999996</c:v>
                      </c:pt>
                      <c:pt idx="4">
                        <c:v>812726145.29999995</c:v>
                      </c:pt>
                      <c:pt idx="5">
                        <c:v>684352984.52999997</c:v>
                      </c:pt>
                      <c:pt idx="6">
                        <c:v>435350983.95999998</c:v>
                      </c:pt>
                      <c:pt idx="7">
                        <c:v>328090160.88</c:v>
                      </c:pt>
                      <c:pt idx="8">
                        <c:v>226660589.63</c:v>
                      </c:pt>
                      <c:pt idx="9">
                        <c:v>178760069.38</c:v>
                      </c:pt>
                      <c:pt idx="10">
                        <c:v>175875072.59</c:v>
                      </c:pt>
                      <c:pt idx="11">
                        <c:v>183723189.22999999</c:v>
                      </c:pt>
                      <c:pt idx="12">
                        <c:v>187403766.50999999</c:v>
                      </c:pt>
                      <c:pt idx="13">
                        <c:v>144941549.49000001</c:v>
                      </c:pt>
                      <c:pt idx="14">
                        <c:v>125217513.43000001</c:v>
                      </c:pt>
                      <c:pt idx="15">
                        <c:v>99956402.379999995</c:v>
                      </c:pt>
                      <c:pt idx="16">
                        <c:v>87424523.530000001</c:v>
                      </c:pt>
                      <c:pt idx="17">
                        <c:v>64990743.68</c:v>
                      </c:pt>
                      <c:pt idx="18">
                        <c:v>60351304.149999999</c:v>
                      </c:pt>
                      <c:pt idx="19">
                        <c:v>44946388.539999999</c:v>
                      </c:pt>
                      <c:pt idx="20">
                        <c:v>56755554.439999998</c:v>
                      </c:pt>
                      <c:pt idx="21">
                        <c:v>35842010.079999998</c:v>
                      </c:pt>
                      <c:pt idx="22">
                        <c:v>40066792.130000003</c:v>
                      </c:pt>
                      <c:pt idx="23">
                        <c:v>25022556.98</c:v>
                      </c:pt>
                      <c:pt idx="24">
                        <c:v>33168472.899999999</c:v>
                      </c:pt>
                      <c:pt idx="25">
                        <c:v>24629583.34</c:v>
                      </c:pt>
                      <c:pt idx="26">
                        <c:v>26915438.989999998</c:v>
                      </c:pt>
                      <c:pt idx="27">
                        <c:v>21875898.690000001</c:v>
                      </c:pt>
                      <c:pt idx="28">
                        <c:v>20025863.859999999</c:v>
                      </c:pt>
                      <c:pt idx="29">
                        <c:v>16854132.219999999</c:v>
                      </c:pt>
                      <c:pt idx="30">
                        <c:v>257864887.87</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0.16687397632752987</c:v>
                </c:pt>
                <c:pt idx="1">
                  <c:v>0.11995393391863717</c:v>
                </c:pt>
                <c:pt idx="2">
                  <c:v>0.71317208975383295</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3.3756752100385403E-4</c:v>
                </c:pt>
                <c:pt idx="1">
                  <c:v>2.9813607638512924E-4</c:v>
                </c:pt>
                <c:pt idx="2">
                  <c:v>2.9570086044834293E-4</c:v>
                </c:pt>
                <c:pt idx="3">
                  <c:v>2.943158256037914E-4</c:v>
                </c:pt>
                <c:pt idx="4">
                  <c:v>2.8133363817797453E-4</c:v>
                </c:pt>
                <c:pt idx="5">
                  <c:v>2.7235464521802602E-4</c:v>
                </c:pt>
                <c:pt idx="6">
                  <c:v>2.7014431611484707E-4</c:v>
                </c:pt>
                <c:pt idx="7">
                  <c:v>2.6942924885797688E-4</c:v>
                </c:pt>
                <c:pt idx="8">
                  <c:v>2.6859707698860709E-4</c:v>
                </c:pt>
                <c:pt idx="9">
                  <c:v>2.6234437730037217E-4</c:v>
                </c:pt>
                <c:pt idx="10">
                  <c:v>2.5820056544578393E-4</c:v>
                </c:pt>
                <c:pt idx="11">
                  <c:v>2.5516715976772188E-4</c:v>
                </c:pt>
                <c:pt idx="12">
                  <c:v>2.550628588533615E-4</c:v>
                </c:pt>
                <c:pt idx="13">
                  <c:v>2.5306897974345841E-4</c:v>
                </c:pt>
                <c:pt idx="14">
                  <c:v>2.4980521153210924E-4</c:v>
                </c:pt>
                <c:pt idx="15">
                  <c:v>2.4749662305346596E-4</c:v>
                </c:pt>
                <c:pt idx="16">
                  <c:v>2.4710613817157057E-4</c:v>
                </c:pt>
                <c:pt idx="17">
                  <c:v>2.4337272341075795E-4</c:v>
                </c:pt>
                <c:pt idx="18">
                  <c:v>2.39723503241663E-4</c:v>
                </c:pt>
                <c:pt idx="19">
                  <c:v>2.3539552975266172E-4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0.82635810780059027</c:v>
                </c:pt>
                <c:pt idx="1">
                  <c:v>0.1100458189566928</c:v>
                </c:pt>
                <c:pt idx="2">
                  <c:v>0</c:v>
                </c:pt>
                <c:pt idx="3" formatCode="General">
                  <c:v>6.3596073242716836E-2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4.0091693943241514E-3</c:v>
                </c:pt>
                <c:pt idx="1">
                  <c:v>1.5639940654167125E-2</c:v>
                </c:pt>
                <c:pt idx="2">
                  <c:v>3.2701200798154986E-2</c:v>
                </c:pt>
                <c:pt idx="3">
                  <c:v>5.6949212270567158E-2</c:v>
                </c:pt>
                <c:pt idx="4">
                  <c:v>8.8601574534061089E-2</c:v>
                </c:pt>
                <c:pt idx="5">
                  <c:v>0.11078256935121496</c:v>
                </c:pt>
                <c:pt idx="6">
                  <c:v>0.13723098078576881</c:v>
                </c:pt>
                <c:pt idx="7">
                  <c:v>0.15474114732150282</c:v>
                </c:pt>
                <c:pt idx="8">
                  <c:v>0.17616358194350085</c:v>
                </c:pt>
                <c:pt idx="9">
                  <c:v>0.18165031720080141</c:v>
                </c:pt>
                <c:pt idx="10">
                  <c:v>4.1530305745936504E-2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1031010.29</c:v>
                      </c:pt>
                      <c:pt idx="1">
                        <c:v>10317354.210000001</c:v>
                      </c:pt>
                      <c:pt idx="2">
                        <c:v>36880144.759999998</c:v>
                      </c:pt>
                      <c:pt idx="3">
                        <c:v>95805047.700000003</c:v>
                      </c:pt>
                      <c:pt idx="4">
                        <c:v>151529337.03</c:v>
                      </c:pt>
                      <c:pt idx="5">
                        <c:v>274735371.51999998</c:v>
                      </c:pt>
                      <c:pt idx="6">
                        <c:v>377959009.85000002</c:v>
                      </c:pt>
                      <c:pt idx="7">
                        <c:v>567108187.15999997</c:v>
                      </c:pt>
                      <c:pt idx="8">
                        <c:v>868841222</c:v>
                      </c:pt>
                      <c:pt idx="9">
                        <c:v>1679190795.74</c:v>
                      </c:pt>
                      <c:pt idx="10">
                        <c:v>3003232852.0999999</c:v>
                      </c:pt>
                      <c:pt idx="11">
                        <c:v>815467394.60000002</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5.8768656003286681E-3</c:v>
                </c:pt>
                <c:pt idx="1">
                  <c:v>1.7371004319278831E-2</c:v>
                </c:pt>
                <c:pt idx="2">
                  <c:v>3.8691240240131028E-2</c:v>
                </c:pt>
                <c:pt idx="3">
                  <c:v>9.4665835314095295E-2</c:v>
                </c:pt>
                <c:pt idx="4">
                  <c:v>0.18449005445037156</c:v>
                </c:pt>
                <c:pt idx="5">
                  <c:v>0.33092814983861185</c:v>
                </c:pt>
                <c:pt idx="6">
                  <c:v>0.15717483378346944</c:v>
                </c:pt>
                <c:pt idx="7">
                  <c:v>8.6275411636170807E-2</c:v>
                </c:pt>
                <c:pt idx="8">
                  <c:v>4.7389771254975926E-2</c:v>
                </c:pt>
                <c:pt idx="9">
                  <c:v>2.186797128896785E-2</c:v>
                </c:pt>
                <c:pt idx="10">
                  <c:v>1.5268862273599007E-2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0.13584602682450778</c:v>
                </c:pt>
                <c:pt idx="1">
                  <c:v>0.86415397317549225</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0.82635810780059027</c:v>
                </c:pt>
                <c:pt idx="1">
                  <c:v>0.1100458189566928</c:v>
                </c:pt>
                <c:pt idx="2">
                  <c:v>0</c:v>
                </c:pt>
                <c:pt idx="3" formatCode="General">
                  <c:v>6.3596073242716836E-2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4.1068613666485024E-2</c:v>
                </c:pt>
                <c:pt idx="1">
                  <c:v>0.14960858798369783</c:v>
                </c:pt>
                <c:pt idx="2">
                  <c:v>0.2360276306124314</c:v>
                </c:pt>
                <c:pt idx="3">
                  <c:v>0.1169577388335112</c:v>
                </c:pt>
                <c:pt idx="4">
                  <c:v>9.3399924969458065E-2</c:v>
                </c:pt>
                <c:pt idx="5">
                  <c:v>6.5421239667740147E-2</c:v>
                </c:pt>
                <c:pt idx="6">
                  <c:v>4.1366522251399973E-2</c:v>
                </c:pt>
                <c:pt idx="7">
                  <c:v>3.0875095578630982E-2</c:v>
                </c:pt>
                <c:pt idx="8">
                  <c:v>2.0395946036056527E-2</c:v>
                </c:pt>
                <c:pt idx="9">
                  <c:v>2.3285648357570972E-2</c:v>
                </c:pt>
                <c:pt idx="10">
                  <c:v>2.8873862875559212E-2</c:v>
                </c:pt>
                <c:pt idx="11">
                  <c:v>2.0436276789494501E-2</c:v>
                </c:pt>
                <c:pt idx="12">
                  <c:v>1.9572759612243629E-2</c:v>
                </c:pt>
                <c:pt idx="13">
                  <c:v>1.6428262911165645E-2</c:v>
                </c:pt>
                <c:pt idx="14">
                  <c:v>1.0916594491804968E-2</c:v>
                </c:pt>
                <c:pt idx="15">
                  <c:v>8.4170838738874577E-3</c:v>
                </c:pt>
                <c:pt idx="16">
                  <c:v>8.2623084039224939E-3</c:v>
                </c:pt>
                <c:pt idx="17">
                  <c:v>6.1035256065715797E-3</c:v>
                </c:pt>
                <c:pt idx="18">
                  <c:v>5.7545591391054548E-3</c:v>
                </c:pt>
                <c:pt idx="19">
                  <c:v>4.5918279072085493E-3</c:v>
                </c:pt>
                <c:pt idx="20">
                  <c:v>4.9225583713949431E-3</c:v>
                </c:pt>
                <c:pt idx="21">
                  <c:v>3.544626629588322E-3</c:v>
                </c:pt>
                <c:pt idx="22">
                  <c:v>3.1475897621950281E-3</c:v>
                </c:pt>
                <c:pt idx="23">
                  <c:v>2.3867686701793504E-3</c:v>
                </c:pt>
                <c:pt idx="24">
                  <c:v>3.2553159144724487E-3</c:v>
                </c:pt>
                <c:pt idx="25">
                  <c:v>2.4313891991531327E-3</c:v>
                </c:pt>
                <c:pt idx="26">
                  <c:v>3.2099993664704788E-3</c:v>
                </c:pt>
                <c:pt idx="27">
                  <c:v>3.4955819560266439E-3</c:v>
                </c:pt>
                <c:pt idx="28">
                  <c:v>3.6156809795089497E-3</c:v>
                </c:pt>
                <c:pt idx="29">
                  <c:v>2.9903254687366821E-3</c:v>
                </c:pt>
                <c:pt idx="30">
                  <c:v>1.9236154114328382E-2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323706826.43000001</c:v>
                      </c:pt>
                      <c:pt idx="1">
                        <c:v>1179229511.28</c:v>
                      </c:pt>
                      <c:pt idx="2">
                        <c:v>1860392850.75</c:v>
                      </c:pt>
                      <c:pt idx="3">
                        <c:v>921872327.40999997</c:v>
                      </c:pt>
                      <c:pt idx="4">
                        <c:v>736187336.29999995</c:v>
                      </c:pt>
                      <c:pt idx="5">
                        <c:v>515656604.48000002</c:v>
                      </c:pt>
                      <c:pt idx="6">
                        <c:v>326054971.00999999</c:v>
                      </c:pt>
                      <c:pt idx="7">
                        <c:v>243360520.68000001</c:v>
                      </c:pt>
                      <c:pt idx="8">
                        <c:v>160762839.88999999</c:v>
                      </c:pt>
                      <c:pt idx="9">
                        <c:v>183539755.99000001</c:v>
                      </c:pt>
                      <c:pt idx="10">
                        <c:v>227586608.94</c:v>
                      </c:pt>
                      <c:pt idx="11">
                        <c:v>161080730.83000001</c:v>
                      </c:pt>
                      <c:pt idx="12">
                        <c:v>154274404.05000001</c:v>
                      </c:pt>
                      <c:pt idx="13">
                        <c:v>129489173.75</c:v>
                      </c:pt>
                      <c:pt idx="14">
                        <c:v>86045664.629999995</c:v>
                      </c:pt>
                      <c:pt idx="15">
                        <c:v>66344277.670000002</c:v>
                      </c:pt>
                      <c:pt idx="16">
                        <c:v>65124322.289999999</c:v>
                      </c:pt>
                      <c:pt idx="17">
                        <c:v>48108585.310000002</c:v>
                      </c:pt>
                      <c:pt idx="18">
                        <c:v>45357997.509999998</c:v>
                      </c:pt>
                      <c:pt idx="19">
                        <c:v>36193236.310000002</c:v>
                      </c:pt>
                      <c:pt idx="20">
                        <c:v>38800086.149999999</c:v>
                      </c:pt>
                      <c:pt idx="21">
                        <c:v>27939093.5</c:v>
                      </c:pt>
                      <c:pt idx="22">
                        <c:v>24809610.109999999</c:v>
                      </c:pt>
                      <c:pt idx="23">
                        <c:v>18812743.91</c:v>
                      </c:pt>
                      <c:pt idx="24">
                        <c:v>25658718.170000002</c:v>
                      </c:pt>
                      <c:pt idx="25">
                        <c:v>19164447.280000001</c:v>
                      </c:pt>
                      <c:pt idx="26">
                        <c:v>25301528.710000001</c:v>
                      </c:pt>
                      <c:pt idx="27">
                        <c:v>27552518.59</c:v>
                      </c:pt>
                      <c:pt idx="28">
                        <c:v>28499150.829999998</c:v>
                      </c:pt>
                      <c:pt idx="29">
                        <c:v>23570037.579999998</c:v>
                      </c:pt>
                      <c:pt idx="30">
                        <c:v>151621246.62</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1.3080404807384242E-4</c:v>
                </c:pt>
                <c:pt idx="1">
                  <c:v>1.308960452838643E-3</c:v>
                </c:pt>
                <c:pt idx="2">
                  <c:v>4.6789758307429763E-3</c:v>
                </c:pt>
                <c:pt idx="3">
                  <c:v>1.2154765269188114E-2</c:v>
                </c:pt>
                <c:pt idx="4">
                  <c:v>1.922449356491834E-2</c:v>
                </c:pt>
                <c:pt idx="5">
                  <c:v>3.4855615984091717E-2</c:v>
                </c:pt>
                <c:pt idx="6">
                  <c:v>4.7951576210128112E-2</c:v>
                </c:pt>
                <c:pt idx="7">
                  <c:v>7.1948890613251062E-2</c:v>
                </c:pt>
                <c:pt idx="8">
                  <c:v>0.11022969418765353</c:v>
                </c:pt>
                <c:pt idx="9">
                  <c:v>0.21303856586254699</c:v>
                </c:pt>
                <c:pt idx="10">
                  <c:v>0.38101948949804493</c:v>
                </c:pt>
                <c:pt idx="11">
                  <c:v>0.10345816847852161</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1031010.29</c:v>
                      </c:pt>
                      <c:pt idx="1">
                        <c:v>10317354.210000001</c:v>
                      </c:pt>
                      <c:pt idx="2">
                        <c:v>36880144.759999998</c:v>
                      </c:pt>
                      <c:pt idx="3">
                        <c:v>95805047.700000003</c:v>
                      </c:pt>
                      <c:pt idx="4">
                        <c:v>151529337.03</c:v>
                      </c:pt>
                      <c:pt idx="5">
                        <c:v>274735371.51999998</c:v>
                      </c:pt>
                      <c:pt idx="6">
                        <c:v>377959009.85000002</c:v>
                      </c:pt>
                      <c:pt idx="7">
                        <c:v>567108187.15999997</c:v>
                      </c:pt>
                      <c:pt idx="8">
                        <c:v>868841222</c:v>
                      </c:pt>
                      <c:pt idx="9">
                        <c:v>1679190795.74</c:v>
                      </c:pt>
                      <c:pt idx="10">
                        <c:v>3003232852.0999999</c:v>
                      </c:pt>
                      <c:pt idx="11">
                        <c:v>815467394.60000002</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4.8401758417063092E-5</c:v>
                </c:pt>
                <c:pt idx="1">
                  <c:v>1.8201199981230336E-4</c:v>
                </c:pt>
                <c:pt idx="2">
                  <c:v>3.7861093371027987E-4</c:v>
                </c:pt>
                <c:pt idx="3">
                  <c:v>1.321385248038153E-3</c:v>
                </c:pt>
                <c:pt idx="4">
                  <c:v>1.3601577551278193E-3</c:v>
                </c:pt>
                <c:pt idx="5">
                  <c:v>1.8290540385827371E-3</c:v>
                </c:pt>
                <c:pt idx="6">
                  <c:v>1.6202831015805816E-2</c:v>
                </c:pt>
                <c:pt idx="7">
                  <c:v>3.9094128273241572E-3</c:v>
                </c:pt>
                <c:pt idx="8">
                  <c:v>1.9504760951409125E-2</c:v>
                </c:pt>
                <c:pt idx="9">
                  <c:v>7.3188862227225168E-3</c:v>
                </c:pt>
                <c:pt idx="10">
                  <c:v>1.1334225525322946E-2</c:v>
                </c:pt>
                <c:pt idx="11">
                  <c:v>9.0208148188519452E-2</c:v>
                </c:pt>
                <c:pt idx="12">
                  <c:v>1.4921008445217524E-2</c:v>
                </c:pt>
                <c:pt idx="13">
                  <c:v>3.5973812025971975E-2</c:v>
                </c:pt>
                <c:pt idx="14">
                  <c:v>1.9602523877814401E-2</c:v>
                </c:pt>
                <c:pt idx="15">
                  <c:v>1.8091734996160583E-2</c:v>
                </c:pt>
                <c:pt idx="16">
                  <c:v>0.25919789215274824</c:v>
                </c:pt>
                <c:pt idx="17">
                  <c:v>2.9929691609011079E-2</c:v>
                </c:pt>
                <c:pt idx="18">
                  <c:v>4.3909232513853154E-2</c:v>
                </c:pt>
                <c:pt idx="19">
                  <c:v>1.6150277011231229E-2</c:v>
                </c:pt>
                <c:pt idx="20">
                  <c:v>1.0952988728458344E-2</c:v>
                </c:pt>
                <c:pt idx="21">
                  <c:v>0.34168209172010783</c:v>
                </c:pt>
                <c:pt idx="22">
                  <c:v>1.874713991867636E-2</c:v>
                </c:pt>
                <c:pt idx="23">
                  <c:v>3.1944890729883463E-2</c:v>
                </c:pt>
                <c:pt idx="24">
                  <c:v>2.3280317062342767E-3</c:v>
                </c:pt>
                <c:pt idx="25">
                  <c:v>3.4220539422825762E-4</c:v>
                </c:pt>
                <c:pt idx="26">
                  <c:v>2.6285927056109875E-3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381507.39</c:v>
                      </c:pt>
                      <c:pt idx="1">
                        <c:v>1434636.37</c:v>
                      </c:pt>
                      <c:pt idx="2">
                        <c:v>2984248.38</c:v>
                      </c:pt>
                      <c:pt idx="3">
                        <c:v>10415287.66</c:v>
                      </c:pt>
                      <c:pt idx="4">
                        <c:v>10720896.35</c:v>
                      </c:pt>
                      <c:pt idx="5">
                        <c:v>14416782.68</c:v>
                      </c:pt>
                      <c:pt idx="6">
                        <c:v>127712297.52</c:v>
                      </c:pt>
                      <c:pt idx="7">
                        <c:v>30814373.960000001</c:v>
                      </c:pt>
                      <c:pt idx="8">
                        <c:v>153738431.96000001</c:v>
                      </c:pt>
                      <c:pt idx="9">
                        <c:v>57688176.460000001</c:v>
                      </c:pt>
                      <c:pt idx="10">
                        <c:v>89337473.25</c:v>
                      </c:pt>
                      <c:pt idx="11">
                        <c:v>711029439.78999996</c:v>
                      </c:pt>
                      <c:pt idx="12">
                        <c:v>117608846.75</c:v>
                      </c:pt>
                      <c:pt idx="13">
                        <c:v>283549102</c:v>
                      </c:pt>
                      <c:pt idx="14">
                        <c:v>154509008.90000001</c:v>
                      </c:pt>
                      <c:pt idx="15">
                        <c:v>142600823.28999999</c:v>
                      </c:pt>
                      <c:pt idx="16">
                        <c:v>2043023116.5699999</c:v>
                      </c:pt>
                      <c:pt idx="17">
                        <c:v>235908754.19999999</c:v>
                      </c:pt>
                      <c:pt idx="18">
                        <c:v>346096861.79000002</c:v>
                      </c:pt>
                      <c:pt idx="19">
                        <c:v>127298061.72</c:v>
                      </c:pt>
                      <c:pt idx="20">
                        <c:v>86332527.560000002</c:v>
                      </c:pt>
                      <c:pt idx="21">
                        <c:v>2693171638.4899998</c:v>
                      </c:pt>
                      <c:pt idx="22">
                        <c:v>147766788.94</c:v>
                      </c:pt>
                      <c:pt idx="23">
                        <c:v>251792750.61000001</c:v>
                      </c:pt>
                      <c:pt idx="24">
                        <c:v>18349773.420000002</c:v>
                      </c:pt>
                      <c:pt idx="25">
                        <c:v>2697296.36</c:v>
                      </c:pt>
                      <c:pt idx="26">
                        <c:v>20718824.59</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5.3055395465299361E-4</c:v>
                </c:pt>
                <c:pt idx="1">
                  <c:v>2.4295421286771846E-3</c:v>
                </c:pt>
                <c:pt idx="2">
                  <c:v>4.6892996598578672E-3</c:v>
                </c:pt>
                <c:pt idx="3">
                  <c:v>7.6770833445804453E-3</c:v>
                </c:pt>
                <c:pt idx="4">
                  <c:v>1.1198374662127293E-2</c:v>
                </c:pt>
                <c:pt idx="5">
                  <c:v>1.5790229350277581E-2</c:v>
                </c:pt>
                <c:pt idx="6">
                  <c:v>2.1188339249938803E-2</c:v>
                </c:pt>
                <c:pt idx="7">
                  <c:v>2.4136806324954803E-2</c:v>
                </c:pt>
                <c:pt idx="8">
                  <c:v>2.9649003995556013E-2</c:v>
                </c:pt>
                <c:pt idx="9">
                  <c:v>3.5407511677432453E-2</c:v>
                </c:pt>
                <c:pt idx="10">
                  <c:v>4.1495319230981646E-2</c:v>
                </c:pt>
                <c:pt idx="11">
                  <c:v>4.2646144359547833E-2</c:v>
                </c:pt>
                <c:pt idx="12">
                  <c:v>4.7616820625840571E-2</c:v>
                </c:pt>
                <c:pt idx="13">
                  <c:v>5.0875184006968735E-2</c:v>
                </c:pt>
                <c:pt idx="14">
                  <c:v>5.7326560671085811E-2</c:v>
                </c:pt>
                <c:pt idx="15">
                  <c:v>5.7886747606461827E-2</c:v>
                </c:pt>
                <c:pt idx="16">
                  <c:v>6.6477868922857508E-2</c:v>
                </c:pt>
                <c:pt idx="17">
                  <c:v>6.8738393730746694E-2</c:v>
                </c:pt>
                <c:pt idx="18">
                  <c:v>6.6658118299256441E-2</c:v>
                </c:pt>
                <c:pt idx="19">
                  <c:v>5.444612072902022E-2</c:v>
                </c:pt>
                <c:pt idx="20">
                  <c:v>3.8371341641135537E-2</c:v>
                </c:pt>
                <c:pt idx="21">
                  <c:v>7.4494467823156912E-2</c:v>
                </c:pt>
                <c:pt idx="22">
                  <c:v>9.6146754818566063E-2</c:v>
                </c:pt>
                <c:pt idx="23">
                  <c:v>5.8430907393434463E-2</c:v>
                </c:pt>
                <c:pt idx="24">
                  <c:v>2.5622976865562648E-2</c:v>
                </c:pt>
                <c:pt idx="25">
                  <c:v>6.9528927321657047E-5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4181878.12</c:v>
                      </c:pt>
                      <c:pt idx="1">
                        <c:v>19149888.489999998</c:v>
                      </c:pt>
                      <c:pt idx="2">
                        <c:v>36961518.189999998</c:v>
                      </c:pt>
                      <c:pt idx="3">
                        <c:v>60511521.18</c:v>
                      </c:pt>
                      <c:pt idx="4">
                        <c:v>88266683.469999999</c:v>
                      </c:pt>
                      <c:pt idx="5">
                        <c:v>124460130.87</c:v>
                      </c:pt>
                      <c:pt idx="6">
                        <c:v>167008560.63999999</c:v>
                      </c:pt>
                      <c:pt idx="7">
                        <c:v>190248666.27000001</c:v>
                      </c:pt>
                      <c:pt idx="8">
                        <c:v>233696347</c:v>
                      </c:pt>
                      <c:pt idx="9">
                        <c:v>279085467.31</c:v>
                      </c:pt>
                      <c:pt idx="10">
                        <c:v>327070161.38999999</c:v>
                      </c:pt>
                      <c:pt idx="11">
                        <c:v>336141077.51999998</c:v>
                      </c:pt>
                      <c:pt idx="12">
                        <c:v>375320433.62</c:v>
                      </c:pt>
                      <c:pt idx="13">
                        <c:v>401003172.22000003</c:v>
                      </c:pt>
                      <c:pt idx="14">
                        <c:v>451853553.56</c:v>
                      </c:pt>
                      <c:pt idx="15">
                        <c:v>456269001.73000002</c:v>
                      </c:pt>
                      <c:pt idx="16">
                        <c:v>523985059.52999997</c:v>
                      </c:pt>
                      <c:pt idx="17">
                        <c:v>541802736.98000002</c:v>
                      </c:pt>
                      <c:pt idx="18">
                        <c:v>525405802.73000002</c:v>
                      </c:pt>
                      <c:pt idx="19">
                        <c:v>429149644.44</c:v>
                      </c:pt>
                      <c:pt idx="20">
                        <c:v>302446664.73000002</c:v>
                      </c:pt>
                      <c:pt idx="21">
                        <c:v>587172675.5</c:v>
                      </c:pt>
                      <c:pt idx="22">
                        <c:v>757838117.61000001</c:v>
                      </c:pt>
                      <c:pt idx="23">
                        <c:v>460558122.35000002</c:v>
                      </c:pt>
                      <c:pt idx="24">
                        <c:v>201962807.71000001</c:v>
                      </c:pt>
                      <c:pt idx="25">
                        <c:v>548033.80000000005</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1.2675760099784288E-2</c:v>
                </c:pt>
                <c:pt idx="1">
                  <c:v>1.0749325057236754E-2</c:v>
                </c:pt>
                <c:pt idx="2">
                  <c:v>1.2878374750772121E-2</c:v>
                </c:pt>
                <c:pt idx="3">
                  <c:v>1.2215343204978839E-2</c:v>
                </c:pt>
                <c:pt idx="4">
                  <c:v>1.7569126916091936E-2</c:v>
                </c:pt>
                <c:pt idx="5">
                  <c:v>3.8716241644176794E-2</c:v>
                </c:pt>
                <c:pt idx="6">
                  <c:v>4.0764446259146284E-2</c:v>
                </c:pt>
                <c:pt idx="7">
                  <c:v>6.2468167748778114E-2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0.29919918236659138</c:v>
                </c:pt>
                <c:pt idx="1">
                  <c:v>0.36936790053386959</c:v>
                </c:pt>
                <c:pt idx="2">
                  <c:v>0.15370798033955266</c:v>
                </c:pt>
                <c:pt idx="3">
                  <c:v>5.8386372549772317E-2</c:v>
                </c:pt>
                <c:pt idx="4">
                  <c:v>3.4390084279574885E-2</c:v>
                </c:pt>
                <c:pt idx="5">
                  <c:v>2.445997074618337E-2</c:v>
                </c:pt>
                <c:pt idx="6">
                  <c:v>3.5561540772485085E-2</c:v>
                </c:pt>
                <c:pt idx="7">
                  <c:v>1.9191735697794109E-2</c:v>
                </c:pt>
                <c:pt idx="8">
                  <c:v>5.681444426504415E-3</c:v>
                </c:pt>
                <c:pt idx="9">
                  <c:v>5.3788287672438754E-5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0.43497555510674007</c:v>
                </c:pt>
                <c:pt idx="1">
                  <c:v>3.2092562442455452E-2</c:v>
                </c:pt>
                <c:pt idx="2">
                  <c:v>9.7095794669266461E-2</c:v>
                </c:pt>
                <c:pt idx="3">
                  <c:v>4.4353631741233822E-2</c:v>
                </c:pt>
                <c:pt idx="4">
                  <c:v>1.3228177248217607E-2</c:v>
                </c:pt>
                <c:pt idx="5">
                  <c:v>3.4841670218153799E-2</c:v>
                </c:pt>
                <c:pt idx="6">
                  <c:v>2.6839009736763383E-2</c:v>
                </c:pt>
                <c:pt idx="7">
                  <c:v>7.3335523095948721E-2</c:v>
                </c:pt>
                <c:pt idx="8">
                  <c:v>7.7116426676738736E-2</c:v>
                </c:pt>
                <c:pt idx="9">
                  <c:v>8.0372724194112857E-2</c:v>
                </c:pt>
                <c:pt idx="10">
                  <c:v>8.0345106574090785E-3</c:v>
                </c:pt>
                <c:pt idx="11">
                  <c:v>1.7195628197606061E-2</c:v>
                </c:pt>
                <c:pt idx="12">
                  <c:v>6.0518786015353945E-2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99911579.870000005</c:v>
                      </c:pt>
                      <c:pt idx="1">
                        <c:v>84727230.599999994</c:v>
                      </c:pt>
                      <c:pt idx="2">
                        <c:v>101508608.34999999</c:v>
                      </c:pt>
                      <c:pt idx="3">
                        <c:v>96282528.909999996</c:v>
                      </c:pt>
                      <c:pt idx="4">
                        <c:v>138481575.33000001</c:v>
                      </c:pt>
                      <c:pt idx="5">
                        <c:v>305165200.25999999</c:v>
                      </c:pt>
                      <c:pt idx="6">
                        <c:v>321309349.19999999</c:v>
                      </c:pt>
                      <c:pt idx="7">
                        <c:v>492380203.01999998</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1742067</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730618</xdr:colOff>
      <xdr:row>5</xdr:row>
      <xdr:rowOff>28762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1039599</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1605542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45094</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rie-sonia.nizard@socgen.com" TargetMode="External"/><Relationship Id="rId18" Type="http://schemas.openxmlformats.org/officeDocument/2006/relationships/printerSettings" Target="../printerSettings/printerSettings18.bin"/><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Jerome.pigou@socgen.com" TargetMode="External"/><Relationship Id="rId17" Type="http://schemas.openxmlformats.org/officeDocument/2006/relationships/hyperlink" Target="mailto:Agathe.Zinzindohoue@socgen.com" TargetMode="External"/><Relationship Id="rId2" Type="http://schemas.openxmlformats.org/officeDocument/2006/relationships/hyperlink" Target="mailto:monitor.rmbs@moodys.com" TargetMode="External"/><Relationship Id="rId16" Type="http://schemas.openxmlformats.org/officeDocument/2006/relationships/hyperlink" Target="mailto:Agathe.Zinzindohoue@socgen.com" TargetMode="Externa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fund.corporateaction@sgss.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Mathieu.Brunet@socgen.com" TargetMode="External"/><Relationship Id="rId10" Type="http://schemas.openxmlformats.org/officeDocument/2006/relationships/hyperlink" Target="mailto:Hugo.lavayssiere@iqeq.com" TargetMode="External"/><Relationship Id="rId19" Type="http://schemas.openxmlformats.org/officeDocument/2006/relationships/drawing" Target="../drawings/drawing21.xml"/><Relationship Id="rId4" Type="http://schemas.openxmlformats.org/officeDocument/2006/relationships/hyperlink" Target="mailto:Fabrice.olagnol@sgcib.com" TargetMode="External"/><Relationship Id="rId9" Type="http://schemas.openxmlformats.org/officeDocument/2006/relationships/hyperlink" Target="mailto:Omar.ghannam@iqeq.com" TargetMode="External"/><Relationship Id="rId14" Type="http://schemas.openxmlformats.org/officeDocument/2006/relationships/hyperlink" Target="mailto:vincent.robin@socgen.com"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2"/>
  <sheetViews>
    <sheetView showGridLines="0" view="pageBreakPreview" zoomScale="80" zoomScaleNormal="100" zoomScaleSheetLayoutView="80" workbookViewId="0">
      <selection activeCell="V33" sqref="V32:V33"/>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14" t="s">
        <v>1171</v>
      </c>
      <c r="D8" s="1814"/>
      <c r="E8" s="1814"/>
      <c r="F8" s="1814"/>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1104</v>
      </c>
      <c r="G11" s="5"/>
      <c r="H11" s="4"/>
    </row>
    <row r="12" spans="1:8" ht="30.5">
      <c r="B12" s="7"/>
      <c r="C12" s="7"/>
      <c r="D12" s="7"/>
      <c r="E12" s="7"/>
      <c r="F12" s="9"/>
      <c r="G12" s="7"/>
      <c r="H12" s="10"/>
    </row>
    <row r="13" spans="1:8" s="1404" customFormat="1" ht="12.75" customHeight="1">
      <c r="C13" s="6" t="s">
        <v>1114</v>
      </c>
      <c r="D13" s="1405"/>
      <c r="E13" s="1405"/>
      <c r="F13" s="1403">
        <v>45588</v>
      </c>
      <c r="G13" s="1406"/>
    </row>
    <row r="14" spans="1:8" s="1404" customFormat="1" ht="12.75" customHeight="1">
      <c r="A14" s="1406"/>
      <c r="B14" s="1406"/>
      <c r="C14" s="1406"/>
      <c r="D14" s="1406"/>
      <c r="E14" s="1406"/>
      <c r="F14" s="1406"/>
      <c r="G14" s="1406"/>
    </row>
    <row r="15" spans="1:8" s="1404" customFormat="1" ht="12.75" customHeight="1">
      <c r="C15" s="6" t="s">
        <v>1</v>
      </c>
      <c r="D15" s="1405"/>
      <c r="E15" s="1405"/>
      <c r="F15" s="1403">
        <f>_xlfn.XLOOKUP(F16,Calendar!$E$23:$E$478,Calendar!$D$23:$D$478)</f>
        <v>45658</v>
      </c>
      <c r="G15" s="1406"/>
    </row>
    <row r="16" spans="1:8" s="1404" customFormat="1" ht="12.75" customHeight="1">
      <c r="C16" s="6" t="s">
        <v>2</v>
      </c>
      <c r="D16" s="1405"/>
      <c r="E16" s="1405"/>
      <c r="F16" s="1403">
        <f>INPUT_DATA!A4</f>
        <v>45688</v>
      </c>
      <c r="G16" s="1406"/>
    </row>
    <row r="17" spans="1:8" s="1404" customFormat="1" ht="12.75" customHeight="1">
      <c r="C17" s="6" t="s">
        <v>103</v>
      </c>
      <c r="D17" s="1405"/>
      <c r="E17" s="1405"/>
      <c r="F17" s="1403">
        <f>INPUT_DATA!A4</f>
        <v>45688</v>
      </c>
      <c r="G17" s="1406"/>
    </row>
    <row r="18" spans="1:8" s="1404" customFormat="1" ht="12.75" customHeight="1">
      <c r="C18" s="6" t="s">
        <v>3</v>
      </c>
      <c r="D18" s="1405"/>
      <c r="E18" s="1405"/>
      <c r="F18" s="1403">
        <f>_xlfn.XLOOKUP(F16,Calendar!$E$23:$E$478,Calendar!$G$23:$G$478)</f>
        <v>45702</v>
      </c>
      <c r="G18" s="1406"/>
    </row>
    <row r="19" spans="1:8" s="1404" customFormat="1" ht="12.75" customHeight="1">
      <c r="C19" s="6" t="s">
        <v>4</v>
      </c>
      <c r="D19" s="1405"/>
      <c r="E19" s="1405"/>
      <c r="F19" s="1403">
        <f>_xlfn.XLOOKUP(F16,Calendar!$E$23:$E$478,Calendar!$H$23:$H$478)</f>
        <v>45708</v>
      </c>
      <c r="G19" s="1406"/>
    </row>
    <row r="20" spans="1:8" s="1404" customFormat="1" ht="12.75" customHeight="1">
      <c r="C20" s="6" t="s">
        <v>5</v>
      </c>
      <c r="D20" s="1405"/>
      <c r="E20" s="1405"/>
      <c r="F20" s="1403">
        <f>_xlfn.XLOOKUP(F16,Calendar!$E$23:$E$478,Calendar!$J$23:$J$478)</f>
        <v>45715</v>
      </c>
      <c r="G20" s="1406"/>
    </row>
    <row r="21" spans="1:8" s="1404" customFormat="1" ht="12.75" customHeight="1">
      <c r="C21" s="6" t="s">
        <v>1176</v>
      </c>
      <c r="D21" s="1405"/>
      <c r="E21" s="1405"/>
      <c r="F21" s="1403">
        <f>_xlfn.XLOOKUP(F15-1,Calendar!$E$23:$E$478,Calendar!$J$23:$J$478)</f>
        <v>45684</v>
      </c>
      <c r="G21" s="1406"/>
    </row>
    <row r="22" spans="1:8" s="1404" customFormat="1" ht="12.75" customHeight="1">
      <c r="C22" s="6" t="s">
        <v>6</v>
      </c>
      <c r="D22" s="1405"/>
      <c r="E22" s="1405"/>
      <c r="F22" s="1403">
        <v>45588</v>
      </c>
      <c r="G22" s="1406"/>
    </row>
    <row r="23" spans="1:8" s="1404" customFormat="1" ht="0.75" customHeight="1">
      <c r="C23" s="6" t="s">
        <v>7</v>
      </c>
      <c r="D23" s="1405"/>
      <c r="E23" s="1405"/>
      <c r="F23" s="1403"/>
      <c r="G23" s="1406"/>
    </row>
    <row r="24" spans="1:8" ht="15.5">
      <c r="A24" s="8"/>
      <c r="B24" s="8"/>
      <c r="C24" s="8"/>
      <c r="D24" s="8"/>
      <c r="E24" s="8"/>
      <c r="F24" s="8"/>
      <c r="G24" s="11"/>
      <c r="H24" s="11"/>
    </row>
    <row r="25" spans="1:8" s="1688" customFormat="1" ht="14.25" customHeight="1">
      <c r="C25" s="12"/>
      <c r="D25" s="1689"/>
      <c r="E25" s="1689"/>
      <c r="F25" s="1690"/>
      <c r="G25" s="1691"/>
      <c r="H25" s="1691"/>
    </row>
    <row r="26" spans="1:8" s="1688" customFormat="1" ht="14.25" customHeight="1">
      <c r="C26" s="12"/>
      <c r="D26" s="1689"/>
      <c r="E26" s="1689"/>
      <c r="F26" s="1690"/>
      <c r="G26" s="1691"/>
      <c r="H26" s="1691"/>
    </row>
    <row r="27" spans="1:8" s="1688" customFormat="1" ht="14.25" customHeight="1">
      <c r="C27" s="12"/>
      <c r="D27" s="1689"/>
      <c r="E27" s="1689"/>
      <c r="F27" s="1690"/>
      <c r="G27" s="1691"/>
      <c r="H27" s="1691"/>
    </row>
    <row r="28" spans="1:8" ht="15.75" customHeight="1">
      <c r="C28" s="6" t="s">
        <v>1098</v>
      </c>
      <c r="D28" s="1405"/>
      <c r="E28" s="1405"/>
      <c r="F28" s="1442">
        <f>_xlfn.XLOOKUP(F17,Calendar!$F$23:$F$478,Calendar!$B$23:$B$478)</f>
        <v>4</v>
      </c>
      <c r="G28" s="11"/>
      <c r="H28" s="11"/>
    </row>
    <row r="29" spans="1:8" ht="13.5" customHeight="1">
      <c r="C29" s="6" t="s">
        <v>6</v>
      </c>
      <c r="D29" s="1405"/>
      <c r="E29" s="1405"/>
      <c r="F29" s="1442" t="s">
        <v>1109</v>
      </c>
      <c r="G29" s="11"/>
      <c r="H29" s="11"/>
    </row>
    <row r="30" spans="1:8" ht="15.5">
      <c r="C30" s="17"/>
      <c r="D30" s="17"/>
      <c r="E30" s="17"/>
      <c r="F30" s="17"/>
      <c r="G30" s="11"/>
      <c r="H30" s="11"/>
    </row>
    <row r="31" spans="1:8" ht="15.5">
      <c r="C31" s="6" t="s">
        <v>1097</v>
      </c>
      <c r="D31" s="17"/>
      <c r="E31" s="17"/>
      <c r="F31" s="1692" t="s">
        <v>1110</v>
      </c>
      <c r="G31" s="11"/>
      <c r="H31" s="11"/>
    </row>
    <row r="32" spans="1:8" ht="15.5">
      <c r="C32" s="6" t="s">
        <v>1096</v>
      </c>
      <c r="D32" s="17"/>
      <c r="E32" s="17"/>
      <c r="F32" s="1692" t="s">
        <v>1109</v>
      </c>
      <c r="G32" s="11"/>
      <c r="H32" s="11"/>
    </row>
    <row r="33" spans="3:8" ht="15.5">
      <c r="C33" s="12"/>
      <c r="D33" s="17"/>
      <c r="E33" s="17"/>
      <c r="F33" s="17"/>
      <c r="G33" s="11"/>
      <c r="H33" s="11"/>
    </row>
    <row r="34" spans="3:8" ht="15.5">
      <c r="C34" s="12"/>
      <c r="D34" s="17"/>
      <c r="E34" s="17"/>
      <c r="F34" s="17"/>
      <c r="G34" s="11"/>
      <c r="H34" s="11"/>
    </row>
    <row r="35" spans="3:8" ht="15.5" hidden="1">
      <c r="C35" s="13" t="s">
        <v>8</v>
      </c>
      <c r="D35" s="17"/>
      <c r="E35" s="17"/>
      <c r="F35" s="17"/>
      <c r="G35" s="11"/>
      <c r="H35" s="11"/>
    </row>
    <row r="36" spans="3:8" ht="15.5" hidden="1">
      <c r="C36" s="17"/>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7.25" hidden="1" customHeight="1">
      <c r="C42" s="17"/>
      <c r="D42" s="17"/>
      <c r="E42" s="17"/>
      <c r="F42" s="17"/>
      <c r="G42" s="11"/>
      <c r="H42" s="11"/>
    </row>
    <row r="43" spans="3:8" ht="15.5" hidden="1">
      <c r="C43" s="17"/>
      <c r="D43" s="17"/>
      <c r="E43" s="17"/>
      <c r="F43" s="17"/>
      <c r="G43" s="18"/>
      <c r="H43" s="11"/>
    </row>
    <row r="44" spans="3:8" ht="15.5">
      <c r="C44" s="17"/>
      <c r="D44" s="17"/>
      <c r="E44" s="17"/>
      <c r="F44" s="17"/>
      <c r="G44" s="18"/>
      <c r="H44" s="11"/>
    </row>
    <row r="45" spans="3:8" ht="24.75" customHeight="1">
      <c r="C45" s="13" t="s">
        <v>9</v>
      </c>
      <c r="D45" s="14"/>
      <c r="E45" s="15"/>
      <c r="F45" s="16"/>
      <c r="G45" s="11"/>
      <c r="H45" s="11"/>
    </row>
    <row r="46" spans="3:8" ht="15.5">
      <c r="C46" s="19" t="s">
        <v>10</v>
      </c>
      <c r="D46" s="11"/>
      <c r="E46" s="20"/>
      <c r="F46" s="21" t="s">
        <v>11</v>
      </c>
      <c r="G46" s="18"/>
      <c r="H46" s="11"/>
    </row>
    <row r="47" spans="3:8" ht="15.5">
      <c r="C47" s="22" t="s">
        <v>221</v>
      </c>
      <c r="D47" s="11"/>
      <c r="E47" s="20"/>
      <c r="F47" s="21" t="s">
        <v>12</v>
      </c>
      <c r="G47" s="18"/>
      <c r="H47" s="11"/>
    </row>
    <row r="48" spans="3:8" ht="15.5">
      <c r="C48" s="22" t="s">
        <v>378</v>
      </c>
      <c r="D48" s="11"/>
      <c r="E48" s="20"/>
      <c r="F48" s="21" t="s">
        <v>1102</v>
      </c>
      <c r="G48" s="18"/>
      <c r="H48" s="11"/>
    </row>
    <row r="49" spans="3:12" ht="15.5">
      <c r="C49" s="22" t="s">
        <v>378</v>
      </c>
      <c r="D49" s="11"/>
      <c r="E49" s="24"/>
      <c r="F49" s="25" t="s">
        <v>382</v>
      </c>
      <c r="G49" s="18"/>
      <c r="H49" s="11"/>
    </row>
    <row r="50" spans="3:12" ht="15.5">
      <c r="C50" s="23" t="s">
        <v>221</v>
      </c>
      <c r="D50" s="11"/>
      <c r="E50" s="24"/>
      <c r="F50" s="25" t="s">
        <v>1103</v>
      </c>
      <c r="G50" s="18"/>
      <c r="H50" s="11"/>
    </row>
    <row r="51" spans="3:12" ht="15.5">
      <c r="C51" s="23" t="s">
        <v>378</v>
      </c>
      <c r="D51" s="11"/>
      <c r="E51" s="24"/>
      <c r="F51" s="25" t="s">
        <v>188</v>
      </c>
      <c r="G51" s="18"/>
      <c r="H51" s="11"/>
    </row>
    <row r="52" spans="3:12" ht="15.5">
      <c r="C52" s="26" t="s">
        <v>221</v>
      </c>
      <c r="D52" s="11"/>
      <c r="E52" s="24"/>
      <c r="F52" s="25" t="s">
        <v>1099</v>
      </c>
      <c r="G52" s="18"/>
      <c r="H52" s="11"/>
    </row>
    <row r="53" spans="3:12" ht="15.5">
      <c r="C53" s="26" t="s">
        <v>221</v>
      </c>
      <c r="D53" s="11"/>
      <c r="E53" s="24"/>
      <c r="F53" s="25" t="s">
        <v>1100</v>
      </c>
      <c r="G53" s="18"/>
      <c r="H53" s="11"/>
    </row>
    <row r="54" spans="3:12" ht="15.75" customHeight="1">
      <c r="C54" s="23" t="s">
        <v>221</v>
      </c>
      <c r="D54" s="11"/>
      <c r="E54" s="27"/>
      <c r="F54" s="28" t="s">
        <v>1101</v>
      </c>
      <c r="G54" s="29"/>
      <c r="H54" s="11"/>
    </row>
    <row r="55" spans="3:12" ht="15.5">
      <c r="C55" s="29"/>
      <c r="D55" s="29"/>
      <c r="E55" s="29"/>
      <c r="F55" s="29"/>
      <c r="G55" s="29"/>
      <c r="H55" s="11"/>
    </row>
    <row r="56" spans="3:12" ht="15.5">
      <c r="C56" s="11"/>
      <c r="D56" s="11"/>
      <c r="E56" s="29"/>
      <c r="F56" s="29"/>
      <c r="G56" s="29"/>
      <c r="H56" s="11"/>
    </row>
    <row r="57" spans="3:12" ht="15.5">
      <c r="C57" s="13" t="s">
        <v>13</v>
      </c>
      <c r="E57" s="18"/>
      <c r="F57" s="18"/>
      <c r="G57" s="18"/>
      <c r="H57" s="11"/>
    </row>
    <row r="58" spans="3:12" ht="15.5">
      <c r="C58" s="30" t="s">
        <v>14</v>
      </c>
      <c r="D58" s="31" t="s">
        <v>15</v>
      </c>
      <c r="E58" s="32"/>
      <c r="G58" s="33"/>
      <c r="H58" s="11"/>
    </row>
    <row r="59" spans="3:12" ht="24" customHeight="1">
      <c r="C59" s="30" t="s">
        <v>16</v>
      </c>
      <c r="D59" s="31" t="s">
        <v>15</v>
      </c>
      <c r="E59" s="1815" t="s">
        <v>17</v>
      </c>
      <c r="F59" s="1815"/>
      <c r="G59" s="1815"/>
      <c r="H59" s="1815"/>
      <c r="I59" s="1815"/>
      <c r="J59" s="1815"/>
      <c r="K59" s="1815"/>
      <c r="L59" s="1815"/>
    </row>
    <row r="60" spans="3:12" ht="15.5">
      <c r="C60" s="11"/>
      <c r="D60" s="34"/>
      <c r="E60" s="1816" t="s">
        <v>18</v>
      </c>
      <c r="F60" s="1817"/>
      <c r="G60" s="1817"/>
      <c r="H60" s="11"/>
    </row>
    <row r="61" spans="3:12" ht="15.5">
      <c r="C61" s="11"/>
      <c r="D61" s="34"/>
      <c r="E61" s="1816" t="s">
        <v>19</v>
      </c>
      <c r="F61" s="1817"/>
      <c r="G61" s="1817"/>
      <c r="H61" s="11"/>
    </row>
    <row r="62" spans="3:12" ht="15.5">
      <c r="C62" s="11"/>
      <c r="D62" s="34"/>
      <c r="E62" s="1816" t="s">
        <v>20</v>
      </c>
      <c r="F62" s="1817"/>
      <c r="G62" s="1817"/>
      <c r="H62" s="11"/>
    </row>
  </sheetData>
  <mergeCells count="5">
    <mergeCell ref="C8:F8"/>
    <mergeCell ref="E59:L59"/>
    <mergeCell ref="E60:G60"/>
    <mergeCell ref="E61:G61"/>
    <mergeCell ref="E62:G62"/>
  </mergeCells>
  <hyperlinks>
    <hyperlink ref="E60" r:id="rId1" xr:uid="{487278D3-B2E4-4C9E-B3BB-9B84E908E7CC}"/>
    <hyperlink ref="E61" r:id="rId2" xr:uid="{E0A05675-A0A1-44CC-A77C-F9EB2FB3646A}"/>
    <hyperlink ref="E62" r:id="rId3" xr:uid="{A40BC910-3DE6-4D2F-A183-EA6C14EA7014}"/>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E21" sqref="E21"/>
    </sheetView>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34" t="s">
        <v>103</v>
      </c>
      <c r="G3" s="1234">
        <f>'00 - Cover'!$F$17</f>
        <v>45688</v>
      </c>
    </row>
    <row r="4" spans="1:11" ht="14.5" customHeight="1">
      <c r="A4" s="35"/>
      <c r="B4" s="37"/>
      <c r="C4" s="37"/>
      <c r="D4" s="37"/>
      <c r="E4" s="37"/>
      <c r="F4" s="1234" t="s">
        <v>4</v>
      </c>
      <c r="G4" s="1234">
        <f>'00 - Cover'!$F$19</f>
        <v>45708</v>
      </c>
    </row>
    <row r="5" spans="1:11" ht="14.5" customHeight="1">
      <c r="A5" s="35"/>
      <c r="B5" s="37"/>
      <c r="C5" s="37"/>
      <c r="D5" s="37"/>
      <c r="E5" s="37"/>
      <c r="F5" s="1234" t="s">
        <v>5</v>
      </c>
      <c r="G5" s="1234">
        <f>'00 - Cover'!$F$20</f>
        <v>45715</v>
      </c>
    </row>
    <row r="6" spans="1:11" ht="14.5" customHeight="1">
      <c r="A6" s="35"/>
      <c r="B6" s="37"/>
      <c r="C6" s="37"/>
      <c r="D6" s="37"/>
      <c r="E6" s="37"/>
      <c r="F6" s="37"/>
      <c r="G6" s="37"/>
    </row>
    <row r="7" spans="1:11">
      <c r="A7" s="35"/>
      <c r="B7" s="37"/>
      <c r="C7" s="37"/>
      <c r="D7" s="37"/>
      <c r="E7" s="37"/>
      <c r="F7" s="37"/>
      <c r="G7" s="37"/>
    </row>
    <row r="8" spans="1:11">
      <c r="A8" s="236"/>
    </row>
    <row r="9" spans="1:11">
      <c r="B9" s="1883" t="s">
        <v>1154</v>
      </c>
      <c r="C9" s="1884"/>
      <c r="D9" s="1884"/>
      <c r="E9" s="1884"/>
      <c r="F9" s="1884"/>
      <c r="G9" s="1884"/>
    </row>
    <row r="10" spans="1:11" ht="15" thickBot="1"/>
    <row r="11" spans="1:11" ht="133.5" customHeight="1" thickBot="1">
      <c r="A11" s="242"/>
      <c r="B11" s="1450" t="str">
        <f>F4</f>
        <v>Calculation Date</v>
      </c>
      <c r="C11" s="279" t="s">
        <v>1939</v>
      </c>
      <c r="D11" s="280" t="s">
        <v>1940</v>
      </c>
      <c r="E11" s="1760" t="s">
        <v>1941</v>
      </c>
      <c r="F11" s="1760" t="s">
        <v>1942</v>
      </c>
      <c r="G11" s="281" t="s">
        <v>1944</v>
      </c>
    </row>
    <row r="12" spans="1:11">
      <c r="A12" s="242"/>
      <c r="B12" s="282">
        <f>G4</f>
        <v>45708</v>
      </c>
      <c r="C12" s="283">
        <f>'11 bis-Notes Calculation'!F17</f>
        <v>60134211.480000496</v>
      </c>
      <c r="D12" s="284">
        <f>E12-F12</f>
        <v>64375085.400000304</v>
      </c>
      <c r="E12" s="286">
        <f>'15 - Priority of Payments'!J21</f>
        <v>70408226.130000308</v>
      </c>
      <c r="F12" s="286">
        <f>'15 - Priority of Payments'!J28+'15 - Priority of Payments'!J29+'15 - Priority of Payments'!J30+'15 - Priority of Payments'!J32</f>
        <v>6033140.7300000004</v>
      </c>
      <c r="G12" s="285">
        <f>MAX(C12-D12,0)</f>
        <v>0</v>
      </c>
    </row>
    <row r="13" spans="1:11">
      <c r="A13" s="242"/>
      <c r="B13" s="287">
        <v>45677</v>
      </c>
      <c r="C13" s="288">
        <v>120447192.68000031</v>
      </c>
      <c r="D13" s="289">
        <v>124639603.96999994</v>
      </c>
      <c r="E13" s="291">
        <v>130762231.67999993</v>
      </c>
      <c r="F13" s="291">
        <v>6122627.71</v>
      </c>
      <c r="G13" s="290">
        <v>0</v>
      </c>
    </row>
    <row r="14" spans="1:11">
      <c r="A14" s="242"/>
      <c r="B14" s="287">
        <v>45644</v>
      </c>
      <c r="C14" s="288">
        <v>58121049.329999924</v>
      </c>
      <c r="D14" s="289">
        <v>62148473.950000137</v>
      </c>
      <c r="E14" s="291">
        <v>68164591.890000135</v>
      </c>
      <c r="F14" s="291">
        <v>6016117.9400000004</v>
      </c>
      <c r="G14" s="290">
        <v>0</v>
      </c>
      <c r="H14" s="42"/>
    </row>
    <row r="15" spans="1:11">
      <c r="B15" s="287">
        <v>45616</v>
      </c>
      <c r="C15" s="288">
        <v>61601068.340000153</v>
      </c>
      <c r="D15" s="289">
        <v>65347050.329999737</v>
      </c>
      <c r="E15" s="291">
        <v>72163327.339999735</v>
      </c>
      <c r="F15" s="291">
        <v>6816277.0100000007</v>
      </c>
      <c r="G15" s="290">
        <v>0</v>
      </c>
      <c r="K15" s="42"/>
    </row>
    <row r="16" spans="1:11">
      <c r="B16" s="287">
        <v>45588</v>
      </c>
      <c r="C16" s="288">
        <v>0</v>
      </c>
      <c r="D16" s="289">
        <v>0</v>
      </c>
      <c r="E16" s="291">
        <v>0</v>
      </c>
      <c r="F16" s="291">
        <v>0</v>
      </c>
      <c r="G16" s="290">
        <v>0</v>
      </c>
    </row>
    <row r="17" spans="2:7">
      <c r="B17" s="287" t="str">
        <f>IF(Output!B8=0,"",Output!B8)</f>
        <v/>
      </c>
      <c r="C17" s="288" t="str">
        <f>IF(B17&lt;&gt;"",Output!D8,"")</f>
        <v/>
      </c>
      <c r="D17" s="289" t="str">
        <f>IF(B17&lt;&gt;"",Output!E8,"")</f>
        <v/>
      </c>
      <c r="E17" s="291" t="str">
        <f>IF(B17&lt;&gt;"",Output!F8,"")</f>
        <v/>
      </c>
      <c r="F17" s="291" t="str">
        <f>IF(B17&lt;&gt;"",Output!G8,"")</f>
        <v/>
      </c>
      <c r="G17" s="290" t="str">
        <f>IF(B17&lt;&gt;"",Output!I8,"")</f>
        <v/>
      </c>
    </row>
    <row r="18" spans="2:7">
      <c r="B18" s="287" t="str">
        <f>IF(Output!B9=0,"",Output!B9)</f>
        <v/>
      </c>
      <c r="C18" s="288" t="str">
        <f>IF(B18&lt;&gt;"",Output!D9,"")</f>
        <v/>
      </c>
      <c r="D18" s="289" t="str">
        <f>IF(B18&lt;&gt;"",Output!E9,"")</f>
        <v/>
      </c>
      <c r="E18" s="291" t="str">
        <f>IF(B18&lt;&gt;"",Output!F9,"")</f>
        <v/>
      </c>
      <c r="F18" s="291" t="str">
        <f>IF(B18&lt;&gt;"",Output!G9,"")</f>
        <v/>
      </c>
      <c r="G18" s="290" t="str">
        <f>IF(B18&lt;&gt;"",Output!I9,"")</f>
        <v/>
      </c>
    </row>
    <row r="19" spans="2:7">
      <c r="B19" s="287" t="str">
        <f>IF(Output!B10=0,"",Output!B10)</f>
        <v/>
      </c>
      <c r="C19" s="288" t="str">
        <f>IF(B19&lt;&gt;"",Output!D10,"")</f>
        <v/>
      </c>
      <c r="D19" s="289" t="str">
        <f>IF(B19&lt;&gt;"",Output!E10,"")</f>
        <v/>
      </c>
      <c r="E19" s="291" t="str">
        <f>IF(B19&lt;&gt;"",Output!F10,"")</f>
        <v/>
      </c>
      <c r="F19" s="291" t="str">
        <f>IF(B19&lt;&gt;"",Output!G10,"")</f>
        <v/>
      </c>
      <c r="G19" s="290" t="str">
        <f>IF(B19&lt;&gt;"",Output!I10,"")</f>
        <v/>
      </c>
    </row>
    <row r="20" spans="2:7">
      <c r="B20" s="287" t="str">
        <f>IF(Output!B11=0,"",Output!B11)</f>
        <v/>
      </c>
      <c r="C20" s="288" t="str">
        <f>IF(B20&lt;&gt;"",Output!D11,"")</f>
        <v/>
      </c>
      <c r="D20" s="289" t="str">
        <f>IF(B20&lt;&gt;"",Output!E11,"")</f>
        <v/>
      </c>
      <c r="E20" s="291" t="str">
        <f>IF(B20&lt;&gt;"",Output!F11,"")</f>
        <v/>
      </c>
      <c r="F20" s="291" t="str">
        <f>IF(B20&lt;&gt;"",Output!G11,"")</f>
        <v/>
      </c>
      <c r="G20" s="290" t="str">
        <f>IF(B20&lt;&gt;"",Output!I11,"")</f>
        <v/>
      </c>
    </row>
    <row r="21" spans="2:7">
      <c r="B21" s="287" t="str">
        <f>IF(Output!B12=0,"",Output!B12)</f>
        <v/>
      </c>
      <c r="C21" s="288" t="str">
        <f>IF(B21&lt;&gt;"",Output!D12,"")</f>
        <v/>
      </c>
      <c r="D21" s="289" t="str">
        <f>IF(B21&lt;&gt;"",Output!E12,"")</f>
        <v/>
      </c>
      <c r="E21" s="291" t="str">
        <f>IF(B21&lt;&gt;"",Output!F12,"")</f>
        <v/>
      </c>
      <c r="F21" s="291" t="str">
        <f>IF(B21&lt;&gt;"",Output!G12,"")</f>
        <v/>
      </c>
      <c r="G21" s="290" t="str">
        <f>IF(B21&lt;&gt;"",Output!I12,"")</f>
        <v/>
      </c>
    </row>
    <row r="22" spans="2:7">
      <c r="B22" s="287" t="str">
        <f>IF(Output!B13=0,"",Output!B13)</f>
        <v/>
      </c>
      <c r="C22" s="288" t="str">
        <f>IF(B22&lt;&gt;"",Output!D13,"")</f>
        <v/>
      </c>
      <c r="D22" s="289" t="str">
        <f>IF(B22&lt;&gt;"",Output!E13,"")</f>
        <v/>
      </c>
      <c r="E22" s="291" t="str">
        <f>IF(B22&lt;&gt;"",Output!F13,"")</f>
        <v/>
      </c>
      <c r="F22" s="291" t="str">
        <f>IF(B22&lt;&gt;"",Output!G13,"")</f>
        <v/>
      </c>
      <c r="G22" s="290" t="str">
        <f>IF(B22&lt;&gt;"",Output!I13,"")</f>
        <v/>
      </c>
    </row>
    <row r="23" spans="2:7">
      <c r="B23" s="287" t="str">
        <f>IF(Output!B14=0,"",Output!B14)</f>
        <v/>
      </c>
      <c r="C23" s="288" t="str">
        <f>IF(B23&lt;&gt;"",Output!D14,"")</f>
        <v/>
      </c>
      <c r="D23" s="289" t="str">
        <f>IF(B23&lt;&gt;"",Output!E14,"")</f>
        <v/>
      </c>
      <c r="E23" s="291" t="str">
        <f>IF(B23&lt;&gt;"",Output!F14,"")</f>
        <v/>
      </c>
      <c r="F23" s="291" t="str">
        <f>IF(B23&lt;&gt;"",Output!G14,"")</f>
        <v/>
      </c>
      <c r="G23" s="290" t="str">
        <f>IF(B23&lt;&gt;"",Output!I14,"")</f>
        <v/>
      </c>
    </row>
    <row r="24" spans="2:7">
      <c r="B24" s="287" t="str">
        <f>IF(Output!B15=0,"",Output!B15)</f>
        <v/>
      </c>
      <c r="C24" s="288" t="str">
        <f>IF(B24&lt;&gt;"",Output!D15,"")</f>
        <v/>
      </c>
      <c r="D24" s="289" t="str">
        <f>IF(B24&lt;&gt;"",Output!E15,"")</f>
        <v/>
      </c>
      <c r="E24" s="291" t="str">
        <f>IF(B24&lt;&gt;"",Output!F15,"")</f>
        <v/>
      </c>
      <c r="F24" s="291" t="str">
        <f>IF(B24&lt;&gt;"",Output!G15,"")</f>
        <v/>
      </c>
      <c r="G24" s="290" t="str">
        <f>IF(B24&lt;&gt;"",Output!I15,"")</f>
        <v/>
      </c>
    </row>
    <row r="25" spans="2:7">
      <c r="B25" s="287" t="str">
        <f>IF(Output!B16=0,"",Output!B16)</f>
        <v/>
      </c>
      <c r="C25" s="288" t="str">
        <f>IF(B25&lt;&gt;"",Output!D16,"")</f>
        <v/>
      </c>
      <c r="D25" s="289" t="str">
        <f>IF(B25&lt;&gt;"",Output!E16,"")</f>
        <v/>
      </c>
      <c r="E25" s="291" t="str">
        <f>IF(B25&lt;&gt;"",Output!F16,"")</f>
        <v/>
      </c>
      <c r="F25" s="291" t="str">
        <f>IF(B25&lt;&gt;"",Output!G16,"")</f>
        <v/>
      </c>
      <c r="G25" s="290" t="str">
        <f>IF(B25&lt;&gt;"",Output!I16,"")</f>
        <v/>
      </c>
    </row>
    <row r="26" spans="2:7">
      <c r="B26" s="287" t="str">
        <f>IF(Output!B17=0,"",Output!B17)</f>
        <v/>
      </c>
      <c r="C26" s="288" t="str">
        <f>IF(B26&lt;&gt;"",Output!D17,"")</f>
        <v/>
      </c>
      <c r="D26" s="289" t="str">
        <f>IF(B26&lt;&gt;"",Output!E17,"")</f>
        <v/>
      </c>
      <c r="E26" s="291" t="str">
        <f>IF(B26&lt;&gt;"",Output!F17,"")</f>
        <v/>
      </c>
      <c r="F26" s="291" t="str">
        <f>IF(B26&lt;&gt;"",Output!G17,"")</f>
        <v/>
      </c>
      <c r="G26" s="290" t="str">
        <f>IF(B26&lt;&gt;"",Output!I17,"")</f>
        <v/>
      </c>
    </row>
    <row r="27" spans="2:7">
      <c r="B27" s="287" t="str">
        <f>IF(Output!B18=0,"",Output!B18)</f>
        <v/>
      </c>
      <c r="C27" s="288" t="str">
        <f>IF(B27&lt;&gt;"",Output!D18,"")</f>
        <v/>
      </c>
      <c r="D27" s="289" t="str">
        <f>IF(B27&lt;&gt;"",Output!E18,"")</f>
        <v/>
      </c>
      <c r="E27" s="291" t="str">
        <f>IF(B27&lt;&gt;"",Output!F18,"")</f>
        <v/>
      </c>
      <c r="F27" s="291" t="str">
        <f>IF(B27&lt;&gt;"",Output!G18,"")</f>
        <v/>
      </c>
      <c r="G27" s="290" t="str">
        <f>IF(B27&lt;&gt;"",Output!I18,"")</f>
        <v/>
      </c>
    </row>
    <row r="28" spans="2:7">
      <c r="B28" s="287" t="str">
        <f>IF(Output!B19=0,"",Output!B19)</f>
        <v/>
      </c>
      <c r="C28" s="288" t="str">
        <f>IF(B28&lt;&gt;"",Output!D19,"")</f>
        <v/>
      </c>
      <c r="D28" s="289" t="str">
        <f>IF(B28&lt;&gt;"",Output!E19,"")</f>
        <v/>
      </c>
      <c r="E28" s="291" t="str">
        <f>IF(B28&lt;&gt;"",Output!F19,"")</f>
        <v/>
      </c>
      <c r="F28" s="291" t="str">
        <f>IF(B28&lt;&gt;"",Output!G19,"")</f>
        <v/>
      </c>
      <c r="G28" s="290" t="str">
        <f>IF(B28&lt;&gt;"",Output!I19,"")</f>
        <v/>
      </c>
    </row>
    <row r="29" spans="2:7">
      <c r="B29" s="287" t="str">
        <f>IF(Output!B20=0,"",Output!B20)</f>
        <v/>
      </c>
      <c r="C29" s="288" t="str">
        <f>IF(B29&lt;&gt;"",Output!D20,"")</f>
        <v/>
      </c>
      <c r="D29" s="289" t="str">
        <f>IF(B29&lt;&gt;"",Output!E20,"")</f>
        <v/>
      </c>
      <c r="E29" s="291" t="str">
        <f>IF(B29&lt;&gt;"",Output!F20,"")</f>
        <v/>
      </c>
      <c r="F29" s="291" t="str">
        <f>IF(B29&lt;&gt;"",Output!G20,"")</f>
        <v/>
      </c>
      <c r="G29" s="290" t="str">
        <f>IF(B29&lt;&gt;"",Output!I20,"")</f>
        <v/>
      </c>
    </row>
    <row r="30" spans="2:7">
      <c r="B30" s="287" t="str">
        <f>IF(Output!B21=0,"",Output!B21)</f>
        <v/>
      </c>
      <c r="C30" s="288" t="str">
        <f>IF(B30&lt;&gt;"",Output!D21,"")</f>
        <v/>
      </c>
      <c r="D30" s="289" t="str">
        <f>IF(B30&lt;&gt;"",Output!E21,"")</f>
        <v/>
      </c>
      <c r="E30" s="291" t="str">
        <f>IF(B30&lt;&gt;"",Output!F21,"")</f>
        <v/>
      </c>
      <c r="F30" s="291" t="str">
        <f>IF(B30&lt;&gt;"",Output!G21,"")</f>
        <v/>
      </c>
      <c r="G30" s="290" t="str">
        <f>IF(B30&lt;&gt;"",Output!I21,"")</f>
        <v/>
      </c>
    </row>
    <row r="31" spans="2:7">
      <c r="B31" s="287" t="str">
        <f>IF(Output!B22=0,"",Output!B22)</f>
        <v/>
      </c>
      <c r="C31" s="288" t="str">
        <f>IF(B31&lt;&gt;"",Output!D22,"")</f>
        <v/>
      </c>
      <c r="D31" s="289" t="str">
        <f>IF(B31&lt;&gt;"",Output!E22,"")</f>
        <v/>
      </c>
      <c r="E31" s="291" t="str">
        <f>IF(B31&lt;&gt;"",Output!F22,"")</f>
        <v/>
      </c>
      <c r="F31" s="291" t="str">
        <f>IF(B31&lt;&gt;"",Output!G22,"")</f>
        <v/>
      </c>
      <c r="G31" s="290" t="str">
        <f>IF(B31&lt;&gt;"",Output!I22,"")</f>
        <v/>
      </c>
    </row>
    <row r="32" spans="2:7">
      <c r="B32" s="287" t="str">
        <f>IF(Output!B23=0,"",Output!B23)</f>
        <v/>
      </c>
      <c r="C32" s="288" t="str">
        <f>IF(B32&lt;&gt;"",Output!D23,"")</f>
        <v/>
      </c>
      <c r="D32" s="289" t="str">
        <f>IF(B32&lt;&gt;"",Output!E23,"")</f>
        <v/>
      </c>
      <c r="E32" s="291" t="str">
        <f>IF(B32&lt;&gt;"",Output!F23,"")</f>
        <v/>
      </c>
      <c r="F32" s="291" t="str">
        <f>IF(B32&lt;&gt;"",Output!G23,"")</f>
        <v/>
      </c>
      <c r="G32" s="290" t="str">
        <f>IF(B32&lt;&gt;"",Output!I23,"")</f>
        <v/>
      </c>
    </row>
    <row r="33" spans="2:7">
      <c r="B33" s="287" t="str">
        <f>IF(Output!B24=0,"",Output!B24)</f>
        <v/>
      </c>
      <c r="C33" s="288" t="str">
        <f>IF(B33&lt;&gt;"",Output!D24,"")</f>
        <v/>
      </c>
      <c r="D33" s="289" t="str">
        <f>IF(B33&lt;&gt;"",Output!E24,"")</f>
        <v/>
      </c>
      <c r="E33" s="291" t="str">
        <f>IF(B33&lt;&gt;"",Output!F24,"")</f>
        <v/>
      </c>
      <c r="F33" s="291" t="str">
        <f>IF(B33&lt;&gt;"",Output!G24,"")</f>
        <v/>
      </c>
      <c r="G33" s="290" t="str">
        <f>IF(B33&lt;&gt;"",Output!I24,"")</f>
        <v/>
      </c>
    </row>
    <row r="34" spans="2:7">
      <c r="B34" s="287" t="str">
        <f>IF(Output!B25=0,"",Output!B25)</f>
        <v/>
      </c>
      <c r="C34" s="288" t="str">
        <f>IF(B34&lt;&gt;"",Output!D25,"")</f>
        <v/>
      </c>
      <c r="D34" s="289" t="str">
        <f>IF(B34&lt;&gt;"",Output!E25,"")</f>
        <v/>
      </c>
      <c r="E34" s="291" t="str">
        <f>IF(B34&lt;&gt;"",Output!F25,"")</f>
        <v/>
      </c>
      <c r="F34" s="291" t="str">
        <f>IF(B34&lt;&gt;"",Output!G25,"")</f>
        <v/>
      </c>
      <c r="G34" s="290" t="str">
        <f>IF(B34&lt;&gt;"",Output!I25,"")</f>
        <v/>
      </c>
    </row>
    <row r="35" spans="2:7">
      <c r="B35" s="287" t="str">
        <f>IF(Output!B26=0,"",Output!B26)</f>
        <v/>
      </c>
      <c r="C35" s="288" t="str">
        <f>IF(B35&lt;&gt;"",Output!D26,"")</f>
        <v/>
      </c>
      <c r="D35" s="289" t="str">
        <f>IF(B35&lt;&gt;"",Output!E26,"")</f>
        <v/>
      </c>
      <c r="E35" s="291" t="str">
        <f>IF(B35&lt;&gt;"",Output!F26,"")</f>
        <v/>
      </c>
      <c r="F35" s="291" t="str">
        <f>IF(B35&lt;&gt;"",Output!G26,"")</f>
        <v/>
      </c>
      <c r="G35" s="290" t="str">
        <f>IF(B35&lt;&gt;"",Output!I26,"")</f>
        <v/>
      </c>
    </row>
    <row r="36" spans="2:7">
      <c r="B36" s="287" t="str">
        <f>IF(Output!B27=0,"",Output!B27)</f>
        <v/>
      </c>
      <c r="C36" s="288" t="str">
        <f>IF(B36&lt;&gt;"",Output!D27,"")</f>
        <v/>
      </c>
      <c r="D36" s="289" t="str">
        <f>IF(B36&lt;&gt;"",Output!E27,"")</f>
        <v/>
      </c>
      <c r="E36" s="291" t="str">
        <f>IF(B36&lt;&gt;"",Output!F27,"")</f>
        <v/>
      </c>
      <c r="F36" s="291" t="str">
        <f>IF(B36&lt;&gt;"",Output!G27,"")</f>
        <v/>
      </c>
      <c r="G36" s="290" t="str">
        <f>IF(B36&lt;&gt;"",Output!I27,"")</f>
        <v/>
      </c>
    </row>
    <row r="37" spans="2:7">
      <c r="B37" s="287" t="str">
        <f>IF(Output!B28=0,"",Output!B28)</f>
        <v/>
      </c>
      <c r="C37" s="288" t="str">
        <f>IF(B37&lt;&gt;"",Output!D28,"")</f>
        <v/>
      </c>
      <c r="D37" s="289" t="str">
        <f>IF(B37&lt;&gt;"",Output!E28,"")</f>
        <v/>
      </c>
      <c r="E37" s="291" t="str">
        <f>IF(B37&lt;&gt;"",Output!F28,"")</f>
        <v/>
      </c>
      <c r="F37" s="291" t="str">
        <f>IF(B37&lt;&gt;"",Output!G28,"")</f>
        <v/>
      </c>
      <c r="G37" s="290" t="str">
        <f>IF(B37&lt;&gt;"",Output!I28,"")</f>
        <v/>
      </c>
    </row>
    <row r="38" spans="2:7">
      <c r="B38" s="287" t="str">
        <f>IF(Output!B29=0,"",Output!B29)</f>
        <v/>
      </c>
      <c r="C38" s="288" t="str">
        <f>IF(B38&lt;&gt;"",Output!D29,"")</f>
        <v/>
      </c>
      <c r="D38" s="289" t="str">
        <f>IF(B38&lt;&gt;"",Output!E29,"")</f>
        <v/>
      </c>
      <c r="E38" s="291" t="str">
        <f>IF(B38&lt;&gt;"",Output!F29,"")</f>
        <v/>
      </c>
      <c r="F38" s="291" t="str">
        <f>IF(B38&lt;&gt;"",Output!G29,"")</f>
        <v/>
      </c>
      <c r="G38" s="290" t="str">
        <f>IF(B38&lt;&gt;"",Output!I29,"")</f>
        <v/>
      </c>
    </row>
    <row r="39" spans="2:7">
      <c r="B39" s="287" t="str">
        <f>IF(Output!B30=0,"",Output!B30)</f>
        <v/>
      </c>
      <c r="C39" s="288" t="str">
        <f>IF(B39&lt;&gt;"",Output!D30,"")</f>
        <v/>
      </c>
      <c r="D39" s="289" t="str">
        <f>IF(B39&lt;&gt;"",Output!E30,"")</f>
        <v/>
      </c>
      <c r="E39" s="291" t="str">
        <f>IF(B39&lt;&gt;"",Output!F30,"")</f>
        <v/>
      </c>
      <c r="F39" s="291" t="str">
        <f>IF(B39&lt;&gt;"",Output!G30,"")</f>
        <v/>
      </c>
      <c r="G39" s="290" t="str">
        <f>IF(B39&lt;&gt;"",Output!I30,"")</f>
        <v/>
      </c>
    </row>
    <row r="40" spans="2:7">
      <c r="B40" s="287" t="str">
        <f>IF(Output!B31=0,"",Output!B31)</f>
        <v/>
      </c>
      <c r="C40" s="288" t="str">
        <f>IF(B40&lt;&gt;"",Output!D31,"")</f>
        <v/>
      </c>
      <c r="D40" s="289" t="str">
        <f>IF(B40&lt;&gt;"",Output!E31,"")</f>
        <v/>
      </c>
      <c r="E40" s="291" t="str">
        <f>IF(B40&lt;&gt;"",Output!F31,"")</f>
        <v/>
      </c>
      <c r="F40" s="291" t="str">
        <f>IF(B40&lt;&gt;"",Output!G31,"")</f>
        <v/>
      </c>
      <c r="G40" s="290" t="str">
        <f>IF(B40&lt;&gt;"",Output!I31,"")</f>
        <v/>
      </c>
    </row>
    <row r="41" spans="2:7">
      <c r="B41" s="287" t="str">
        <f>IF(Output!B32=0,"",Output!B32)</f>
        <v/>
      </c>
      <c r="C41" s="288" t="str">
        <f>IF(B41&lt;&gt;"",Output!D32,"")</f>
        <v/>
      </c>
      <c r="D41" s="289" t="str">
        <f>IF(B41&lt;&gt;"",Output!E32,"")</f>
        <v/>
      </c>
      <c r="E41" s="291" t="str">
        <f>IF(B41&lt;&gt;"",Output!F32,"")</f>
        <v/>
      </c>
      <c r="F41" s="291" t="str">
        <f>IF(B41&lt;&gt;"",Output!G32,"")</f>
        <v/>
      </c>
      <c r="G41" s="290" t="str">
        <f>IF(B41&lt;&gt;"",Output!I32,"")</f>
        <v/>
      </c>
    </row>
    <row r="42" spans="2:7">
      <c r="B42" s="287" t="str">
        <f>IF(Output!B33=0,"",Output!B33)</f>
        <v/>
      </c>
      <c r="C42" s="288" t="str">
        <f>IF(B42&lt;&gt;"",Output!D33,"")</f>
        <v/>
      </c>
      <c r="D42" s="289" t="str">
        <f>IF(B42&lt;&gt;"",Output!E33,"")</f>
        <v/>
      </c>
      <c r="E42" s="291" t="str">
        <f>IF(B42&lt;&gt;"",Output!F33,"")</f>
        <v/>
      </c>
      <c r="F42" s="291" t="str">
        <f>IF(B42&lt;&gt;"",Output!G33,"")</f>
        <v/>
      </c>
      <c r="G42" s="290" t="str">
        <f>IF(B42&lt;&gt;"",Output!I33,"")</f>
        <v/>
      </c>
    </row>
    <row r="43" spans="2:7">
      <c r="B43" s="287" t="str">
        <f>IF(Output!B34=0,"",Output!B34)</f>
        <v/>
      </c>
      <c r="C43" s="288" t="str">
        <f>IF(B43&lt;&gt;"",Output!D34,"")</f>
        <v/>
      </c>
      <c r="D43" s="289" t="str">
        <f>IF(B43&lt;&gt;"",Output!E34,"")</f>
        <v/>
      </c>
      <c r="E43" s="291" t="str">
        <f>IF(B43&lt;&gt;"",Output!F34,"")</f>
        <v/>
      </c>
      <c r="F43" s="291" t="str">
        <f>IF(B43&lt;&gt;"",Output!G34,"")</f>
        <v/>
      </c>
      <c r="G43" s="290" t="str">
        <f>IF(B43&lt;&gt;"",Output!I34,"")</f>
        <v/>
      </c>
    </row>
    <row r="44" spans="2:7">
      <c r="B44" s="287" t="str">
        <f>IF(Output!B35=0,"",Output!B35)</f>
        <v/>
      </c>
      <c r="C44" s="288" t="str">
        <f>IF(B44&lt;&gt;"",Output!D35,"")</f>
        <v/>
      </c>
      <c r="D44" s="289" t="str">
        <f>IF(B44&lt;&gt;"",Output!E35,"")</f>
        <v/>
      </c>
      <c r="E44" s="291" t="str">
        <f>IF(B44&lt;&gt;"",Output!F35,"")</f>
        <v/>
      </c>
      <c r="F44" s="291" t="str">
        <f>IF(B44&lt;&gt;"",Output!G35,"")</f>
        <v/>
      </c>
      <c r="G44" s="290" t="str">
        <f>IF(B44&lt;&gt;"",Output!I35,"")</f>
        <v/>
      </c>
    </row>
    <row r="45" spans="2:7">
      <c r="B45" s="287" t="str">
        <f>IF(Output!B36=0,"",Output!B36)</f>
        <v/>
      </c>
      <c r="C45" s="288" t="str">
        <f>IF(B45&lt;&gt;"",Output!D36,"")</f>
        <v/>
      </c>
      <c r="D45" s="289" t="str">
        <f>IF(B45&lt;&gt;"",Output!E36,"")</f>
        <v/>
      </c>
      <c r="E45" s="291" t="str">
        <f>IF(B45&lt;&gt;"",Output!F36,"")</f>
        <v/>
      </c>
      <c r="F45" s="291" t="str">
        <f>IF(B45&lt;&gt;"",Output!G36,"")</f>
        <v/>
      </c>
      <c r="G45" s="290" t="str">
        <f>IF(B45&lt;&gt;"",Output!I36,"")</f>
        <v/>
      </c>
    </row>
    <row r="46" spans="2:7">
      <c r="B46" s="287" t="str">
        <f>IF(Output!B37=0,"",Output!B37)</f>
        <v/>
      </c>
      <c r="C46" s="288" t="str">
        <f>IF(B46&lt;&gt;"",Output!D37,"")</f>
        <v/>
      </c>
      <c r="D46" s="289" t="str">
        <f>IF(B46&lt;&gt;"",Output!E37,"")</f>
        <v/>
      </c>
      <c r="E46" s="291" t="str">
        <f>IF(B46&lt;&gt;"",Output!F37,"")</f>
        <v/>
      </c>
      <c r="F46" s="291" t="str">
        <f>IF(B46&lt;&gt;"",Output!G37,"")</f>
        <v/>
      </c>
      <c r="G46" s="290" t="str">
        <f>IF(B46&lt;&gt;"",Output!I37,"")</f>
        <v/>
      </c>
    </row>
    <row r="47" spans="2:7">
      <c r="B47" s="287" t="str">
        <f>IF(Output!B38=0,"",Output!B38)</f>
        <v/>
      </c>
      <c r="C47" s="288" t="str">
        <f>IF(B47&lt;&gt;"",Output!D38,"")</f>
        <v/>
      </c>
      <c r="D47" s="289" t="str">
        <f>IF(B47&lt;&gt;"",Output!E38,"")</f>
        <v/>
      </c>
      <c r="E47" s="291" t="str">
        <f>IF(B47&lt;&gt;"",Output!F38,"")</f>
        <v/>
      </c>
      <c r="F47" s="291" t="str">
        <f>IF(B47&lt;&gt;"",Output!G38,"")</f>
        <v/>
      </c>
      <c r="G47" s="290" t="str">
        <f>IF(B47&lt;&gt;"",Output!I38,"")</f>
        <v/>
      </c>
    </row>
    <row r="48" spans="2:7">
      <c r="B48" s="287" t="str">
        <f>IF(Output!B39=0,"",Output!B39)</f>
        <v/>
      </c>
      <c r="C48" s="288" t="str">
        <f>IF(B48&lt;&gt;"",Output!D39,"")</f>
        <v/>
      </c>
      <c r="D48" s="289" t="str">
        <f>IF(B48&lt;&gt;"",Output!E39,"")</f>
        <v/>
      </c>
      <c r="E48" s="291" t="str">
        <f>IF(B48&lt;&gt;"",Output!F39,"")</f>
        <v/>
      </c>
      <c r="F48" s="291" t="str">
        <f>IF(B48&lt;&gt;"",Output!G39,"")</f>
        <v/>
      </c>
      <c r="G48" s="290" t="str">
        <f>IF(B48&lt;&gt;"",Output!I39,"")</f>
        <v/>
      </c>
    </row>
    <row r="49" spans="2:7">
      <c r="B49" s="287" t="str">
        <f>IF(Output!B40=0,"",Output!B40)</f>
        <v/>
      </c>
      <c r="C49" s="288" t="str">
        <f>IF(B49&lt;&gt;"",Output!D40,"")</f>
        <v/>
      </c>
      <c r="D49" s="289" t="str">
        <f>IF(B49&lt;&gt;"",Output!E40,"")</f>
        <v/>
      </c>
      <c r="E49" s="291" t="str">
        <f>IF(B49&lt;&gt;"",Output!F40,"")</f>
        <v/>
      </c>
      <c r="F49" s="291" t="str">
        <f>IF(B49&lt;&gt;"",Output!G40,"")</f>
        <v/>
      </c>
      <c r="G49" s="290" t="str">
        <f>IF(B49&lt;&gt;"",Output!I40,"")</f>
        <v/>
      </c>
    </row>
    <row r="50" spans="2:7">
      <c r="B50" s="287" t="str">
        <f>IF(Output!B41=0,"",Output!B41)</f>
        <v/>
      </c>
      <c r="C50" s="288" t="str">
        <f>IF(B50&lt;&gt;"",Output!D41,"")</f>
        <v/>
      </c>
      <c r="D50" s="289" t="str">
        <f>IF(B50&lt;&gt;"",Output!E41,"")</f>
        <v/>
      </c>
      <c r="E50" s="291" t="str">
        <f>IF(B50&lt;&gt;"",Output!F41,"")</f>
        <v/>
      </c>
      <c r="F50" s="291" t="str">
        <f>IF(B50&lt;&gt;"",Output!G41,"")</f>
        <v/>
      </c>
      <c r="G50" s="290" t="str">
        <f>IF(B50&lt;&gt;"",Output!I41,"")</f>
        <v/>
      </c>
    </row>
    <row r="51" spans="2:7">
      <c r="B51" s="287" t="str">
        <f>IF(Output!B42=0,"",Output!B42)</f>
        <v/>
      </c>
      <c r="C51" s="288" t="str">
        <f>IF(B51&lt;&gt;"",Output!D42,"")</f>
        <v/>
      </c>
      <c r="D51" s="289" t="str">
        <f>IF(B51&lt;&gt;"",Output!E42,"")</f>
        <v/>
      </c>
      <c r="E51" s="291" t="str">
        <f>IF(B51&lt;&gt;"",Output!F42,"")</f>
        <v/>
      </c>
      <c r="F51" s="291" t="str">
        <f>IF(B51&lt;&gt;"",Output!G42,"")</f>
        <v/>
      </c>
      <c r="G51" s="290" t="str">
        <f>IF(B51&lt;&gt;"",Output!I42,"")</f>
        <v/>
      </c>
    </row>
    <row r="52" spans="2:7">
      <c r="B52" s="287" t="str">
        <f>IF(Output!B43=0,"",Output!B43)</f>
        <v/>
      </c>
      <c r="C52" s="288" t="str">
        <f>IF(B52&lt;&gt;"",Output!D43,"")</f>
        <v/>
      </c>
      <c r="D52" s="289" t="str">
        <f>IF(B52&lt;&gt;"",Output!E43,"")</f>
        <v/>
      </c>
      <c r="E52" s="291" t="str">
        <f>IF(B52&lt;&gt;"",Output!F43,"")</f>
        <v/>
      </c>
      <c r="F52" s="291" t="str">
        <f>IF(B52&lt;&gt;"",Output!G43,"")</f>
        <v/>
      </c>
      <c r="G52" s="290" t="str">
        <f>IF(B52&lt;&gt;"",Output!I43,"")</f>
        <v/>
      </c>
    </row>
    <row r="53" spans="2:7">
      <c r="B53" s="287" t="str">
        <f>IF(Output!B44=0,"",Output!B44)</f>
        <v/>
      </c>
      <c r="C53" s="288" t="str">
        <f>IF(B53&lt;&gt;"",Output!D44,"")</f>
        <v/>
      </c>
      <c r="D53" s="289" t="str">
        <f>IF(B53&lt;&gt;"",Output!E44,"")</f>
        <v/>
      </c>
      <c r="E53" s="291" t="str">
        <f>IF(B53&lt;&gt;"",Output!F44,"")</f>
        <v/>
      </c>
      <c r="F53" s="291" t="str">
        <f>IF(B53&lt;&gt;"",Output!G44,"")</f>
        <v/>
      </c>
      <c r="G53" s="290" t="str">
        <f>IF(B53&lt;&gt;"",Output!I44,"")</f>
        <v/>
      </c>
    </row>
    <row r="54" spans="2:7">
      <c r="B54" s="287" t="str">
        <f>IF(Output!B45=0,"",Output!B45)</f>
        <v/>
      </c>
      <c r="C54" s="288" t="str">
        <f>IF(B54&lt;&gt;"",Output!D45,"")</f>
        <v/>
      </c>
      <c r="D54" s="289" t="str">
        <f>IF(B54&lt;&gt;"",Output!E45,"")</f>
        <v/>
      </c>
      <c r="E54" s="291" t="str">
        <f>IF(B54&lt;&gt;"",Output!F45,"")</f>
        <v/>
      </c>
      <c r="F54" s="291" t="str">
        <f>IF(B54&lt;&gt;"",Output!G45,"")</f>
        <v/>
      </c>
      <c r="G54" s="290" t="str">
        <f>IF(B54&lt;&gt;"",Output!I45,"")</f>
        <v/>
      </c>
    </row>
    <row r="55" spans="2:7">
      <c r="B55" s="287" t="str">
        <f>IF(Output!B46=0,"",Output!B46)</f>
        <v/>
      </c>
      <c r="C55" s="288" t="str">
        <f>IF(B55&lt;&gt;"",Output!D46,"")</f>
        <v/>
      </c>
      <c r="D55" s="289" t="str">
        <f>IF(B55&lt;&gt;"",Output!E46,"")</f>
        <v/>
      </c>
      <c r="E55" s="291" t="str">
        <f>IF(B55&lt;&gt;"",Output!F46,"")</f>
        <v/>
      </c>
      <c r="F55" s="291" t="str">
        <f>IF(B55&lt;&gt;"",Output!G46,"")</f>
        <v/>
      </c>
      <c r="G55" s="290" t="str">
        <f>IF(B55&lt;&gt;"",Output!I46,"")</f>
        <v/>
      </c>
    </row>
    <row r="56" spans="2:7">
      <c r="B56" s="287" t="str">
        <f>IF(Output!B47=0,"",Output!B47)</f>
        <v/>
      </c>
      <c r="C56" s="288" t="str">
        <f>IF(B56&lt;&gt;"",Output!D47,"")</f>
        <v/>
      </c>
      <c r="D56" s="289" t="str">
        <f>IF(B56&lt;&gt;"",Output!E47,"")</f>
        <v/>
      </c>
      <c r="E56" s="291" t="str">
        <f>IF(B56&lt;&gt;"",Output!F47,"")</f>
        <v/>
      </c>
      <c r="F56" s="291" t="str">
        <f>IF(B56&lt;&gt;"",Output!G47,"")</f>
        <v/>
      </c>
      <c r="G56" s="290" t="str">
        <f>IF(B56&lt;&gt;"",Output!I47,"")</f>
        <v/>
      </c>
    </row>
    <row r="57" spans="2:7">
      <c r="B57" s="287" t="str">
        <f>IF(Output!B48=0,"",Output!B48)</f>
        <v/>
      </c>
      <c r="C57" s="288" t="str">
        <f>IF(B57&lt;&gt;"",Output!D48,"")</f>
        <v/>
      </c>
      <c r="D57" s="289" t="str">
        <f>IF(B57&lt;&gt;"",Output!E48,"")</f>
        <v/>
      </c>
      <c r="E57" s="291" t="str">
        <f>IF(B57&lt;&gt;"",Output!F48,"")</f>
        <v/>
      </c>
      <c r="F57" s="291" t="str">
        <f>IF(B57&lt;&gt;"",Output!G48,"")</f>
        <v/>
      </c>
      <c r="G57" s="290" t="str">
        <f>IF(B57&lt;&gt;"",Output!I48,"")</f>
        <v/>
      </c>
    </row>
    <row r="58" spans="2:7">
      <c r="B58" s="287" t="str">
        <f>IF(Output!B49=0,"",Output!B49)</f>
        <v/>
      </c>
      <c r="C58" s="288" t="str">
        <f>IF(B58&lt;&gt;"",Output!D49,"")</f>
        <v/>
      </c>
      <c r="D58" s="289" t="str">
        <f>IF(B58&lt;&gt;"",Output!E49,"")</f>
        <v/>
      </c>
      <c r="E58" s="291" t="str">
        <f>IF(B58&lt;&gt;"",Output!F49,"")</f>
        <v/>
      </c>
      <c r="F58" s="291" t="str">
        <f>IF(B58&lt;&gt;"",Output!G49,"")</f>
        <v/>
      </c>
      <c r="G58" s="290" t="str">
        <f>IF(B58&lt;&gt;"",Output!I49,"")</f>
        <v/>
      </c>
    </row>
    <row r="59" spans="2:7">
      <c r="B59" s="287" t="str">
        <f>IF(Output!B50=0,"",Output!B50)</f>
        <v/>
      </c>
      <c r="C59" s="288" t="str">
        <f>IF(B59&lt;&gt;"",Output!D50,"")</f>
        <v/>
      </c>
      <c r="D59" s="289" t="str">
        <f>IF(B59&lt;&gt;"",Output!E50,"")</f>
        <v/>
      </c>
      <c r="E59" s="291" t="str">
        <f>IF(B59&lt;&gt;"",Output!F50,"")</f>
        <v/>
      </c>
      <c r="F59" s="291" t="str">
        <f>IF(B59&lt;&gt;"",Output!G50,"")</f>
        <v/>
      </c>
      <c r="G59" s="290" t="str">
        <f>IF(B59&lt;&gt;"",Output!I50,"")</f>
        <v/>
      </c>
    </row>
    <row r="60" spans="2:7">
      <c r="B60" s="287" t="str">
        <f>IF(Output!B51=0,"",Output!B51)</f>
        <v/>
      </c>
      <c r="C60" s="288" t="str">
        <f>IF(B60&lt;&gt;"",Output!D51,"")</f>
        <v/>
      </c>
      <c r="D60" s="289" t="str">
        <f>IF(B60&lt;&gt;"",Output!E51,"")</f>
        <v/>
      </c>
      <c r="E60" s="291" t="str">
        <f>IF(B60&lt;&gt;"",Output!F51,"")</f>
        <v/>
      </c>
      <c r="F60" s="291" t="str">
        <f>IF(B60&lt;&gt;"",Output!G51,"")</f>
        <v/>
      </c>
      <c r="G60" s="290" t="str">
        <f>IF(B60&lt;&gt;"",Output!I51,"")</f>
        <v/>
      </c>
    </row>
    <row r="61" spans="2:7">
      <c r="B61" s="287" t="str">
        <f>IF(Output!B52=0,"",Output!B52)</f>
        <v/>
      </c>
      <c r="C61" s="288" t="str">
        <f>IF(B61&lt;&gt;"",Output!D52,"")</f>
        <v/>
      </c>
      <c r="D61" s="289" t="str">
        <f>IF(B61&lt;&gt;"",Output!E52,"")</f>
        <v/>
      </c>
      <c r="E61" s="291" t="str">
        <f>IF(B61&lt;&gt;"",Output!F52,"")</f>
        <v/>
      </c>
      <c r="F61" s="291" t="str">
        <f>IF(B61&lt;&gt;"",Output!G52,"")</f>
        <v/>
      </c>
      <c r="G61" s="290" t="str">
        <f>IF(B61&lt;&gt;"",Output!I52,"")</f>
        <v/>
      </c>
    </row>
    <row r="62" spans="2:7">
      <c r="B62" s="287" t="str">
        <f>IF(Output!B53=0,"",Output!B53)</f>
        <v/>
      </c>
      <c r="C62" s="288" t="str">
        <f>IF(B62&lt;&gt;"",Output!D53,"")</f>
        <v/>
      </c>
      <c r="D62" s="289" t="str">
        <f>IF(B62&lt;&gt;"",Output!E53,"")</f>
        <v/>
      </c>
      <c r="E62" s="291" t="str">
        <f>IF(B62&lt;&gt;"",Output!F53,"")</f>
        <v/>
      </c>
      <c r="F62" s="291" t="str">
        <f>IF(B62&lt;&gt;"",Output!G53,"")</f>
        <v/>
      </c>
      <c r="G62" s="290" t="str">
        <f>IF(B62&lt;&gt;"",Output!I53,"")</f>
        <v/>
      </c>
    </row>
    <row r="63" spans="2:7">
      <c r="B63" s="287" t="str">
        <f>IF(Output!B54=0,"",Output!B54)</f>
        <v/>
      </c>
      <c r="C63" s="288" t="str">
        <f>IF(B63&lt;&gt;"",Output!D54,"")</f>
        <v/>
      </c>
      <c r="D63" s="289" t="str">
        <f>IF(B63&lt;&gt;"",Output!E54,"")</f>
        <v/>
      </c>
      <c r="E63" s="291" t="str">
        <f>IF(B63&lt;&gt;"",Output!F54,"")</f>
        <v/>
      </c>
      <c r="F63" s="291" t="str">
        <f>IF(B63&lt;&gt;"",Output!G54,"")</f>
        <v/>
      </c>
      <c r="G63" s="290" t="str">
        <f>IF(B63&lt;&gt;"",Output!I54,"")</f>
        <v/>
      </c>
    </row>
    <row r="64" spans="2:7">
      <c r="B64" s="287" t="str">
        <f>IF(Output!B55=0,"",Output!B55)</f>
        <v/>
      </c>
      <c r="C64" s="288" t="str">
        <f>IF(B64&lt;&gt;"",Output!D55,"")</f>
        <v/>
      </c>
      <c r="D64" s="289" t="str">
        <f>IF(B64&lt;&gt;"",Output!E55,"")</f>
        <v/>
      </c>
      <c r="E64" s="291" t="str">
        <f>IF(B64&lt;&gt;"",Output!F55,"")</f>
        <v/>
      </c>
      <c r="F64" s="291" t="str">
        <f>IF(B64&lt;&gt;"",Output!G55,"")</f>
        <v/>
      </c>
      <c r="G64" s="290" t="str">
        <f>IF(B64&lt;&gt;"",Output!I55,"")</f>
        <v/>
      </c>
    </row>
    <row r="65" spans="2:7">
      <c r="B65" s="287" t="str">
        <f>IF(Output!B56=0,"",Output!B56)</f>
        <v/>
      </c>
      <c r="C65" s="288" t="str">
        <f>IF(B65&lt;&gt;"",Output!D56,"")</f>
        <v/>
      </c>
      <c r="D65" s="289" t="str">
        <f>IF(B65&lt;&gt;"",Output!E56,"")</f>
        <v/>
      </c>
      <c r="E65" s="291" t="str">
        <f>IF(B65&lt;&gt;"",Output!F56,"")</f>
        <v/>
      </c>
      <c r="F65" s="291" t="str">
        <f>IF(B65&lt;&gt;"",Output!G56,"")</f>
        <v/>
      </c>
      <c r="G65" s="290" t="str">
        <f>IF(B65&lt;&gt;"",Output!I56,"")</f>
        <v/>
      </c>
    </row>
    <row r="66" spans="2:7">
      <c r="B66" s="287" t="str">
        <f>IF(Output!B57=0,"",Output!B57)</f>
        <v/>
      </c>
      <c r="C66" s="288" t="str">
        <f>IF(B66&lt;&gt;"",Output!D57,"")</f>
        <v/>
      </c>
      <c r="D66" s="289" t="str">
        <f>IF(B66&lt;&gt;"",Output!E57,"")</f>
        <v/>
      </c>
      <c r="E66" s="291" t="str">
        <f>IF(B66&lt;&gt;"",Output!F57,"")</f>
        <v/>
      </c>
      <c r="F66" s="291" t="str">
        <f>IF(B66&lt;&gt;"",Output!G57,"")</f>
        <v/>
      </c>
      <c r="G66" s="290" t="str">
        <f>IF(B66&lt;&gt;"",Output!I57,"")</f>
        <v/>
      </c>
    </row>
    <row r="67" spans="2:7">
      <c r="B67" s="287" t="str">
        <f>IF(Output!B58=0,"",Output!B58)</f>
        <v/>
      </c>
      <c r="C67" s="288" t="str">
        <f>IF(B67&lt;&gt;"",Output!D58,"")</f>
        <v/>
      </c>
      <c r="D67" s="289" t="str">
        <f>IF(B67&lt;&gt;"",Output!E58,"")</f>
        <v/>
      </c>
      <c r="E67" s="291" t="str">
        <f>IF(B67&lt;&gt;"",Output!F58,"")</f>
        <v/>
      </c>
      <c r="F67" s="291" t="str">
        <f>IF(B67&lt;&gt;"",Output!G58,"")</f>
        <v/>
      </c>
      <c r="G67" s="290" t="str">
        <f>IF(B67&lt;&gt;"",Output!I58,"")</f>
        <v/>
      </c>
    </row>
    <row r="68" spans="2:7">
      <c r="B68" s="287" t="str">
        <f>IF(Output!B59=0,"",Output!B59)</f>
        <v/>
      </c>
      <c r="C68" s="288" t="str">
        <f>IF(B68&lt;&gt;"",Output!D59,"")</f>
        <v/>
      </c>
      <c r="D68" s="289" t="str">
        <f>IF(B68&lt;&gt;"",Output!E59,"")</f>
        <v/>
      </c>
      <c r="E68" s="291" t="str">
        <f>IF(B68&lt;&gt;"",Output!F59,"")</f>
        <v/>
      </c>
      <c r="F68" s="291" t="str">
        <f>IF(B68&lt;&gt;"",Output!G59,"")</f>
        <v/>
      </c>
      <c r="G68" s="290" t="str">
        <f>IF(B68&lt;&gt;"",Output!I59,"")</f>
        <v/>
      </c>
    </row>
    <row r="69" spans="2:7">
      <c r="B69" s="287" t="str">
        <f>IF(Output!B60=0,"",Output!B60)</f>
        <v/>
      </c>
      <c r="C69" s="288" t="str">
        <f>IF(B69&lt;&gt;"",Output!D60,"")</f>
        <v/>
      </c>
      <c r="D69" s="289" t="str">
        <f>IF(B69&lt;&gt;"",Output!E60,"")</f>
        <v/>
      </c>
      <c r="E69" s="291" t="str">
        <f>IF(B69&lt;&gt;"",Output!F60,"")</f>
        <v/>
      </c>
      <c r="F69" s="291" t="str">
        <f>IF(B69&lt;&gt;"",Output!G60,"")</f>
        <v/>
      </c>
      <c r="G69" s="290" t="str">
        <f>IF(B69&lt;&gt;"",Output!I60,"")</f>
        <v/>
      </c>
    </row>
    <row r="70" spans="2:7">
      <c r="B70" s="287" t="str">
        <f>IF(Output!B61=0,"",Output!B61)</f>
        <v/>
      </c>
      <c r="C70" s="288" t="str">
        <f>IF(B70&lt;&gt;"",Output!D61,"")</f>
        <v/>
      </c>
      <c r="D70" s="289" t="str">
        <f>IF(B70&lt;&gt;"",Output!E61,"")</f>
        <v/>
      </c>
      <c r="E70" s="291" t="str">
        <f>IF(B70&lt;&gt;"",Output!F61,"")</f>
        <v/>
      </c>
      <c r="F70" s="291" t="str">
        <f>IF(B70&lt;&gt;"",Output!G61,"")</f>
        <v/>
      </c>
      <c r="G70" s="290" t="str">
        <f>IF(B70&lt;&gt;"",Output!I61,"")</f>
        <v/>
      </c>
    </row>
    <row r="71" spans="2:7">
      <c r="B71" s="287" t="str">
        <f>IF(Output!B62=0,"",Output!B62)</f>
        <v/>
      </c>
      <c r="C71" s="288" t="str">
        <f>IF(B71&lt;&gt;"",Output!D62,"")</f>
        <v/>
      </c>
      <c r="D71" s="289" t="str">
        <f>IF(B71&lt;&gt;"",Output!E62,"")</f>
        <v/>
      </c>
      <c r="E71" s="291" t="str">
        <f>IF(B71&lt;&gt;"",Output!F62,"")</f>
        <v/>
      </c>
      <c r="F71" s="291" t="str">
        <f>IF(B71&lt;&gt;"",Output!G62,"")</f>
        <v/>
      </c>
      <c r="G71" s="290" t="str">
        <f>IF(B71&lt;&gt;"",Output!I62,"")</f>
        <v/>
      </c>
    </row>
    <row r="72" spans="2:7">
      <c r="B72" s="287" t="str">
        <f>IF(Output!B63=0,"",Output!B63)</f>
        <v/>
      </c>
      <c r="C72" s="288" t="str">
        <f>IF(B72&lt;&gt;"",Output!D63,"")</f>
        <v/>
      </c>
      <c r="D72" s="289" t="str">
        <f>IF(B72&lt;&gt;"",Output!E63,"")</f>
        <v/>
      </c>
      <c r="E72" s="291" t="str">
        <f>IF(B72&lt;&gt;"",Output!F63,"")</f>
        <v/>
      </c>
      <c r="F72" s="291" t="str">
        <f>IF(B72&lt;&gt;"",Output!G63,"")</f>
        <v/>
      </c>
      <c r="G72" s="290" t="str">
        <f>IF(B72&lt;&gt;"",Output!I63,"")</f>
        <v/>
      </c>
    </row>
    <row r="73" spans="2:7">
      <c r="B73" s="287" t="str">
        <f>IF(Output!B64=0,"",Output!B64)</f>
        <v/>
      </c>
      <c r="C73" s="288" t="str">
        <f>IF(B73&lt;&gt;"",Output!D64,"")</f>
        <v/>
      </c>
      <c r="D73" s="289" t="str">
        <f>IF(B73&lt;&gt;"",Output!E64,"")</f>
        <v/>
      </c>
      <c r="E73" s="291" t="str">
        <f>IF(B73&lt;&gt;"",Output!F64,"")</f>
        <v/>
      </c>
      <c r="F73" s="291" t="str">
        <f>IF(B73&lt;&gt;"",Output!G64,"")</f>
        <v/>
      </c>
      <c r="G73" s="290" t="str">
        <f>IF(B73&lt;&gt;"",Output!I64,"")</f>
        <v/>
      </c>
    </row>
    <row r="74" spans="2:7">
      <c r="B74" s="287" t="str">
        <f>IF(Output!B65=0,"",Output!B65)</f>
        <v/>
      </c>
      <c r="C74" s="288" t="str">
        <f>IF(B74&lt;&gt;"",Output!D65,"")</f>
        <v/>
      </c>
      <c r="D74" s="289" t="str">
        <f>IF(B74&lt;&gt;"",Output!E65,"")</f>
        <v/>
      </c>
      <c r="E74" s="291" t="str">
        <f>IF(B74&lt;&gt;"",Output!F65,"")</f>
        <v/>
      </c>
      <c r="F74" s="291" t="str">
        <f>IF(B74&lt;&gt;"",Output!G65,"")</f>
        <v/>
      </c>
      <c r="G74" s="290" t="str">
        <f>IF(B74&lt;&gt;"",Output!I65,"")</f>
        <v/>
      </c>
    </row>
    <row r="75" spans="2:7">
      <c r="B75" s="287" t="str">
        <f>IF(Output!B66=0,"",Output!B66)</f>
        <v/>
      </c>
      <c r="C75" s="288" t="str">
        <f>IF(B75&lt;&gt;"",Output!D66,"")</f>
        <v/>
      </c>
      <c r="D75" s="289" t="str">
        <f>IF(B75&lt;&gt;"",Output!E66,"")</f>
        <v/>
      </c>
      <c r="E75" s="291" t="str">
        <f>IF(B75&lt;&gt;"",Output!F66,"")</f>
        <v/>
      </c>
      <c r="F75" s="291" t="str">
        <f>IF(B75&lt;&gt;"",Output!G66,"")</f>
        <v/>
      </c>
      <c r="G75" s="290" t="str">
        <f>IF(B75&lt;&gt;"",Output!I66,"")</f>
        <v/>
      </c>
    </row>
    <row r="76" spans="2:7">
      <c r="B76" s="287" t="str">
        <f>IF(Output!B67=0,"",Output!B67)</f>
        <v/>
      </c>
      <c r="C76" s="288" t="str">
        <f>IF(B76&lt;&gt;"",Output!D67,"")</f>
        <v/>
      </c>
      <c r="D76" s="289" t="str">
        <f>IF(B76&lt;&gt;"",Output!E67,"")</f>
        <v/>
      </c>
      <c r="E76" s="291" t="str">
        <f>IF(B76&lt;&gt;"",Output!F67,"")</f>
        <v/>
      </c>
      <c r="F76" s="291" t="str">
        <f>IF(B76&lt;&gt;"",Output!G67,"")</f>
        <v/>
      </c>
      <c r="G76" s="290" t="str">
        <f>IF(B76&lt;&gt;"",Output!I67,"")</f>
        <v/>
      </c>
    </row>
    <row r="77" spans="2:7">
      <c r="B77" s="287" t="str">
        <f>IF(Output!B68=0,"",Output!B68)</f>
        <v/>
      </c>
      <c r="C77" s="288" t="str">
        <f>IF(B77&lt;&gt;"",Output!D68,"")</f>
        <v/>
      </c>
      <c r="D77" s="289" t="str">
        <f>IF(B77&lt;&gt;"",Output!E68,"")</f>
        <v/>
      </c>
      <c r="E77" s="291" t="str">
        <f>IF(B77&lt;&gt;"",Output!F68,"")</f>
        <v/>
      </c>
      <c r="F77" s="291" t="str">
        <f>IF(B77&lt;&gt;"",Output!G68,"")</f>
        <v/>
      </c>
      <c r="G77" s="290" t="str">
        <f>IF(B77&lt;&gt;"",Output!I68,"")</f>
        <v/>
      </c>
    </row>
    <row r="78" spans="2:7">
      <c r="B78" s="287" t="str">
        <f>IF(Output!B69=0,"",Output!B69)</f>
        <v/>
      </c>
      <c r="C78" s="288" t="str">
        <f>IF(B78&lt;&gt;"",Output!D69,"")</f>
        <v/>
      </c>
      <c r="D78" s="289" t="str">
        <f>IF(B78&lt;&gt;"",Output!E69,"")</f>
        <v/>
      </c>
      <c r="E78" s="291" t="str">
        <f>IF(B78&lt;&gt;"",Output!F69,"")</f>
        <v/>
      </c>
      <c r="F78" s="291" t="str">
        <f>IF(B78&lt;&gt;"",Output!G69,"")</f>
        <v/>
      </c>
      <c r="G78" s="290" t="str">
        <f>IF(B78&lt;&gt;"",Output!I69,"")</f>
        <v/>
      </c>
    </row>
    <row r="79" spans="2:7">
      <c r="B79" s="287" t="str">
        <f>IF(Output!B70=0,"",Output!B70)</f>
        <v/>
      </c>
      <c r="C79" s="288" t="str">
        <f>IF(B79&lt;&gt;"",Output!D70,"")</f>
        <v/>
      </c>
      <c r="D79" s="289" t="str">
        <f>IF(B79&lt;&gt;"",Output!E70,"")</f>
        <v/>
      </c>
      <c r="E79" s="291" t="str">
        <f>IF(B79&lt;&gt;"",Output!F70,"")</f>
        <v/>
      </c>
      <c r="F79" s="291" t="str">
        <f>IF(B79&lt;&gt;"",Output!G70,"")</f>
        <v/>
      </c>
      <c r="G79" s="290" t="str">
        <f>IF(B79&lt;&gt;"",Output!I70,"")</f>
        <v/>
      </c>
    </row>
    <row r="80" spans="2:7">
      <c r="B80" s="287" t="str">
        <f>IF(Output!B71=0,"",Output!B71)</f>
        <v/>
      </c>
      <c r="C80" s="288" t="str">
        <f>IF(B80&lt;&gt;"",Output!D71,"")</f>
        <v/>
      </c>
      <c r="D80" s="289" t="str">
        <f>IF(B80&lt;&gt;"",Output!E71,"")</f>
        <v/>
      </c>
      <c r="E80" s="291" t="str">
        <f>IF(B80&lt;&gt;"",Output!F71,"")</f>
        <v/>
      </c>
      <c r="F80" s="291" t="str">
        <f>IF(B80&lt;&gt;"",Output!G71,"")</f>
        <v/>
      </c>
      <c r="G80" s="290" t="str">
        <f>IF(B80&lt;&gt;"",Output!I71,"")</f>
        <v/>
      </c>
    </row>
    <row r="81" spans="2:7">
      <c r="B81" s="287" t="str">
        <f>IF(Output!B72=0,"",Output!B72)</f>
        <v/>
      </c>
      <c r="C81" s="288" t="str">
        <f>IF(B81&lt;&gt;"",Output!D72,"")</f>
        <v/>
      </c>
      <c r="D81" s="289" t="str">
        <f>IF(B81&lt;&gt;"",Output!E72,"")</f>
        <v/>
      </c>
      <c r="E81" s="291" t="str">
        <f>IF(B81&lt;&gt;"",Output!F72,"")</f>
        <v/>
      </c>
      <c r="F81" s="291" t="str">
        <f>IF(B81&lt;&gt;"",Output!G72,"")</f>
        <v/>
      </c>
      <c r="G81" s="290" t="str">
        <f>IF(B81&lt;&gt;"",Output!I72,"")</f>
        <v/>
      </c>
    </row>
    <row r="82" spans="2:7">
      <c r="B82" s="287" t="str">
        <f>IF(Output!B73=0,"",Output!B73)</f>
        <v/>
      </c>
      <c r="C82" s="288" t="str">
        <f>IF(B82&lt;&gt;"",Output!D73,"")</f>
        <v/>
      </c>
      <c r="D82" s="289" t="str">
        <f>IF(B82&lt;&gt;"",Output!E73,"")</f>
        <v/>
      </c>
      <c r="E82" s="291" t="str">
        <f>IF(B82&lt;&gt;"",Output!F73,"")</f>
        <v/>
      </c>
      <c r="F82" s="291" t="str">
        <f>IF(B82&lt;&gt;"",Output!G73,"")</f>
        <v/>
      </c>
      <c r="G82" s="290" t="str">
        <f>IF(B82&lt;&gt;"",Output!I73,"")</f>
        <v/>
      </c>
    </row>
    <row r="83" spans="2:7">
      <c r="B83" s="287" t="str">
        <f>IF(Output!B74=0,"",Output!B74)</f>
        <v/>
      </c>
      <c r="C83" s="288" t="str">
        <f>IF(B83&lt;&gt;"",Output!D74,"")</f>
        <v/>
      </c>
      <c r="D83" s="289" t="str">
        <f>IF(B83&lt;&gt;"",Output!E74,"")</f>
        <v/>
      </c>
      <c r="E83" s="291" t="str">
        <f>IF(B83&lt;&gt;"",Output!F74,"")</f>
        <v/>
      </c>
      <c r="F83" s="291" t="str">
        <f>IF(B83&lt;&gt;"",Output!G74,"")</f>
        <v/>
      </c>
      <c r="G83" s="290" t="str">
        <f>IF(B83&lt;&gt;"",Output!I74,"")</f>
        <v/>
      </c>
    </row>
    <row r="84" spans="2:7">
      <c r="B84" s="287" t="str">
        <f>IF(Output!B75=0,"",Output!B75)</f>
        <v/>
      </c>
      <c r="C84" s="288" t="str">
        <f>IF(B84&lt;&gt;"",Output!D75,"")</f>
        <v/>
      </c>
      <c r="D84" s="289" t="str">
        <f>IF(B84&lt;&gt;"",Output!E75,"")</f>
        <v/>
      </c>
      <c r="E84" s="291" t="str">
        <f>IF(B84&lt;&gt;"",Output!F75,"")</f>
        <v/>
      </c>
      <c r="F84" s="291" t="str">
        <f>IF(B84&lt;&gt;"",Output!G75,"")</f>
        <v/>
      </c>
      <c r="G84" s="290" t="str">
        <f>IF(B84&lt;&gt;"",Output!I75,"")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tabSelected="1" view="pageBreakPreview" topLeftCell="A21" zoomScale="80" zoomScaleNormal="80" zoomScaleSheetLayoutView="80" workbookViewId="0">
      <selection activeCell="M52" sqref="M52"/>
    </sheetView>
  </sheetViews>
  <sheetFormatPr defaultColWidth="11.54296875" defaultRowHeight="12.5"/>
  <cols>
    <col min="1" max="1" width="3" style="242" customWidth="1"/>
    <col min="2" max="2" width="2.54296875" style="242" customWidth="1"/>
    <col min="3" max="3" width="55.54296875" style="242" bestFit="1" customWidth="1"/>
    <col min="4" max="4" width="15.54296875" style="376" bestFit="1" customWidth="1"/>
    <col min="5" max="6" width="28.1796875" style="376" customWidth="1"/>
    <col min="7" max="7" width="19.81640625" style="376" bestFit="1" customWidth="1"/>
    <col min="8" max="8" width="19.81640625" style="242" customWidth="1"/>
    <col min="9" max="9" width="39.1796875" style="376" customWidth="1"/>
    <col min="10" max="10" width="24.54296875" style="364" bestFit="1" customWidth="1"/>
    <col min="11" max="11" width="12.453125" style="242" customWidth="1"/>
    <col min="12" max="12" width="2.54296875" style="242" customWidth="1"/>
    <col min="13" max="13" width="31.453125" style="242" customWidth="1"/>
    <col min="14" max="14" width="12.81640625" style="242" bestFit="1" customWidth="1"/>
    <col min="15" max="16384" width="11.54296875" style="242"/>
  </cols>
  <sheetData>
    <row r="2" spans="3:16">
      <c r="J2" s="377"/>
      <c r="K2" s="376"/>
      <c r="L2" s="376"/>
      <c r="M2" s="376"/>
    </row>
    <row r="3" spans="3:16" ht="14.5">
      <c r="I3" s="242"/>
      <c r="J3" s="378"/>
      <c r="K3" s="88"/>
    </row>
    <row r="4" spans="3:16" ht="13" hidden="1">
      <c r="I4" s="1234" t="s">
        <v>103</v>
      </c>
      <c r="J4" s="1234">
        <f>'00 - Cover'!$F$17</f>
        <v>45688</v>
      </c>
      <c r="K4" s="88"/>
      <c r="P4" s="380"/>
    </row>
    <row r="5" spans="3:16" ht="13" hidden="1">
      <c r="I5" s="1234" t="s">
        <v>4</v>
      </c>
      <c r="J5" s="1234">
        <f>'00 - Cover'!$F$19</f>
        <v>45708</v>
      </c>
      <c r="K5" s="88"/>
      <c r="P5" s="380"/>
    </row>
    <row r="6" spans="3:16" ht="13" hidden="1">
      <c r="I6" s="1234" t="s">
        <v>5</v>
      </c>
      <c r="J6" s="1234">
        <f>'00 - Cover'!$F$20</f>
        <v>45715</v>
      </c>
      <c r="K6" s="376"/>
      <c r="L6" s="376"/>
      <c r="M6" s="376"/>
      <c r="P6" s="380"/>
    </row>
    <row r="7" spans="3:16" hidden="1">
      <c r="D7" s="381"/>
      <c r="K7" s="376"/>
      <c r="L7" s="376"/>
      <c r="M7" s="376"/>
      <c r="P7" s="380"/>
    </row>
    <row r="8" spans="3:16" ht="13" hidden="1">
      <c r="I8" s="1888" t="s">
        <v>165</v>
      </c>
      <c r="J8" s="1889"/>
      <c r="P8" s="380"/>
    </row>
    <row r="9" spans="3:16" ht="13" hidden="1">
      <c r="I9" s="355" t="s">
        <v>166</v>
      </c>
      <c r="J9" s="379"/>
      <c r="P9" s="380"/>
    </row>
    <row r="10" spans="3:16" ht="13" hidden="1">
      <c r="I10" s="355" t="s">
        <v>5</v>
      </c>
      <c r="J10" s="379"/>
      <c r="P10" s="380"/>
    </row>
    <row r="11" spans="3:16" ht="13" hidden="1">
      <c r="I11" s="355" t="s">
        <v>157</v>
      </c>
      <c r="J11" s="379"/>
      <c r="P11" s="380"/>
    </row>
    <row r="12" spans="3:16" ht="18" customHeight="1">
      <c r="I12" s="382"/>
      <c r="J12" s="383"/>
      <c r="P12" s="380"/>
    </row>
    <row r="13" spans="3:16" ht="14">
      <c r="C13" s="1890" t="s">
        <v>167</v>
      </c>
      <c r="D13" s="1891"/>
      <c r="E13" s="1891"/>
      <c r="F13" s="1891"/>
      <c r="G13" s="1891"/>
      <c r="H13" s="1891"/>
      <c r="I13" s="1891"/>
      <c r="J13" s="1891"/>
      <c r="K13" s="1891"/>
      <c r="P13" s="380"/>
    </row>
    <row r="14" spans="3:16" ht="13">
      <c r="C14" s="292"/>
      <c r="D14" s="292"/>
      <c r="E14" s="384"/>
      <c r="F14" s="292"/>
      <c r="G14" s="292"/>
      <c r="H14" s="292"/>
      <c r="I14" s="292"/>
      <c r="J14" s="385"/>
      <c r="K14" s="292"/>
      <c r="P14" s="380"/>
    </row>
    <row r="15" spans="3:16" ht="13.5" thickBot="1">
      <c r="C15" s="292"/>
      <c r="D15" s="292"/>
      <c r="E15" s="384"/>
      <c r="F15" s="292"/>
      <c r="G15" s="292"/>
      <c r="H15" s="292"/>
      <c r="I15" s="292"/>
      <c r="J15" s="385"/>
      <c r="K15" s="292"/>
      <c r="P15" s="380"/>
    </row>
    <row r="16" spans="3:16" ht="13.5" thickBot="1">
      <c r="C16" s="386" t="s">
        <v>168</v>
      </c>
      <c r="D16" s="387" t="s">
        <v>169</v>
      </c>
      <c r="E16" s="387" t="s">
        <v>170</v>
      </c>
      <c r="F16" s="388" t="s">
        <v>171</v>
      </c>
      <c r="G16" s="389" t="s">
        <v>172</v>
      </c>
      <c r="H16" s="388" t="s">
        <v>173</v>
      </c>
      <c r="I16" s="390" t="s">
        <v>174</v>
      </c>
      <c r="J16" s="391" t="s">
        <v>175</v>
      </c>
      <c r="K16" s="392" t="s">
        <v>176</v>
      </c>
      <c r="M16" s="380"/>
      <c r="P16" s="380"/>
    </row>
    <row r="17" spans="3:16" ht="13">
      <c r="C17" s="393" t="s">
        <v>177</v>
      </c>
      <c r="D17" s="1892" t="s">
        <v>178</v>
      </c>
      <c r="E17" s="394"/>
      <c r="F17" s="395"/>
      <c r="G17" s="396"/>
      <c r="H17" s="397"/>
      <c r="I17" s="398"/>
      <c r="J17" s="399"/>
      <c r="K17" s="399"/>
      <c r="P17" s="380"/>
    </row>
    <row r="18" spans="3:16" ht="13">
      <c r="C18" s="400" t="s">
        <v>1180</v>
      </c>
      <c r="D18" s="1893"/>
      <c r="E18" s="401">
        <v>65000</v>
      </c>
      <c r="F18" s="402">
        <v>1</v>
      </c>
      <c r="G18" s="403">
        <f>(E18*(1+H18))-E18</f>
        <v>0</v>
      </c>
      <c r="H18" s="404">
        <v>0</v>
      </c>
      <c r="I18" s="1711" t="s">
        <v>1945</v>
      </c>
      <c r="J18" s="405">
        <f>ROUND((E18+G18)/12,2)</f>
        <v>5416.67</v>
      </c>
      <c r="K18" s="405"/>
      <c r="M18" s="354"/>
      <c r="P18" s="380"/>
    </row>
    <row r="19" spans="3:16" ht="13">
      <c r="C19" s="406" t="s">
        <v>180</v>
      </c>
      <c r="D19" s="1893"/>
      <c r="E19" s="394"/>
      <c r="F19" s="395"/>
      <c r="G19" s="396"/>
      <c r="H19" s="397"/>
      <c r="I19" s="1712"/>
      <c r="J19" s="399"/>
      <c r="K19" s="399"/>
      <c r="M19" s="354"/>
      <c r="P19" s="380"/>
    </row>
    <row r="20" spans="3:16" ht="13">
      <c r="C20" s="407" t="s">
        <v>1190</v>
      </c>
      <c r="D20" s="1893"/>
      <c r="E20" s="408">
        <v>500</v>
      </c>
      <c r="F20" s="402">
        <v>1</v>
      </c>
      <c r="G20" s="403">
        <f t="shared" ref="G20:G27" si="0">(E20*(1+H20))-E20</f>
        <v>0</v>
      </c>
      <c r="H20" s="404">
        <v>0</v>
      </c>
      <c r="I20" s="1711" t="s">
        <v>184</v>
      </c>
      <c r="J20" s="405">
        <f>ROUND((E20+G20),2)*0</f>
        <v>0</v>
      </c>
      <c r="K20" s="405"/>
      <c r="M20" s="354"/>
      <c r="P20" s="380"/>
    </row>
    <row r="21" spans="3:16" ht="13">
      <c r="C21" s="407" t="s">
        <v>1191</v>
      </c>
      <c r="D21" s="1893"/>
      <c r="E21" s="408">
        <v>300</v>
      </c>
      <c r="F21" s="402">
        <v>1</v>
      </c>
      <c r="G21" s="403">
        <f t="shared" si="0"/>
        <v>0</v>
      </c>
      <c r="H21" s="404">
        <v>0</v>
      </c>
      <c r="I21" s="1711" t="s">
        <v>184</v>
      </c>
      <c r="J21" s="405">
        <f t="shared" ref="J21:J27" si="1">ROUND((E21+G21),2)*0</f>
        <v>0</v>
      </c>
      <c r="K21" s="405"/>
      <c r="M21" s="354"/>
      <c r="P21" s="380"/>
    </row>
    <row r="22" spans="3:16" ht="13">
      <c r="C22" s="407" t="s">
        <v>1192</v>
      </c>
      <c r="D22" s="1893"/>
      <c r="E22" s="408">
        <v>500</v>
      </c>
      <c r="F22" s="402">
        <v>1</v>
      </c>
      <c r="G22" s="403">
        <f t="shared" si="0"/>
        <v>0</v>
      </c>
      <c r="H22" s="404">
        <v>0</v>
      </c>
      <c r="I22" s="1711" t="s">
        <v>184</v>
      </c>
      <c r="J22" s="405">
        <f t="shared" si="1"/>
        <v>0</v>
      </c>
      <c r="K22" s="405"/>
      <c r="M22" s="354"/>
      <c r="P22" s="380"/>
    </row>
    <row r="23" spans="3:16" ht="13">
      <c r="C23" s="407" t="s">
        <v>1193</v>
      </c>
      <c r="D23" s="1893"/>
      <c r="E23" s="408">
        <v>7500</v>
      </c>
      <c r="F23" s="402">
        <v>1</v>
      </c>
      <c r="G23" s="403">
        <f t="shared" si="0"/>
        <v>0</v>
      </c>
      <c r="H23" s="404">
        <v>0</v>
      </c>
      <c r="I23" s="1711" t="s">
        <v>181</v>
      </c>
      <c r="J23" s="405">
        <f t="shared" si="1"/>
        <v>0</v>
      </c>
      <c r="K23" s="405"/>
      <c r="P23" s="380"/>
    </row>
    <row r="24" spans="3:16" ht="13">
      <c r="C24" s="407" t="s">
        <v>1195</v>
      </c>
      <c r="D24" s="1893"/>
      <c r="E24" s="408">
        <v>0</v>
      </c>
      <c r="F24" s="402">
        <v>1</v>
      </c>
      <c r="G24" s="403">
        <f t="shared" si="0"/>
        <v>0</v>
      </c>
      <c r="H24" s="404">
        <v>0</v>
      </c>
      <c r="I24" s="1711" t="s">
        <v>184</v>
      </c>
      <c r="J24" s="405">
        <f t="shared" si="1"/>
        <v>0</v>
      </c>
      <c r="K24" s="405"/>
      <c r="P24" s="380"/>
    </row>
    <row r="25" spans="3:16" ht="13">
      <c r="C25" s="407" t="s">
        <v>1196</v>
      </c>
      <c r="D25" s="1893"/>
      <c r="E25" s="408">
        <v>0</v>
      </c>
      <c r="F25" s="402">
        <v>1</v>
      </c>
      <c r="G25" s="403">
        <f t="shared" si="0"/>
        <v>0</v>
      </c>
      <c r="H25" s="404">
        <v>0</v>
      </c>
      <c r="I25" s="1711" t="s">
        <v>184</v>
      </c>
      <c r="J25" s="405">
        <f t="shared" si="1"/>
        <v>0</v>
      </c>
      <c r="K25" s="405"/>
      <c r="P25" s="380"/>
    </row>
    <row r="26" spans="3:16" ht="13">
      <c r="C26" s="407" t="s">
        <v>1197</v>
      </c>
      <c r="D26" s="1893"/>
      <c r="E26" s="408">
        <v>0</v>
      </c>
      <c r="F26" s="402">
        <v>1</v>
      </c>
      <c r="G26" s="403">
        <f t="shared" si="0"/>
        <v>0</v>
      </c>
      <c r="H26" s="404">
        <v>0</v>
      </c>
      <c r="I26" s="1711" t="s">
        <v>184</v>
      </c>
      <c r="J26" s="405">
        <f t="shared" si="1"/>
        <v>0</v>
      </c>
      <c r="K26" s="405"/>
      <c r="P26" s="380"/>
    </row>
    <row r="27" spans="3:16" ht="13">
      <c r="C27" s="407" t="s">
        <v>1194</v>
      </c>
      <c r="D27" s="1893"/>
      <c r="E27" s="408">
        <v>0</v>
      </c>
      <c r="F27" s="402">
        <v>1</v>
      </c>
      <c r="G27" s="403">
        <f t="shared" si="0"/>
        <v>0</v>
      </c>
      <c r="H27" s="404">
        <v>0</v>
      </c>
      <c r="I27" s="1711" t="s">
        <v>184</v>
      </c>
      <c r="J27" s="405">
        <f t="shared" si="1"/>
        <v>0</v>
      </c>
      <c r="K27" s="405"/>
      <c r="P27" s="380"/>
    </row>
    <row r="28" spans="3:16" ht="13">
      <c r="C28" s="406" t="s">
        <v>182</v>
      </c>
      <c r="D28" s="1893"/>
      <c r="E28" s="394"/>
      <c r="F28" s="395"/>
      <c r="G28" s="396"/>
      <c r="H28" s="397"/>
      <c r="I28" s="1713"/>
      <c r="J28" s="399"/>
      <c r="K28" s="399"/>
      <c r="P28" s="380"/>
    </row>
    <row r="29" spans="3:16" ht="13">
      <c r="C29" s="409" t="s">
        <v>1189</v>
      </c>
      <c r="D29" s="1893"/>
      <c r="E29" s="408">
        <v>120</v>
      </c>
      <c r="F29" s="410">
        <v>1</v>
      </c>
      <c r="G29" s="403">
        <v>0</v>
      </c>
      <c r="H29" s="404">
        <v>0</v>
      </c>
      <c r="I29" s="1711" t="s">
        <v>1198</v>
      </c>
      <c r="J29" s="405">
        <f>ROUND((E29+G29),2)*0</f>
        <v>0</v>
      </c>
      <c r="K29" s="405"/>
      <c r="P29" s="380"/>
    </row>
    <row r="30" spans="3:16" ht="13">
      <c r="C30" s="411" t="s">
        <v>183</v>
      </c>
      <c r="D30" s="1885" t="s">
        <v>413</v>
      </c>
      <c r="E30" s="394"/>
      <c r="F30" s="395"/>
      <c r="G30" s="396"/>
      <c r="H30" s="397"/>
      <c r="I30" s="1713"/>
      <c r="J30" s="399"/>
      <c r="K30" s="399"/>
      <c r="P30" s="380"/>
    </row>
    <row r="31" spans="3:16" ht="12.75" customHeight="1">
      <c r="C31" s="412" t="s">
        <v>1180</v>
      </c>
      <c r="D31" s="1887"/>
      <c r="E31" s="413">
        <v>26000</v>
      </c>
      <c r="F31" s="402">
        <v>1</v>
      </c>
      <c r="G31" s="403">
        <f t="shared" ref="G31:G50" si="2">(E31*(1+H31))-E31</f>
        <v>5200</v>
      </c>
      <c r="H31" s="404">
        <v>0.2</v>
      </c>
      <c r="I31" s="1711" t="s">
        <v>1945</v>
      </c>
      <c r="J31" s="405">
        <f>ROUND((E31+G31)/12,2)</f>
        <v>2600</v>
      </c>
      <c r="K31" s="405"/>
      <c r="M31" s="353"/>
      <c r="P31" s="380"/>
    </row>
    <row r="32" spans="3:16" ht="13">
      <c r="C32" s="412" t="s">
        <v>1181</v>
      </c>
      <c r="D32" s="1887"/>
      <c r="E32" s="413">
        <f>IF('03 - Monthly Asset Follow up'!C17&lt;100000000,0.005%*('03 - Monthly Asset Follow up'!C17),0.005%*(100000000)+0.004%*('03 - Monthly Asset Follow up'!C17-100000000))</f>
        <v>318689.26712800004</v>
      </c>
      <c r="F32" s="402">
        <v>1</v>
      </c>
      <c r="G32" s="403">
        <f t="shared" si="2"/>
        <v>63737.853425599984</v>
      </c>
      <c r="H32" s="402">
        <v>0.2</v>
      </c>
      <c r="I32" s="1711" t="s">
        <v>1945</v>
      </c>
      <c r="J32" s="405">
        <f>ROUND((E32+G32)/12,2)</f>
        <v>31868.93</v>
      </c>
      <c r="K32" s="405"/>
      <c r="M32" s="353"/>
      <c r="P32" s="380"/>
    </row>
    <row r="33" spans="3:16" ht="13">
      <c r="C33" s="1733" t="s">
        <v>100</v>
      </c>
      <c r="D33" s="1715"/>
      <c r="E33" s="1734">
        <f>E31+E32</f>
        <v>344689.26712800004</v>
      </c>
      <c r="F33" s="1735">
        <v>1</v>
      </c>
      <c r="G33" s="1736">
        <f t="shared" si="2"/>
        <v>68937.853425599984</v>
      </c>
      <c r="H33" s="1735">
        <v>0.2</v>
      </c>
      <c r="I33" s="1737" t="s">
        <v>1945</v>
      </c>
      <c r="J33" s="1738">
        <f>MIN(E33+G33,150000)/12</f>
        <v>12500</v>
      </c>
      <c r="K33" s="405"/>
      <c r="M33" s="353"/>
      <c r="P33" s="380"/>
    </row>
    <row r="34" spans="3:16" ht="13">
      <c r="C34" s="406" t="s">
        <v>185</v>
      </c>
      <c r="D34" s="1887" t="s">
        <v>413</v>
      </c>
      <c r="E34" s="394"/>
      <c r="F34" s="395"/>
      <c r="G34" s="396" t="s">
        <v>1170</v>
      </c>
      <c r="H34" s="397"/>
      <c r="I34" s="1712"/>
      <c r="J34" s="399"/>
      <c r="K34" s="399"/>
      <c r="M34" s="354"/>
    </row>
    <row r="35" spans="3:16" ht="13">
      <c r="C35" s="414" t="s">
        <v>1180</v>
      </c>
      <c r="D35" s="1887"/>
      <c r="E35" s="408">
        <v>10500</v>
      </c>
      <c r="F35" s="402">
        <v>1</v>
      </c>
      <c r="G35" s="403">
        <f t="shared" ref="G35" si="3">(E35*(1+H35))-E35</f>
        <v>2100</v>
      </c>
      <c r="H35" s="402">
        <v>0.2</v>
      </c>
      <c r="I35" s="1711" t="s">
        <v>1945</v>
      </c>
      <c r="J35" s="405">
        <f>ROUND((E35+G35)/12,2)</f>
        <v>1050</v>
      </c>
      <c r="K35" s="405"/>
    </row>
    <row r="36" spans="3:16" ht="13">
      <c r="C36" s="414" t="s">
        <v>1199</v>
      </c>
      <c r="D36" s="1887"/>
      <c r="E36" s="408">
        <v>15</v>
      </c>
      <c r="F36" s="402">
        <v>1</v>
      </c>
      <c r="G36" s="403">
        <f>(E36*(1+H36))-E36</f>
        <v>3</v>
      </c>
      <c r="H36" s="402">
        <v>0.2</v>
      </c>
      <c r="I36" s="1711" t="s">
        <v>184</v>
      </c>
      <c r="J36" s="405">
        <f>ROUND((E36+G36)*J12/365,2)</f>
        <v>0</v>
      </c>
      <c r="K36" s="405"/>
      <c r="M36" s="354"/>
    </row>
    <row r="37" spans="3:16" ht="13">
      <c r="C37" s="406" t="s">
        <v>186</v>
      </c>
      <c r="D37" s="1887" t="s">
        <v>413</v>
      </c>
      <c r="E37" s="394"/>
      <c r="F37" s="395"/>
      <c r="G37" s="396"/>
      <c r="H37" s="397"/>
      <c r="I37" s="1712"/>
      <c r="J37" s="399"/>
      <c r="K37" s="399"/>
    </row>
    <row r="38" spans="3:16" ht="13">
      <c r="C38" s="414" t="s">
        <v>1182</v>
      </c>
      <c r="D38" s="1887"/>
      <c r="E38" s="413">
        <v>4000</v>
      </c>
      <c r="F38" s="402">
        <v>1</v>
      </c>
      <c r="G38" s="403">
        <f t="shared" ref="G38:G44" si="4">(E38*(1+H38))-E38</f>
        <v>800</v>
      </c>
      <c r="H38" s="402">
        <v>0.2</v>
      </c>
      <c r="I38" s="1711" t="s">
        <v>179</v>
      </c>
      <c r="J38" s="405">
        <f>ROUND((E38+G38),2)*0</f>
        <v>0</v>
      </c>
      <c r="K38" s="405"/>
    </row>
    <row r="39" spans="3:16" ht="13">
      <c r="C39" s="414" t="s">
        <v>1183</v>
      </c>
      <c r="D39" s="1887"/>
      <c r="E39" s="413">
        <v>200</v>
      </c>
      <c r="F39" s="402">
        <v>1</v>
      </c>
      <c r="G39" s="403">
        <f t="shared" si="4"/>
        <v>40</v>
      </c>
      <c r="H39" s="402">
        <v>0.2</v>
      </c>
      <c r="I39" s="1711" t="s">
        <v>1945</v>
      </c>
      <c r="J39" s="405">
        <f>ROUND((E39+G39),2)</f>
        <v>240</v>
      </c>
      <c r="K39" s="405"/>
    </row>
    <row r="40" spans="3:16" ht="13">
      <c r="C40" s="414" t="s">
        <v>1184</v>
      </c>
      <c r="D40" s="1887"/>
      <c r="E40" s="413">
        <v>200</v>
      </c>
      <c r="F40" s="402">
        <v>1</v>
      </c>
      <c r="G40" s="403">
        <f t="shared" si="4"/>
        <v>40</v>
      </c>
      <c r="H40" s="402">
        <v>0.2</v>
      </c>
      <c r="I40" s="1711" t="s">
        <v>1945</v>
      </c>
      <c r="J40" s="405">
        <f>ROUND((E40+G40),2)</f>
        <v>240</v>
      </c>
      <c r="K40" s="405"/>
    </row>
    <row r="41" spans="3:16" ht="13">
      <c r="C41" s="414" t="s">
        <v>1185</v>
      </c>
      <c r="D41" s="1887"/>
      <c r="E41" s="413">
        <v>2000</v>
      </c>
      <c r="F41" s="402">
        <v>1</v>
      </c>
      <c r="G41" s="403">
        <f t="shared" si="4"/>
        <v>400</v>
      </c>
      <c r="H41" s="402">
        <v>0.2</v>
      </c>
      <c r="I41" s="1711" t="s">
        <v>179</v>
      </c>
      <c r="J41" s="405">
        <f>ROUND((E41+G41),2)*0</f>
        <v>0</v>
      </c>
      <c r="K41" s="405"/>
    </row>
    <row r="42" spans="3:16" ht="13">
      <c r="C42" s="414" t="s">
        <v>1186</v>
      </c>
      <c r="D42" s="1887"/>
      <c r="E42" s="413">
        <v>250</v>
      </c>
      <c r="F42" s="402">
        <v>1</v>
      </c>
      <c r="G42" s="403">
        <f t="shared" si="4"/>
        <v>50</v>
      </c>
      <c r="H42" s="402">
        <v>0.2</v>
      </c>
      <c r="I42" s="1711" t="s">
        <v>184</v>
      </c>
      <c r="J42" s="405">
        <f t="shared" ref="J42:J44" si="5">ROUND((E42+G42),2)*0</f>
        <v>0</v>
      </c>
      <c r="K42" s="405"/>
    </row>
    <row r="43" spans="3:16" ht="13">
      <c r="C43" s="414" t="s">
        <v>1187</v>
      </c>
      <c r="D43" s="1887"/>
      <c r="E43" s="413">
        <v>500</v>
      </c>
      <c r="F43" s="402">
        <v>1</v>
      </c>
      <c r="G43" s="403">
        <f t="shared" si="4"/>
        <v>100</v>
      </c>
      <c r="H43" s="402">
        <v>0.2</v>
      </c>
      <c r="I43" s="1711" t="s">
        <v>184</v>
      </c>
      <c r="J43" s="405">
        <f t="shared" si="5"/>
        <v>0</v>
      </c>
      <c r="K43" s="405"/>
    </row>
    <row r="44" spans="3:16" ht="13">
      <c r="C44" s="414" t="s">
        <v>1188</v>
      </c>
      <c r="D44" s="1887"/>
      <c r="E44" s="413">
        <v>100</v>
      </c>
      <c r="F44" s="402">
        <v>1</v>
      </c>
      <c r="G44" s="403">
        <f t="shared" si="4"/>
        <v>20</v>
      </c>
      <c r="H44" s="402">
        <v>0.2</v>
      </c>
      <c r="I44" s="1711" t="s">
        <v>184</v>
      </c>
      <c r="J44" s="405">
        <f t="shared" si="5"/>
        <v>0</v>
      </c>
      <c r="K44" s="405"/>
    </row>
    <row r="45" spans="3:16" ht="13">
      <c r="C45" s="406" t="s">
        <v>187</v>
      </c>
      <c r="D45" s="1887" t="s">
        <v>413</v>
      </c>
      <c r="E45" s="394"/>
      <c r="F45" s="395"/>
      <c r="G45" s="396"/>
      <c r="H45" s="397"/>
      <c r="I45" s="1712"/>
      <c r="J45" s="399"/>
      <c r="K45" s="399"/>
    </row>
    <row r="46" spans="3:16" ht="13">
      <c r="C46" s="414" t="s">
        <v>1234</v>
      </c>
      <c r="D46" s="1896"/>
      <c r="E46" s="413">
        <v>2500</v>
      </c>
      <c r="F46" s="402">
        <v>1</v>
      </c>
      <c r="G46" s="403">
        <f t="shared" ref="G46" si="6">(E46*(1+H46))-E46</f>
        <v>500</v>
      </c>
      <c r="H46" s="402">
        <v>0.2</v>
      </c>
      <c r="I46" s="1711" t="s">
        <v>1235</v>
      </c>
      <c r="J46" s="405">
        <f>ROUND((E46+G46),2)*0</f>
        <v>0</v>
      </c>
      <c r="K46" s="405"/>
    </row>
    <row r="47" spans="3:16" ht="13">
      <c r="C47" s="406" t="s">
        <v>1236</v>
      </c>
      <c r="D47" s="1894" t="s">
        <v>389</v>
      </c>
      <c r="E47" s="394"/>
      <c r="F47" s="395"/>
      <c r="G47" s="396"/>
      <c r="H47" s="397"/>
      <c r="I47" s="1712"/>
      <c r="J47" s="399"/>
      <c r="K47" s="399"/>
    </row>
    <row r="48" spans="3:16" ht="13">
      <c r="C48" s="409" t="s">
        <v>1234</v>
      </c>
      <c r="D48" s="1895"/>
      <c r="E48" s="413">
        <f>0.008%*'03 - Monthly Asset Follow up'!C17</f>
        <v>635378.53425600007</v>
      </c>
      <c r="F48" s="402">
        <v>1</v>
      </c>
      <c r="G48" s="403">
        <f t="shared" ref="G48" si="7">(E48*(1+H48))-E48</f>
        <v>127075.70685119997</v>
      </c>
      <c r="H48" s="404">
        <v>0.2</v>
      </c>
      <c r="I48" s="1711" t="s">
        <v>1238</v>
      </c>
      <c r="J48" s="405">
        <f>ROUND((E48+G48),2)*0</f>
        <v>0</v>
      </c>
      <c r="K48" s="405"/>
    </row>
    <row r="49" spans="3:16" ht="13">
      <c r="C49" s="406" t="s">
        <v>188</v>
      </c>
      <c r="D49" s="1894" t="s">
        <v>413</v>
      </c>
      <c r="E49" s="394"/>
      <c r="F49" s="395"/>
      <c r="G49" s="396"/>
      <c r="H49" s="397"/>
      <c r="I49" s="1712"/>
      <c r="J49" s="399"/>
      <c r="K49" s="399"/>
      <c r="P49" s="380"/>
    </row>
    <row r="50" spans="3:16" ht="13">
      <c r="C50" s="409" t="s">
        <v>1234</v>
      </c>
      <c r="D50" s="1895"/>
      <c r="E50" s="413">
        <v>2500</v>
      </c>
      <c r="F50" s="402">
        <v>1</v>
      </c>
      <c r="G50" s="403">
        <f t="shared" si="2"/>
        <v>500</v>
      </c>
      <c r="H50" s="404">
        <v>0.2</v>
      </c>
      <c r="I50" s="1711" t="s">
        <v>1235</v>
      </c>
      <c r="J50" s="405">
        <f>ROUND((E50+G50),2)*0</f>
        <v>0</v>
      </c>
      <c r="K50" s="405"/>
      <c r="P50" s="380"/>
    </row>
    <row r="51" spans="3:16" ht="13">
      <c r="C51" s="411" t="s">
        <v>12</v>
      </c>
      <c r="D51" s="1885" t="s">
        <v>1408</v>
      </c>
      <c r="E51" s="394"/>
      <c r="F51" s="395"/>
      <c r="G51" s="396"/>
      <c r="H51" s="397"/>
      <c r="I51" s="1712"/>
      <c r="J51" s="399"/>
      <c r="K51" s="399"/>
    </row>
    <row r="52" spans="3:16" ht="41.5" customHeight="1">
      <c r="C52" s="414" t="s">
        <v>375</v>
      </c>
      <c r="D52" s="1887"/>
      <c r="E52" s="413">
        <f>(0.25%*'03 - Monthly Asset Follow up'!C17)/12</f>
        <v>1654631.599625</v>
      </c>
      <c r="F52" s="402">
        <v>1</v>
      </c>
      <c r="G52" s="403">
        <f>IFERROR(E52*F52/12*H52,0)</f>
        <v>0</v>
      </c>
      <c r="H52" s="404">
        <v>0</v>
      </c>
      <c r="I52" s="1711" t="s">
        <v>1945</v>
      </c>
      <c r="J52" s="1710">
        <f>IFERROR(ROUND((E52+G52),2),0)</f>
        <v>1654631.6</v>
      </c>
      <c r="K52" s="405"/>
      <c r="M52" s="353">
        <f>+'03 - Monthly Asset Follow up'!BA17+SUM('08 - Delinquent Home Loans Stat'!G14,'08 - Delinquent Home Loans Stat'!I14,'08 - Delinquent Home Loans Stat'!K14,'08 - Delinquent Home Loans Stat'!M14,'08 - Delinquent Home Loans Stat'!O14,'08 - Delinquent Home Loans Stat'!Q14,'08 - Delinquent Home Loans Stat'!S14,'08 - Delinquent Home Loans Stat'!U14,'08 - Delinquent Home Loans Stat'!W14,'08 - Delinquent Home Loans Stat'!Y14,'08 - Delinquent Home Loans Stat'!AA14,'08 - Delinquent Home Loans Stat'!AC14)</f>
        <v>29292973.100000001</v>
      </c>
    </row>
    <row r="53" spans="3:16" ht="41.5" customHeight="1">
      <c r="C53" s="414" t="s">
        <v>376</v>
      </c>
      <c r="D53" s="1887"/>
      <c r="E53" s="413">
        <f>0.35%*((+'03 - Monthly Asset Follow up'!BA17+'08 - Delinquent Home Loans Stat'!G14+'08 - Delinquent Home Loans Stat'!I14+'08 - Delinquent Home Loans Stat'!K14)/12)</f>
        <v>8543.7838208333324</v>
      </c>
      <c r="F53" s="402">
        <v>1</v>
      </c>
      <c r="G53" s="403">
        <f>IFERROR(E53*F53/12*H53,0)</f>
        <v>0</v>
      </c>
      <c r="H53" s="404">
        <v>0</v>
      </c>
      <c r="I53" s="1711" t="s">
        <v>1945</v>
      </c>
      <c r="J53" s="1710">
        <f>IFERROR(ROUND((E53+G53),2),0)</f>
        <v>8543.7800000000007</v>
      </c>
      <c r="K53" s="405"/>
      <c r="M53" s="242">
        <f>0.35%*('03 - Monthly Asset Follow up'!S17+'03 - Monthly Asset Follow up'!BO17+'03 - Monthly Asset Follow up'!BA17+SUM('08 - Delinquent Home Loans Stat'!G14,'08 - Delinquent Home Loans Stat'!I14,'08 - Delinquent Home Loans Stat'!K14,'08 - Delinquent Home Loans Stat'!M14,'08 - Delinquent Home Loans Stat'!O14,'08 - Delinquent Home Loans Stat'!Q14,'08 - Delinquent Home Loans Stat'!S14,'08 - Delinquent Home Loans Stat'!U14,'08 - Delinquent Home Loans Stat'!W14,'08 - Delinquent Home Loans Stat'!Y14,'08 - Delinquent Home Loans Stat'!AA14,'08 - Delinquent Home Loans Stat'!AC14))/12</f>
        <v>8594.1755520833321</v>
      </c>
    </row>
    <row r="54" spans="3:16" ht="13">
      <c r="C54" s="411" t="s">
        <v>190</v>
      </c>
      <c r="D54" s="1885" t="s">
        <v>1409</v>
      </c>
      <c r="E54" s="394"/>
      <c r="F54" s="395"/>
      <c r="G54" s="396"/>
      <c r="H54" s="397"/>
      <c r="I54" s="1712"/>
      <c r="J54" s="399"/>
      <c r="K54" s="399"/>
    </row>
    <row r="55" spans="3:16" ht="13">
      <c r="C55" s="412" t="s">
        <v>1237</v>
      </c>
      <c r="D55" s="1886"/>
      <c r="E55" s="413"/>
      <c r="F55" s="404">
        <v>0</v>
      </c>
      <c r="G55" s="403">
        <f>E55*F55*H55</f>
        <v>0</v>
      </c>
      <c r="H55" s="402">
        <v>0.2</v>
      </c>
      <c r="I55" s="1711" t="s">
        <v>189</v>
      </c>
      <c r="J55" s="405">
        <f>ROUND((E55+G55),2)*0</f>
        <v>0</v>
      </c>
      <c r="K55" s="405"/>
    </row>
    <row r="56" spans="3:16" ht="13">
      <c r="C56" s="411" t="s">
        <v>191</v>
      </c>
      <c r="D56" s="1885" t="s">
        <v>280</v>
      </c>
      <c r="E56" s="394"/>
      <c r="F56" s="395"/>
      <c r="G56" s="396"/>
      <c r="H56" s="397"/>
      <c r="I56" s="1712"/>
      <c r="J56" s="399"/>
      <c r="K56" s="399"/>
    </row>
    <row r="57" spans="3:16" ht="13">
      <c r="C57" s="412" t="s">
        <v>1180</v>
      </c>
      <c r="D57" s="1887"/>
      <c r="E57" s="413">
        <v>0</v>
      </c>
      <c r="F57" s="402">
        <v>1</v>
      </c>
      <c r="G57" s="403">
        <f>E57*F57*H57</f>
        <v>0</v>
      </c>
      <c r="H57" s="402">
        <v>0.19</v>
      </c>
      <c r="I57" s="1711" t="s">
        <v>189</v>
      </c>
      <c r="J57" s="405">
        <f>ROUND((E57+G57),2)</f>
        <v>0</v>
      </c>
      <c r="K57" s="405"/>
    </row>
    <row r="58" spans="3:16" ht="12.65" customHeight="1">
      <c r="C58" s="415" t="s">
        <v>192</v>
      </c>
      <c r="D58" s="1885"/>
      <c r="E58" s="394"/>
      <c r="F58" s="395"/>
      <c r="G58" s="416"/>
      <c r="H58" s="397"/>
      <c r="I58" s="1712"/>
      <c r="J58" s="399"/>
      <c r="K58" s="399"/>
    </row>
    <row r="59" spans="3:16" ht="13.5" thickBot="1">
      <c r="C59" s="407" t="s">
        <v>1180</v>
      </c>
      <c r="D59" s="1887"/>
      <c r="E59" s="417">
        <v>8500</v>
      </c>
      <c r="F59" s="402">
        <v>1</v>
      </c>
      <c r="G59" s="403">
        <f>(E59*(1+H59))-E59</f>
        <v>1700</v>
      </c>
      <c r="H59" s="402">
        <v>0.2</v>
      </c>
      <c r="I59" s="1711" t="s">
        <v>189</v>
      </c>
      <c r="J59" s="405">
        <f>ROUND((E59+G59),2)*0</f>
        <v>0</v>
      </c>
      <c r="K59" s="405"/>
    </row>
    <row r="60" spans="3:16" ht="14.5" thickBot="1">
      <c r="C60" s="418" t="s">
        <v>1430</v>
      </c>
      <c r="D60" s="419"/>
      <c r="E60" s="420"/>
      <c r="F60" s="421"/>
      <c r="G60" s="421"/>
      <c r="H60" s="421"/>
      <c r="I60" s="421"/>
      <c r="J60" s="422">
        <f>SUM(J18:J29)+J33+SUM(J35:J59)</f>
        <v>1682622.05</v>
      </c>
      <c r="K60" s="422"/>
    </row>
    <row r="61" spans="3:16">
      <c r="M61" s="354"/>
    </row>
    <row r="62" spans="3:16">
      <c r="E62" s="423"/>
      <c r="F62" s="381"/>
      <c r="M62" s="354"/>
    </row>
    <row r="63" spans="3:16">
      <c r="E63" s="423"/>
    </row>
    <row r="65" spans="5:5">
      <c r="E65" s="423"/>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zoomScale="80" zoomScaleNormal="80" workbookViewId="0">
      <selection activeCell="B25" sqref="B25:J25"/>
    </sheetView>
  </sheetViews>
  <sheetFormatPr defaultColWidth="11.453125" defaultRowHeight="13"/>
  <cols>
    <col min="1" max="1" width="1.81640625" style="292" customWidth="1"/>
    <col min="2" max="2" width="15.81640625" style="332" customWidth="1"/>
    <col min="3" max="3" width="2.81640625" style="292" customWidth="1"/>
    <col min="4" max="4" width="31.26953125" style="292" bestFit="1" customWidth="1"/>
    <col min="5" max="5" width="22.1796875" style="292" customWidth="1"/>
    <col min="6" max="6" width="21.26953125" style="292" bestFit="1" customWidth="1"/>
    <col min="7" max="7" width="26.1796875" style="292" bestFit="1" customWidth="1"/>
    <col min="8" max="8" width="21.453125" style="333" customWidth="1"/>
    <col min="9" max="9" width="21.453125" style="303" customWidth="1"/>
    <col min="10" max="10" width="18.81640625" style="292" customWidth="1"/>
    <col min="11" max="11" width="2.81640625" style="292" customWidth="1"/>
    <col min="12" max="12" width="31.81640625" style="292" bestFit="1" customWidth="1"/>
    <col min="13" max="13" width="24.453125" style="292" bestFit="1" customWidth="1"/>
    <col min="14" max="14" width="18.81640625" style="292" customWidth="1"/>
    <col min="15" max="15" width="24.54296875" style="292" bestFit="1" customWidth="1"/>
    <col min="16" max="16" width="21.81640625" style="333" customWidth="1"/>
    <col min="17" max="17" width="18.81640625" style="303" customWidth="1"/>
    <col min="18" max="18" width="2.81640625" style="292" customWidth="1"/>
    <col min="19" max="19" width="25.54296875" style="292" bestFit="1" customWidth="1"/>
    <col min="20" max="24" width="21.1796875" style="292" customWidth="1"/>
    <col min="25" max="16384" width="11.453125" style="292"/>
  </cols>
  <sheetData>
    <row r="1" spans="2:45" ht="6.75" customHeight="1">
      <c r="B1" s="292"/>
      <c r="H1" s="292"/>
      <c r="P1" s="292"/>
    </row>
    <row r="2" spans="2:45" ht="11.25" customHeight="1">
      <c r="B2" s="292"/>
      <c r="H2" s="292"/>
      <c r="P2" s="292"/>
    </row>
    <row r="3" spans="2:45" ht="11.25" customHeight="1">
      <c r="B3" s="292"/>
      <c r="H3" s="292"/>
      <c r="P3" s="292"/>
    </row>
    <row r="4" spans="2:45" ht="16.5" customHeight="1">
      <c r="B4" s="292"/>
      <c r="H4" s="292"/>
      <c r="P4" s="292"/>
      <c r="W4" s="1234" t="s">
        <v>103</v>
      </c>
      <c r="X4" s="1234">
        <f>'00 - Cover'!F16</f>
        <v>45688</v>
      </c>
    </row>
    <row r="5" spans="2:45" ht="16.5" customHeight="1">
      <c r="B5" s="292"/>
      <c r="H5" s="292"/>
      <c r="P5" s="292"/>
      <c r="W5" s="1234" t="s">
        <v>4</v>
      </c>
      <c r="X5" s="1234">
        <f>'00 - Cover'!F19</f>
        <v>45708</v>
      </c>
    </row>
    <row r="6" spans="2:45" ht="16.5" customHeight="1">
      <c r="B6" s="292"/>
      <c r="H6" s="292"/>
      <c r="P6" s="292"/>
      <c r="W6" s="1234" t="s">
        <v>5</v>
      </c>
      <c r="X6" s="1234">
        <f>'00 - Cover'!F20</f>
        <v>45715</v>
      </c>
    </row>
    <row r="7" spans="2:45" ht="11.25" customHeight="1">
      <c r="B7" s="292"/>
      <c r="H7" s="292"/>
      <c r="P7" s="292"/>
    </row>
    <row r="8" spans="2:45" ht="11.25" customHeight="1">
      <c r="B8" s="292"/>
      <c r="H8" s="292"/>
      <c r="P8" s="292"/>
    </row>
    <row r="9" spans="2:45" ht="14.25" customHeight="1">
      <c r="B9" s="292"/>
      <c r="H9" s="292"/>
      <c r="P9" s="292"/>
    </row>
    <row r="10" spans="2:45" ht="15.5">
      <c r="B10" s="1899" t="s">
        <v>648</v>
      </c>
      <c r="C10" s="1900"/>
      <c r="D10" s="1900"/>
      <c r="E10" s="1900"/>
      <c r="F10" s="1900"/>
      <c r="G10" s="1900"/>
      <c r="H10" s="1900"/>
      <c r="I10" s="1900"/>
      <c r="J10" s="1900"/>
      <c r="K10" s="1900"/>
      <c r="L10" s="1900"/>
      <c r="M10" s="1900"/>
      <c r="N10" s="1900"/>
      <c r="O10" s="1900"/>
      <c r="P10" s="1900"/>
      <c r="Q10" s="1900"/>
      <c r="R10" s="1900"/>
      <c r="S10" s="1900"/>
      <c r="T10" s="1900"/>
      <c r="U10" s="1900"/>
      <c r="V10" s="1900"/>
      <c r="W10" s="1900"/>
      <c r="X10" s="1900"/>
    </row>
    <row r="11" spans="2:45" ht="21" customHeight="1">
      <c r="B11" s="292"/>
      <c r="C11" s="293"/>
      <c r="D11" s="293"/>
      <c r="E11" s="293"/>
      <c r="F11" s="293"/>
      <c r="G11" s="293"/>
      <c r="H11" s="293"/>
      <c r="I11" s="304"/>
      <c r="J11" s="293"/>
      <c r="K11" s="293"/>
      <c r="L11" s="293"/>
      <c r="M11" s="293"/>
      <c r="N11" s="293"/>
      <c r="O11" s="293"/>
      <c r="P11" s="293"/>
      <c r="Q11" s="304"/>
      <c r="R11" s="293"/>
    </row>
    <row r="12" spans="2:45" ht="12" customHeight="1">
      <c r="B12" s="292"/>
      <c r="D12" s="294" t="s">
        <v>121</v>
      </c>
      <c r="E12" s="295" t="s">
        <v>122</v>
      </c>
      <c r="F12" s="293"/>
      <c r="G12" s="293"/>
      <c r="H12" s="293"/>
      <c r="I12" s="304"/>
      <c r="J12" s="293"/>
      <c r="K12" s="293"/>
      <c r="L12" s="294" t="s">
        <v>121</v>
      </c>
      <c r="M12" s="1686" t="s">
        <v>123</v>
      </c>
      <c r="P12" s="292"/>
      <c r="Q12" s="304"/>
      <c r="R12" s="293"/>
      <c r="S12" s="294" t="s">
        <v>121</v>
      </c>
      <c r="T12" s="295" t="s">
        <v>124</v>
      </c>
    </row>
    <row r="13" spans="2:45" s="296" customFormat="1" ht="12" customHeight="1">
      <c r="C13" s="297"/>
      <c r="D13" s="298" t="s">
        <v>125</v>
      </c>
      <c r="E13" s="1681">
        <v>100000</v>
      </c>
      <c r="F13" s="297"/>
      <c r="G13" s="297"/>
      <c r="H13" s="297"/>
      <c r="I13" s="1577"/>
      <c r="J13" s="297"/>
      <c r="K13" s="297"/>
      <c r="L13" s="298" t="s">
        <v>125</v>
      </c>
      <c r="M13" s="1687">
        <v>100000</v>
      </c>
      <c r="Q13" s="1577"/>
      <c r="R13" s="297"/>
      <c r="S13" s="1572" t="s">
        <v>125</v>
      </c>
      <c r="T13" s="1573">
        <v>150</v>
      </c>
      <c r="AM13" s="299"/>
      <c r="AP13" s="299"/>
      <c r="AS13" s="299"/>
    </row>
    <row r="14" spans="2:45" ht="12" customHeight="1">
      <c r="B14" s="293"/>
      <c r="C14" s="293"/>
      <c r="D14" s="300" t="s">
        <v>126</v>
      </c>
      <c r="E14" s="1682">
        <v>1</v>
      </c>
      <c r="F14" s="293"/>
      <c r="G14" s="293"/>
      <c r="H14" s="293"/>
      <c r="I14" s="304"/>
      <c r="J14" s="293"/>
      <c r="K14" s="293"/>
      <c r="L14" s="300" t="s">
        <v>126</v>
      </c>
      <c r="M14" s="1682">
        <v>1</v>
      </c>
      <c r="P14" s="292"/>
      <c r="Q14" s="304"/>
      <c r="R14" s="293"/>
      <c r="S14" s="1572" t="s">
        <v>126</v>
      </c>
      <c r="T14" s="1574">
        <v>1</v>
      </c>
    </row>
    <row r="15" spans="2:45" ht="12" customHeight="1">
      <c r="B15" s="293"/>
      <c r="C15" s="293"/>
      <c r="D15" s="301" t="s">
        <v>127</v>
      </c>
      <c r="E15" s="1683">
        <f>'12 - Notes Interest'!I17</f>
        <v>6.0000000000000001E-3</v>
      </c>
      <c r="F15" s="293"/>
      <c r="G15" s="293"/>
      <c r="H15" s="293"/>
      <c r="I15" s="304"/>
      <c r="J15" s="293"/>
      <c r="K15" s="293"/>
      <c r="L15" s="301" t="s">
        <v>127</v>
      </c>
      <c r="M15" s="1683">
        <f>'12 - Notes Interest'!R17</f>
        <v>1.4999999999999999E-2</v>
      </c>
      <c r="P15" s="292"/>
      <c r="Q15" s="304"/>
      <c r="R15" s="293"/>
      <c r="S15" s="1575" t="s">
        <v>136</v>
      </c>
      <c r="T15" s="1576">
        <v>300</v>
      </c>
    </row>
    <row r="16" spans="2:45" ht="12" customHeight="1">
      <c r="B16" s="293"/>
      <c r="C16" s="293"/>
      <c r="D16" s="301" t="s">
        <v>301</v>
      </c>
      <c r="E16" s="1684">
        <v>7773200000</v>
      </c>
      <c r="F16" s="293"/>
      <c r="G16" s="293"/>
      <c r="H16" s="293"/>
      <c r="I16" s="304"/>
      <c r="J16" s="293"/>
      <c r="K16" s="293"/>
      <c r="L16" s="301" t="s">
        <v>1173</v>
      </c>
      <c r="M16" s="1684">
        <v>409200000</v>
      </c>
      <c r="P16" s="292"/>
      <c r="Q16" s="304"/>
      <c r="R16" s="293"/>
    </row>
    <row r="17" spans="1:24" ht="12" customHeight="1">
      <c r="B17" s="303"/>
      <c r="C17" s="293"/>
      <c r="D17" s="301" t="s">
        <v>128</v>
      </c>
      <c r="E17" s="1685" t="s">
        <v>1357</v>
      </c>
      <c r="F17" s="293"/>
      <c r="G17" s="304"/>
      <c r="H17" s="293"/>
      <c r="I17" s="304"/>
      <c r="J17" s="293"/>
      <c r="K17" s="293"/>
      <c r="L17" s="302" t="s">
        <v>130</v>
      </c>
      <c r="M17" s="306" t="s">
        <v>132</v>
      </c>
      <c r="N17" s="293"/>
      <c r="O17" s="305"/>
      <c r="P17" s="305"/>
      <c r="Q17" s="304"/>
      <c r="R17" s="293"/>
    </row>
    <row r="18" spans="1:24" ht="12" customHeight="1">
      <c r="B18" s="303"/>
      <c r="C18" s="293"/>
      <c r="D18" s="302" t="s">
        <v>130</v>
      </c>
      <c r="E18" s="306" t="s">
        <v>131</v>
      </c>
      <c r="F18" s="293"/>
      <c r="G18" s="304"/>
      <c r="H18" s="293"/>
      <c r="I18" s="304"/>
      <c r="J18" s="293"/>
      <c r="K18" s="293"/>
      <c r="O18" s="305"/>
      <c r="P18" s="305"/>
      <c r="Q18" s="304"/>
      <c r="R18" s="293"/>
    </row>
    <row r="19" spans="1:24" ht="12" customHeight="1">
      <c r="B19" s="303"/>
      <c r="C19" s="293"/>
      <c r="D19" s="293"/>
      <c r="E19" s="293"/>
      <c r="F19" s="293"/>
      <c r="G19" s="304"/>
      <c r="H19" s="293"/>
      <c r="I19" s="304"/>
      <c r="J19" s="293"/>
      <c r="K19" s="293"/>
      <c r="O19" s="305"/>
      <c r="P19" s="305"/>
      <c r="Q19" s="304"/>
      <c r="R19" s="293"/>
    </row>
    <row r="20" spans="1:24" ht="12" customHeight="1">
      <c r="B20" s="303"/>
      <c r="C20" s="293"/>
      <c r="D20" s="293"/>
      <c r="E20" s="293"/>
      <c r="F20" s="293"/>
      <c r="G20" s="304"/>
      <c r="H20" s="293"/>
      <c r="I20" s="304"/>
      <c r="J20" s="307"/>
      <c r="K20" s="307"/>
      <c r="L20" s="307"/>
      <c r="M20" s="307"/>
      <c r="O20" s="305"/>
      <c r="P20" s="305"/>
      <c r="Q20" s="304"/>
      <c r="R20" s="293"/>
    </row>
    <row r="21" spans="1:24" ht="21" customHeight="1">
      <c r="B21" s="293"/>
      <c r="C21" s="293"/>
      <c r="H21" s="292"/>
      <c r="P21" s="292"/>
    </row>
    <row r="22" spans="1:24" s="308" customFormat="1" ht="25.5" customHeight="1">
      <c r="B22" s="1901" t="s">
        <v>5</v>
      </c>
      <c r="C22" s="309"/>
      <c r="D22" s="1904" t="s">
        <v>122</v>
      </c>
      <c r="E22" s="1905"/>
      <c r="F22" s="1905"/>
      <c r="G22" s="1905"/>
      <c r="H22" s="1905"/>
      <c r="I22" s="1905"/>
      <c r="J22" s="1906"/>
      <c r="K22" s="309"/>
      <c r="L22" s="1907" t="s">
        <v>123</v>
      </c>
      <c r="M22" s="1908"/>
      <c r="N22" s="1908"/>
      <c r="O22" s="1908"/>
      <c r="P22" s="1908"/>
      <c r="Q22" s="1909"/>
      <c r="R22" s="309"/>
      <c r="S22" s="1904" t="s">
        <v>134</v>
      </c>
      <c r="T22" s="1905"/>
      <c r="U22" s="1905"/>
      <c r="V22" s="1905"/>
      <c r="W22" s="1905"/>
      <c r="X22" s="1906"/>
    </row>
    <row r="23" spans="1:24" ht="25.5" customHeight="1" thickBot="1">
      <c r="B23" s="1902"/>
      <c r="C23" s="310"/>
      <c r="D23" s="1897" t="s">
        <v>135</v>
      </c>
      <c r="E23" s="1897" t="s">
        <v>136</v>
      </c>
      <c r="F23" s="1897" t="s">
        <v>1082</v>
      </c>
      <c r="G23" s="1897" t="s">
        <v>138</v>
      </c>
      <c r="H23" s="1897" t="s">
        <v>139</v>
      </c>
      <c r="I23" s="1910" t="s">
        <v>140</v>
      </c>
      <c r="J23" s="1912" t="s">
        <v>141</v>
      </c>
      <c r="K23" s="310"/>
      <c r="L23" s="1914" t="s">
        <v>135</v>
      </c>
      <c r="M23" s="1897" t="s">
        <v>136</v>
      </c>
      <c r="N23" s="1897" t="s">
        <v>137</v>
      </c>
      <c r="O23" s="1897" t="s">
        <v>138</v>
      </c>
      <c r="P23" s="1897" t="s">
        <v>142</v>
      </c>
      <c r="Q23" s="1916" t="s">
        <v>141</v>
      </c>
      <c r="R23" s="310"/>
      <c r="S23" s="1897" t="s">
        <v>143</v>
      </c>
      <c r="T23" s="1897" t="s">
        <v>136</v>
      </c>
      <c r="U23" s="1897" t="s">
        <v>137</v>
      </c>
      <c r="V23" s="1897" t="s">
        <v>144</v>
      </c>
      <c r="W23" s="1897" t="s">
        <v>145</v>
      </c>
      <c r="X23" s="1897" t="s">
        <v>146</v>
      </c>
    </row>
    <row r="24" spans="1:24" ht="25.5" customHeight="1" thickTop="1">
      <c r="B24" s="1903"/>
      <c r="C24" s="310"/>
      <c r="D24" s="1898"/>
      <c r="E24" s="1898"/>
      <c r="F24" s="1898"/>
      <c r="G24" s="1898"/>
      <c r="H24" s="1898"/>
      <c r="I24" s="1911"/>
      <c r="J24" s="1913"/>
      <c r="K24" s="310"/>
      <c r="L24" s="1915"/>
      <c r="M24" s="1898"/>
      <c r="N24" s="1898"/>
      <c r="O24" s="1898"/>
      <c r="P24" s="1898"/>
      <c r="Q24" s="1917"/>
      <c r="R24" s="310"/>
      <c r="S24" s="1898"/>
      <c r="T24" s="1898"/>
      <c r="U24" s="1898"/>
      <c r="V24" s="1898"/>
      <c r="W24" s="1898"/>
      <c r="X24" s="1898"/>
    </row>
    <row r="25" spans="1:24" s="314" customFormat="1" ht="11.5">
      <c r="A25" s="311">
        <v>22</v>
      </c>
      <c r="B25" s="312">
        <f>'00 - Cover'!F20</f>
        <v>45715</v>
      </c>
      <c r="C25" s="313"/>
      <c r="D25" s="1460">
        <f>G26</f>
        <v>7545120320.2400007</v>
      </c>
      <c r="E25" s="1433">
        <v>0</v>
      </c>
      <c r="F25" s="1460">
        <f>IF('00 - Cover'!F29="Yes",0,'11 bis-Notes Calculation'!AC17)</f>
        <v>57126801.439999998</v>
      </c>
      <c r="G25" s="1433">
        <f>D25+E25-F25</f>
        <v>7487993518.8000011</v>
      </c>
      <c r="H25" s="1622">
        <v>77732</v>
      </c>
      <c r="I25" s="1464">
        <f>F25/H25</f>
        <v>734.92</v>
      </c>
      <c r="J25" s="1461">
        <f>G25/H25</f>
        <v>96330.900000000009</v>
      </c>
      <c r="K25" s="313"/>
      <c r="L25" s="1466">
        <f>O26</f>
        <v>397111618.19999999</v>
      </c>
      <c r="M25" s="1433">
        <v>0</v>
      </c>
      <c r="N25" s="1433">
        <f>IF('00 - Cover'!F29="Yes",0,'11 bis-Notes Calculation'!AL17)</f>
        <v>3006719.76</v>
      </c>
      <c r="O25" s="1433">
        <f>L25+M25-N25</f>
        <v>394104898.44</v>
      </c>
      <c r="P25" s="1435">
        <v>4092</v>
      </c>
      <c r="Q25" s="1467">
        <f>O25/P25</f>
        <v>96311.069999999992</v>
      </c>
      <c r="R25" s="310"/>
      <c r="S25" s="1460">
        <f>V26</f>
        <v>300</v>
      </c>
      <c r="T25" s="1433">
        <v>0</v>
      </c>
      <c r="U25" s="1433">
        <v>0</v>
      </c>
      <c r="V25" s="1433">
        <f>S25+T25-U25</f>
        <v>300</v>
      </c>
      <c r="W25" s="1435">
        <v>2</v>
      </c>
      <c r="X25" s="1461">
        <f>V25/W25</f>
        <v>150</v>
      </c>
    </row>
    <row r="26" spans="1:24" s="323" customFormat="1" ht="12.5">
      <c r="A26" s="315">
        <f>A25-1</f>
        <v>21</v>
      </c>
      <c r="B26" s="143">
        <v>45684</v>
      </c>
      <c r="C26" s="316"/>
      <c r="D26" s="328">
        <v>7659544933.5200005</v>
      </c>
      <c r="E26" s="319">
        <v>0</v>
      </c>
      <c r="F26" s="319">
        <v>114424613.28</v>
      </c>
      <c r="G26" s="320">
        <v>7545120320.2400007</v>
      </c>
      <c r="H26" s="321">
        <v>77732</v>
      </c>
      <c r="I26" s="1582">
        <v>1472.04</v>
      </c>
      <c r="J26" s="322">
        <v>97065.82</v>
      </c>
      <c r="K26" s="317"/>
      <c r="L26" s="1468">
        <v>403133937.36000001</v>
      </c>
      <c r="M26" s="319">
        <v>0</v>
      </c>
      <c r="N26" s="319">
        <v>6022319.1600000001</v>
      </c>
      <c r="O26" s="320">
        <v>397111618.19999999</v>
      </c>
      <c r="P26" s="321">
        <v>4092</v>
      </c>
      <c r="Q26" s="1578">
        <v>97045.849999999991</v>
      </c>
      <c r="R26" s="310"/>
      <c r="S26" s="318">
        <v>300</v>
      </c>
      <c r="T26" s="319">
        <v>0</v>
      </c>
      <c r="U26" s="319">
        <v>0</v>
      </c>
      <c r="V26" s="320">
        <v>300</v>
      </c>
      <c r="W26" s="321">
        <v>2</v>
      </c>
      <c r="X26" s="322">
        <v>150</v>
      </c>
    </row>
    <row r="27" spans="1:24" s="323" customFormat="1" ht="12.5">
      <c r="A27" s="324">
        <f>A26-1</f>
        <v>20</v>
      </c>
      <c r="B27" s="143">
        <v>45653</v>
      </c>
      <c r="C27" s="325"/>
      <c r="D27" s="328">
        <v>7714759527.7600002</v>
      </c>
      <c r="E27" s="319">
        <v>0</v>
      </c>
      <c r="F27" s="319">
        <v>55214594.240000002</v>
      </c>
      <c r="G27" s="320">
        <v>7659544933.5200005</v>
      </c>
      <c r="H27" s="321">
        <v>77732</v>
      </c>
      <c r="I27" s="1582">
        <v>710.32</v>
      </c>
      <c r="J27" s="322">
        <v>98537.86</v>
      </c>
      <c r="K27" s="317"/>
      <c r="L27" s="1468">
        <v>406039953</v>
      </c>
      <c r="M27" s="319">
        <v>0</v>
      </c>
      <c r="N27" s="319">
        <v>2906015.6399999997</v>
      </c>
      <c r="O27" s="320">
        <v>403133937.36000001</v>
      </c>
      <c r="P27" s="321">
        <v>4092</v>
      </c>
      <c r="Q27" s="1578">
        <v>98517.58</v>
      </c>
      <c r="R27" s="310"/>
      <c r="S27" s="318">
        <v>300</v>
      </c>
      <c r="T27" s="319">
        <v>0</v>
      </c>
      <c r="U27" s="319">
        <v>0</v>
      </c>
      <c r="V27" s="320">
        <v>300</v>
      </c>
      <c r="W27" s="321">
        <v>2</v>
      </c>
      <c r="X27" s="322">
        <v>150</v>
      </c>
    </row>
    <row r="28" spans="1:24" s="323" customFormat="1" ht="12.5">
      <c r="A28" s="324">
        <f t="shared" ref="A28:A91" si="0">A27-1</f>
        <v>19</v>
      </c>
      <c r="B28" s="143">
        <v>45623</v>
      </c>
      <c r="C28" s="325"/>
      <c r="D28" s="328">
        <v>7773200000</v>
      </c>
      <c r="E28" s="319">
        <v>0</v>
      </c>
      <c r="F28" s="319">
        <v>58440472.240000002</v>
      </c>
      <c r="G28" s="320">
        <v>7714759527.7600002</v>
      </c>
      <c r="H28" s="321">
        <v>77732</v>
      </c>
      <c r="I28" s="1582">
        <v>751.82</v>
      </c>
      <c r="J28" s="322">
        <v>99248.180000000008</v>
      </c>
      <c r="K28" s="317"/>
      <c r="L28" s="1468">
        <v>409200000</v>
      </c>
      <c r="M28" s="319">
        <v>0</v>
      </c>
      <c r="N28" s="319">
        <v>3160047</v>
      </c>
      <c r="O28" s="320">
        <v>406039953</v>
      </c>
      <c r="P28" s="321">
        <v>4092</v>
      </c>
      <c r="Q28" s="1578">
        <v>99227.75</v>
      </c>
      <c r="R28" s="310"/>
      <c r="S28" s="318">
        <v>300</v>
      </c>
      <c r="T28" s="319">
        <v>0</v>
      </c>
      <c r="U28" s="319">
        <v>0</v>
      </c>
      <c r="V28" s="320">
        <v>300</v>
      </c>
      <c r="W28" s="321">
        <v>2</v>
      </c>
      <c r="X28" s="322">
        <v>150</v>
      </c>
    </row>
    <row r="29" spans="1:24" s="323" customFormat="1" ht="12.5">
      <c r="A29" s="324">
        <f t="shared" si="0"/>
        <v>18</v>
      </c>
      <c r="B29" s="143">
        <v>45588</v>
      </c>
      <c r="C29" s="325"/>
      <c r="D29" s="328">
        <v>0</v>
      </c>
      <c r="E29" s="319">
        <v>7773200000</v>
      </c>
      <c r="F29" s="319">
        <v>0</v>
      </c>
      <c r="G29" s="320">
        <v>7773200000</v>
      </c>
      <c r="H29" s="321">
        <v>77732</v>
      </c>
      <c r="I29" s="1582">
        <v>0</v>
      </c>
      <c r="J29" s="322">
        <v>100000</v>
      </c>
      <c r="K29" s="317"/>
      <c r="L29" s="1468">
        <v>0</v>
      </c>
      <c r="M29" s="319">
        <v>409200000</v>
      </c>
      <c r="N29" s="319">
        <v>0</v>
      </c>
      <c r="O29" s="320">
        <v>409200000</v>
      </c>
      <c r="P29" s="321">
        <v>4092</v>
      </c>
      <c r="Q29" s="1578">
        <v>100000</v>
      </c>
      <c r="R29" s="310"/>
      <c r="S29" s="318">
        <v>0</v>
      </c>
      <c r="T29" s="319">
        <v>300</v>
      </c>
      <c r="U29" s="319">
        <v>0</v>
      </c>
      <c r="V29" s="320">
        <v>300</v>
      </c>
      <c r="W29" s="321">
        <v>2</v>
      </c>
      <c r="X29" s="322">
        <v>150</v>
      </c>
    </row>
    <row r="30" spans="1:24" s="323" customFormat="1" ht="12.5">
      <c r="A30" s="324">
        <f t="shared" si="0"/>
        <v>17</v>
      </c>
      <c r="B30" s="143" t="str">
        <f>IF(Output!C8=0,"",Output!C8)</f>
        <v/>
      </c>
      <c r="C30" s="316"/>
      <c r="D30" s="328" t="str">
        <f>IF(B30="","",Output!J8)</f>
        <v/>
      </c>
      <c r="E30" s="319" t="str">
        <f>IF(B30="","",Output!K8)</f>
        <v/>
      </c>
      <c r="F30" s="319" t="str">
        <f>IF(B30="","",Output!L8)</f>
        <v/>
      </c>
      <c r="G30" s="320" t="str">
        <f>IF(B30="","",Output!M8)</f>
        <v/>
      </c>
      <c r="H30" s="321" t="str">
        <f>IF(B30="","",Output!N8)</f>
        <v/>
      </c>
      <c r="I30" s="1582" t="str">
        <f>IF(B30="","",Output!O8)</f>
        <v/>
      </c>
      <c r="J30" s="322" t="str">
        <f>IF(B30="","",Output!P8)</f>
        <v/>
      </c>
      <c r="K30" s="317"/>
      <c r="L30" s="1468" t="str">
        <f>IF(B30="","",Output!Q8)</f>
        <v/>
      </c>
      <c r="M30" s="319" t="str">
        <f>IF(B30="","",Output!R8)</f>
        <v/>
      </c>
      <c r="N30" s="319" t="str">
        <f>IF(B30="","",Output!S8)</f>
        <v/>
      </c>
      <c r="O30" s="320" t="str">
        <f>IF(B30="","",Output!T8)</f>
        <v/>
      </c>
      <c r="P30" s="321" t="str">
        <f>IF(B30="","",Output!U8)</f>
        <v/>
      </c>
      <c r="Q30" s="1578" t="str">
        <f>IF(B30="","",Output!V8)</f>
        <v/>
      </c>
      <c r="R30" s="310"/>
      <c r="S30" s="318" t="str">
        <f>IF(B30="","",Output!W8)</f>
        <v/>
      </c>
      <c r="T30" s="319" t="str">
        <f>IF(B30="","",Output!X8)</f>
        <v/>
      </c>
      <c r="U30" s="319" t="str">
        <f>IF(B30="","",Output!Y8)</f>
        <v/>
      </c>
      <c r="V30" s="320" t="str">
        <f>IF(B30="","",Output!Z8)</f>
        <v/>
      </c>
      <c r="W30" s="321" t="str">
        <f>IF(B30="","",Output!AA8)</f>
        <v/>
      </c>
      <c r="X30" s="322" t="str">
        <f>IF(B30="","",Output!AB8)</f>
        <v/>
      </c>
    </row>
    <row r="31" spans="1:24" s="323" customFormat="1" ht="12.5">
      <c r="A31" s="324">
        <f t="shared" si="0"/>
        <v>16</v>
      </c>
      <c r="B31" s="143" t="str">
        <f>IF(Output!C9=0,"",Output!C9)</f>
        <v/>
      </c>
      <c r="C31" s="316"/>
      <c r="D31" s="328" t="str">
        <f>IF(B31="","",Output!J9)</f>
        <v/>
      </c>
      <c r="E31" s="319" t="str">
        <f>IF(B31="","",Output!K9)</f>
        <v/>
      </c>
      <c r="F31" s="319" t="str">
        <f>IF(B31="","",Output!L9)</f>
        <v/>
      </c>
      <c r="G31" s="320" t="str">
        <f>IF(B31="","",Output!M9)</f>
        <v/>
      </c>
      <c r="H31" s="321" t="str">
        <f>IF(B31="","",Output!N9)</f>
        <v/>
      </c>
      <c r="I31" s="1582" t="str">
        <f>IF(B31="","",Output!O9)</f>
        <v/>
      </c>
      <c r="J31" s="322" t="str">
        <f>IF(B31="","",Output!P9)</f>
        <v/>
      </c>
      <c r="K31" s="317"/>
      <c r="L31" s="1468" t="str">
        <f>IF(B31="","",Output!Q9)</f>
        <v/>
      </c>
      <c r="M31" s="319" t="str">
        <f>IF(B31="","",Output!R9)</f>
        <v/>
      </c>
      <c r="N31" s="319" t="str">
        <f>IF(B31="","",Output!S9)</f>
        <v/>
      </c>
      <c r="O31" s="320" t="str">
        <f>IF(B31="","",Output!T9)</f>
        <v/>
      </c>
      <c r="P31" s="321" t="str">
        <f>IF(B31="","",Output!U9)</f>
        <v/>
      </c>
      <c r="Q31" s="1578" t="str">
        <f>IF(B31="","",Output!V9)</f>
        <v/>
      </c>
      <c r="R31" s="317"/>
      <c r="S31" s="318" t="str">
        <f>IF(B31="","",Output!W9)</f>
        <v/>
      </c>
      <c r="T31" s="319" t="str">
        <f>IF(B31="","",Output!X9)</f>
        <v/>
      </c>
      <c r="U31" s="319" t="str">
        <f>IF(B31="","",Output!Y9)</f>
        <v/>
      </c>
      <c r="V31" s="320" t="str">
        <f>IF(B31="","",Output!Z9)</f>
        <v/>
      </c>
      <c r="W31" s="321" t="str">
        <f>IF(B31="","",Output!AA9)</f>
        <v/>
      </c>
      <c r="X31" s="322" t="str">
        <f>IF(B31="","",Output!AB9)</f>
        <v/>
      </c>
    </row>
    <row r="32" spans="1:24" s="323" customFormat="1" ht="12.5">
      <c r="A32" s="324">
        <f t="shared" si="0"/>
        <v>15</v>
      </c>
      <c r="B32" s="143" t="str">
        <f>IF(Output!C10=0,"",Output!C10)</f>
        <v/>
      </c>
      <c r="C32" s="316"/>
      <c r="D32" s="328" t="str">
        <f>IF(B32="","",Output!J10)</f>
        <v/>
      </c>
      <c r="E32" s="319" t="str">
        <f>IF(B32="","",Output!K10)</f>
        <v/>
      </c>
      <c r="F32" s="319" t="str">
        <f>IF(B32="","",Output!L10)</f>
        <v/>
      </c>
      <c r="G32" s="320" t="str">
        <f>IF(B32="","",Output!M10)</f>
        <v/>
      </c>
      <c r="H32" s="321" t="str">
        <f>IF(B32="","",Output!N10)</f>
        <v/>
      </c>
      <c r="I32" s="1582" t="str">
        <f>IF(B32="","",Output!O10)</f>
        <v/>
      </c>
      <c r="J32" s="322" t="str">
        <f>IF(B32="","",Output!P10)</f>
        <v/>
      </c>
      <c r="K32" s="317"/>
      <c r="L32" s="1468" t="str">
        <f>IF(B32="","",Output!Q10)</f>
        <v/>
      </c>
      <c r="M32" s="319" t="str">
        <f>IF(B32="","",Output!R10)</f>
        <v/>
      </c>
      <c r="N32" s="319" t="str">
        <f>IF(B32="","",Output!S10)</f>
        <v/>
      </c>
      <c r="O32" s="320" t="str">
        <f>IF(B32="","",Output!T10)</f>
        <v/>
      </c>
      <c r="P32" s="321" t="str">
        <f>IF(B32="","",Output!U10)</f>
        <v/>
      </c>
      <c r="Q32" s="1578" t="str">
        <f>IF(B32="","",Output!V10)</f>
        <v/>
      </c>
      <c r="R32" s="317"/>
      <c r="S32" s="318" t="str">
        <f>IF(B32="","",Output!W10)</f>
        <v/>
      </c>
      <c r="T32" s="319" t="str">
        <f>IF(B32="","",Output!X10)</f>
        <v/>
      </c>
      <c r="U32" s="319" t="str">
        <f>IF(B32="","",Output!Y10)</f>
        <v/>
      </c>
      <c r="V32" s="320" t="str">
        <f>IF(B32="","",Output!Z10)</f>
        <v/>
      </c>
      <c r="W32" s="321" t="str">
        <f>IF(B32="","",Output!AA10)</f>
        <v/>
      </c>
      <c r="X32" s="322" t="str">
        <f>IF(B32="","",Output!AB10)</f>
        <v/>
      </c>
    </row>
    <row r="33" spans="1:24" s="323" customFormat="1" ht="12.5">
      <c r="A33" s="324">
        <f t="shared" si="0"/>
        <v>14</v>
      </c>
      <c r="B33" s="143" t="str">
        <f>IF(Output!C11=0,"",Output!C11)</f>
        <v/>
      </c>
      <c r="C33" s="326"/>
      <c r="D33" s="328" t="str">
        <f>IF(B33="","",Output!J11)</f>
        <v/>
      </c>
      <c r="E33" s="319" t="str">
        <f>IF(B33="","",Output!K11)</f>
        <v/>
      </c>
      <c r="F33" s="319" t="str">
        <f>IF(B33="","",Output!L11)</f>
        <v/>
      </c>
      <c r="G33" s="320" t="str">
        <f>IF(B33="","",Output!M11)</f>
        <v/>
      </c>
      <c r="H33" s="321" t="str">
        <f>IF(B33="","",Output!N11)</f>
        <v/>
      </c>
      <c r="I33" s="1582" t="str">
        <f>IF(B33="","",Output!O11)</f>
        <v/>
      </c>
      <c r="J33" s="322" t="str">
        <f>IF(B33="","",Output!P11)</f>
        <v/>
      </c>
      <c r="K33" s="327"/>
      <c r="L33" s="1468" t="str">
        <f>IF(B33="","",Output!Q11)</f>
        <v/>
      </c>
      <c r="M33" s="319" t="str">
        <f>IF(B33="","",Output!R11)</f>
        <v/>
      </c>
      <c r="N33" s="319" t="str">
        <f>IF(B33="","",Output!S11)</f>
        <v/>
      </c>
      <c r="O33" s="320" t="str">
        <f>IF(B33="","",Output!T11)</f>
        <v/>
      </c>
      <c r="P33" s="321" t="str">
        <f>IF(B33="","",Output!U11)</f>
        <v/>
      </c>
      <c r="Q33" s="1578" t="str">
        <f>IF(B33="","",Output!V11)</f>
        <v/>
      </c>
      <c r="R33" s="327"/>
      <c r="S33" s="318" t="str">
        <f>IF(B33="","",Output!W11)</f>
        <v/>
      </c>
      <c r="T33" s="319" t="str">
        <f>IF(B33="","",Output!X11)</f>
        <v/>
      </c>
      <c r="U33" s="319" t="str">
        <f>IF(B33="","",Output!Y11)</f>
        <v/>
      </c>
      <c r="V33" s="320" t="str">
        <f>IF(B33="","",Output!Z11)</f>
        <v/>
      </c>
      <c r="W33" s="321" t="str">
        <f>IF(B33="","",Output!AA11)</f>
        <v/>
      </c>
      <c r="X33" s="322" t="str">
        <f>IF(B33="","",Output!AB11)</f>
        <v/>
      </c>
    </row>
    <row r="34" spans="1:24" s="323" customFormat="1" ht="12.5">
      <c r="A34" s="324">
        <f t="shared" si="0"/>
        <v>13</v>
      </c>
      <c r="B34" s="143" t="str">
        <f>IF(Output!C12=0,"",Output!C12)</f>
        <v/>
      </c>
      <c r="C34" s="326"/>
      <c r="D34" s="328" t="str">
        <f>IF(B34="","",Output!J12)</f>
        <v/>
      </c>
      <c r="E34" s="319" t="str">
        <f>IF(B34="","",Output!K12)</f>
        <v/>
      </c>
      <c r="F34" s="319" t="str">
        <f>IF(B34="","",Output!L12)</f>
        <v/>
      </c>
      <c r="G34" s="320" t="str">
        <f>IF(B34="","",Output!M12)</f>
        <v/>
      </c>
      <c r="H34" s="321" t="str">
        <f>IF(B34="","",Output!N12)</f>
        <v/>
      </c>
      <c r="I34" s="1582" t="str">
        <f>IF(B34="","",Output!O12)</f>
        <v/>
      </c>
      <c r="J34" s="322" t="str">
        <f>IF(B34="","",Output!P12)</f>
        <v/>
      </c>
      <c r="K34" s="327"/>
      <c r="L34" s="1468" t="str">
        <f>IF(B34="","",Output!Q12)</f>
        <v/>
      </c>
      <c r="M34" s="319" t="str">
        <f>IF(B34="","",Output!R12)</f>
        <v/>
      </c>
      <c r="N34" s="319" t="str">
        <f>IF(B34="","",Output!S12)</f>
        <v/>
      </c>
      <c r="O34" s="320" t="str">
        <f>IF(B34="","",Output!T12)</f>
        <v/>
      </c>
      <c r="P34" s="321" t="str">
        <f>IF(B34="","",Output!U12)</f>
        <v/>
      </c>
      <c r="Q34" s="1578" t="str">
        <f>IF(B34="","",Output!V12)</f>
        <v/>
      </c>
      <c r="R34" s="327"/>
      <c r="S34" s="318" t="str">
        <f>IF(B34="","",Output!W12)</f>
        <v/>
      </c>
      <c r="T34" s="319" t="str">
        <f>IF(B34="","",Output!X12)</f>
        <v/>
      </c>
      <c r="U34" s="319" t="str">
        <f>IF(B34="","",Output!Y12)</f>
        <v/>
      </c>
      <c r="V34" s="320" t="str">
        <f>IF(B34="","",Output!Z12)</f>
        <v/>
      </c>
      <c r="W34" s="321" t="str">
        <f>IF(B34="","",Output!AA12)</f>
        <v/>
      </c>
      <c r="X34" s="322" t="str">
        <f>IF(B34="","",Output!AB12)</f>
        <v/>
      </c>
    </row>
    <row r="35" spans="1:24" s="323" customFormat="1" ht="12.5">
      <c r="A35" s="324">
        <f t="shared" si="0"/>
        <v>12</v>
      </c>
      <c r="B35" s="143" t="str">
        <f>IF(Output!C13=0,"",Output!C13)</f>
        <v/>
      </c>
      <c r="C35" s="326"/>
      <c r="D35" s="328" t="str">
        <f>IF(B35="","",Output!J13)</f>
        <v/>
      </c>
      <c r="E35" s="319" t="str">
        <f>IF(B35="","",Output!K13)</f>
        <v/>
      </c>
      <c r="F35" s="319" t="str">
        <f>IF(B35="","",Output!L13)</f>
        <v/>
      </c>
      <c r="G35" s="320" t="str">
        <f>IF(B35="","",Output!M13)</f>
        <v/>
      </c>
      <c r="H35" s="321" t="str">
        <f>IF(B35="","",Output!N13)</f>
        <v/>
      </c>
      <c r="I35" s="1582" t="str">
        <f>IF(B35="","",Output!O13)</f>
        <v/>
      </c>
      <c r="J35" s="322" t="str">
        <f>IF(B35="","",Output!P13)</f>
        <v/>
      </c>
      <c r="K35" s="327"/>
      <c r="L35" s="1468" t="str">
        <f>IF(B35="","",Output!Q13)</f>
        <v/>
      </c>
      <c r="M35" s="319" t="str">
        <f>IF(B35="","",Output!R13)</f>
        <v/>
      </c>
      <c r="N35" s="319" t="str">
        <f>IF(B35="","",Output!S13)</f>
        <v/>
      </c>
      <c r="O35" s="320" t="str">
        <f>IF(B35="","",Output!T13)</f>
        <v/>
      </c>
      <c r="P35" s="321" t="str">
        <f>IF(B35="","",Output!U13)</f>
        <v/>
      </c>
      <c r="Q35" s="1578" t="str">
        <f>IF(B35="","",Output!V13)</f>
        <v/>
      </c>
      <c r="R35" s="327"/>
      <c r="S35" s="318" t="str">
        <f>IF(B35="","",Output!W13)</f>
        <v/>
      </c>
      <c r="T35" s="319" t="str">
        <f>IF(B35="","",Output!X13)</f>
        <v/>
      </c>
      <c r="U35" s="319" t="str">
        <f>IF(B35="","",Output!Y13)</f>
        <v/>
      </c>
      <c r="V35" s="320" t="str">
        <f>IF(B35="","",Output!Z13)</f>
        <v/>
      </c>
      <c r="W35" s="321" t="str">
        <f>IF(B35="","",Output!AA13)</f>
        <v/>
      </c>
      <c r="X35" s="322" t="str">
        <f>IF(B35="","",Output!AB13)</f>
        <v/>
      </c>
    </row>
    <row r="36" spans="1:24" s="323" customFormat="1" ht="12.5">
      <c r="A36" s="324">
        <f t="shared" si="0"/>
        <v>11</v>
      </c>
      <c r="B36" s="143" t="str">
        <f>IF(Output!C14=0,"",Output!C14)</f>
        <v/>
      </c>
      <c r="C36" s="326"/>
      <c r="D36" s="328" t="str">
        <f>IF(B36="","",Output!J14)</f>
        <v/>
      </c>
      <c r="E36" s="319" t="str">
        <f>IF(B36="","",Output!K14)</f>
        <v/>
      </c>
      <c r="F36" s="319" t="str">
        <f>IF(B36="","",Output!L14)</f>
        <v/>
      </c>
      <c r="G36" s="320" t="str">
        <f>IF(B36="","",Output!M14)</f>
        <v/>
      </c>
      <c r="H36" s="321" t="str">
        <f>IF(B36="","",Output!N14)</f>
        <v/>
      </c>
      <c r="I36" s="1582" t="str">
        <f>IF(B36="","",Output!O14)</f>
        <v/>
      </c>
      <c r="J36" s="322" t="str">
        <f>IF(B36="","",Output!P14)</f>
        <v/>
      </c>
      <c r="K36" s="327"/>
      <c r="L36" s="1468" t="str">
        <f>IF(B36="","",Output!Q14)</f>
        <v/>
      </c>
      <c r="M36" s="319" t="str">
        <f>IF(B36="","",Output!R14)</f>
        <v/>
      </c>
      <c r="N36" s="319" t="str">
        <f>IF(B36="","",Output!S14)</f>
        <v/>
      </c>
      <c r="O36" s="320" t="str">
        <f>IF(B36="","",Output!T14)</f>
        <v/>
      </c>
      <c r="P36" s="321" t="str">
        <f>IF(B36="","",Output!U14)</f>
        <v/>
      </c>
      <c r="Q36" s="1578" t="str">
        <f>IF(B36="","",Output!V14)</f>
        <v/>
      </c>
      <c r="R36" s="327"/>
      <c r="S36" s="318" t="str">
        <f>IF(B36="","",Output!W14)</f>
        <v/>
      </c>
      <c r="T36" s="319" t="str">
        <f>IF(B36="","",Output!X14)</f>
        <v/>
      </c>
      <c r="U36" s="319" t="str">
        <f>IF(B36="","",Output!Y14)</f>
        <v/>
      </c>
      <c r="V36" s="320" t="str">
        <f>IF(B36="","",Output!Z14)</f>
        <v/>
      </c>
      <c r="W36" s="321" t="str">
        <f>IF(B36="","",Output!AA14)</f>
        <v/>
      </c>
      <c r="X36" s="322" t="str">
        <f>IF(B36="","",Output!AB14)</f>
        <v/>
      </c>
    </row>
    <row r="37" spans="1:24" s="323" customFormat="1" ht="12.5">
      <c r="A37" s="324">
        <f t="shared" si="0"/>
        <v>10</v>
      </c>
      <c r="B37" s="143" t="str">
        <f>IF(Output!C15=0,"",Output!C15)</f>
        <v/>
      </c>
      <c r="C37" s="326"/>
      <c r="D37" s="328" t="str">
        <f>IF(B37="","",Output!J15)</f>
        <v/>
      </c>
      <c r="E37" s="319" t="str">
        <f>IF(B37="","",Output!K15)</f>
        <v/>
      </c>
      <c r="F37" s="319" t="str">
        <f>IF(B37="","",Output!L15)</f>
        <v/>
      </c>
      <c r="G37" s="320" t="str">
        <f>IF(B37="","",Output!M15)</f>
        <v/>
      </c>
      <c r="H37" s="321" t="str">
        <f>IF(B37="","",Output!N15)</f>
        <v/>
      </c>
      <c r="I37" s="1582" t="str">
        <f>IF(B37="","",Output!O15)</f>
        <v/>
      </c>
      <c r="J37" s="322" t="str">
        <f>IF(B37="","",Output!P15)</f>
        <v/>
      </c>
      <c r="K37" s="327"/>
      <c r="L37" s="1468" t="str">
        <f>IF(B37="","",Output!Q15)</f>
        <v/>
      </c>
      <c r="M37" s="319" t="str">
        <f>IF(B37="","",Output!R15)</f>
        <v/>
      </c>
      <c r="N37" s="319" t="str">
        <f>IF(B37="","",Output!S15)</f>
        <v/>
      </c>
      <c r="O37" s="320" t="str">
        <f>IF(B37="","",Output!T15)</f>
        <v/>
      </c>
      <c r="P37" s="321" t="str">
        <f>IF(B37="","",Output!U15)</f>
        <v/>
      </c>
      <c r="Q37" s="1578" t="str">
        <f>IF(B37="","",Output!V15)</f>
        <v/>
      </c>
      <c r="R37" s="327"/>
      <c r="S37" s="318" t="str">
        <f>IF(B37="","",Output!W15)</f>
        <v/>
      </c>
      <c r="T37" s="319" t="str">
        <f>IF(B37="","",Output!X15)</f>
        <v/>
      </c>
      <c r="U37" s="319" t="str">
        <f>IF(B37="","",Output!Y15)</f>
        <v/>
      </c>
      <c r="V37" s="320" t="str">
        <f>IF(B37="","",Output!Z15)</f>
        <v/>
      </c>
      <c r="W37" s="321" t="str">
        <f>IF(B37="","",Output!AA15)</f>
        <v/>
      </c>
      <c r="X37" s="322" t="str">
        <f>IF(B37="","",Output!AB15)</f>
        <v/>
      </c>
    </row>
    <row r="38" spans="1:24" s="323" customFormat="1" ht="12.5">
      <c r="A38" s="324">
        <f t="shared" si="0"/>
        <v>9</v>
      </c>
      <c r="B38" s="143" t="str">
        <f>IF(Output!C16=0,"",Output!C16)</f>
        <v/>
      </c>
      <c r="C38" s="326"/>
      <c r="D38" s="328" t="str">
        <f>IF(B38="","",Output!J16)</f>
        <v/>
      </c>
      <c r="E38" s="319" t="str">
        <f>IF(B38="","",Output!K16)</f>
        <v/>
      </c>
      <c r="F38" s="319" t="str">
        <f>IF(B38="","",Output!L16)</f>
        <v/>
      </c>
      <c r="G38" s="320" t="str">
        <f>IF(B38="","",Output!M16)</f>
        <v/>
      </c>
      <c r="H38" s="321" t="str">
        <f>IF(B38="","",Output!N16)</f>
        <v/>
      </c>
      <c r="I38" s="1582" t="str">
        <f>IF(B38="","",Output!O16)</f>
        <v/>
      </c>
      <c r="J38" s="322" t="str">
        <f>IF(B38="","",Output!P16)</f>
        <v/>
      </c>
      <c r="K38" s="327"/>
      <c r="L38" s="1468" t="str">
        <f>IF(B38="","",Output!Q16)</f>
        <v/>
      </c>
      <c r="M38" s="319" t="str">
        <f>IF(B38="","",Output!R16)</f>
        <v/>
      </c>
      <c r="N38" s="319" t="str">
        <f>IF(B38="","",Output!S16)</f>
        <v/>
      </c>
      <c r="O38" s="320" t="str">
        <f>IF(B38="","",Output!T16)</f>
        <v/>
      </c>
      <c r="P38" s="321" t="str">
        <f>IF(B38="","",Output!U16)</f>
        <v/>
      </c>
      <c r="Q38" s="1578" t="str">
        <f>IF(B38="","",Output!V16)</f>
        <v/>
      </c>
      <c r="R38" s="327"/>
      <c r="S38" s="318" t="str">
        <f>IF(B38="","",Output!W16)</f>
        <v/>
      </c>
      <c r="T38" s="319" t="str">
        <f>IF(B38="","",Output!X16)</f>
        <v/>
      </c>
      <c r="U38" s="319" t="str">
        <f>IF(B38="","",Output!Y16)</f>
        <v/>
      </c>
      <c r="V38" s="320" t="str">
        <f>IF(B38="","",Output!Z16)</f>
        <v/>
      </c>
      <c r="W38" s="321" t="str">
        <f>IF(B38="","",Output!AA16)</f>
        <v/>
      </c>
      <c r="X38" s="322" t="str">
        <f>IF(B38="","",Output!AB16)</f>
        <v/>
      </c>
    </row>
    <row r="39" spans="1:24" s="323" customFormat="1" ht="12.5">
      <c r="A39" s="324">
        <f t="shared" si="0"/>
        <v>8</v>
      </c>
      <c r="B39" s="143" t="str">
        <f>IF(Output!C17=0,"",Output!C17)</f>
        <v/>
      </c>
      <c r="C39" s="326"/>
      <c r="D39" s="328" t="str">
        <f>IF(B39="","",Output!J17)</f>
        <v/>
      </c>
      <c r="E39" s="319" t="str">
        <f>IF(B39="","",Output!K17)</f>
        <v/>
      </c>
      <c r="F39" s="319" t="str">
        <f>IF(B39="","",Output!L17)</f>
        <v/>
      </c>
      <c r="G39" s="320" t="str">
        <f>IF(B39="","",Output!M17)</f>
        <v/>
      </c>
      <c r="H39" s="321" t="str">
        <f>IF(B39="","",Output!N17)</f>
        <v/>
      </c>
      <c r="I39" s="1582" t="str">
        <f>IF(B39="","",Output!O17)</f>
        <v/>
      </c>
      <c r="J39" s="322" t="str">
        <f>IF(B39="","",Output!P17)</f>
        <v/>
      </c>
      <c r="K39" s="327"/>
      <c r="L39" s="1468" t="str">
        <f>IF(B39="","",Output!Q17)</f>
        <v/>
      </c>
      <c r="M39" s="319" t="str">
        <f>IF(B39="","",Output!R17)</f>
        <v/>
      </c>
      <c r="N39" s="319" t="str">
        <f>IF(B39="","",Output!S17)</f>
        <v/>
      </c>
      <c r="O39" s="320" t="str">
        <f>IF(B39="","",Output!T17)</f>
        <v/>
      </c>
      <c r="P39" s="321" t="str">
        <f>IF(B39="","",Output!U17)</f>
        <v/>
      </c>
      <c r="Q39" s="1578" t="str">
        <f>IF(B39="","",Output!V17)</f>
        <v/>
      </c>
      <c r="R39" s="327"/>
      <c r="S39" s="318" t="str">
        <f>IF(B39="","",Output!W17)</f>
        <v/>
      </c>
      <c r="T39" s="319" t="str">
        <f>IF(B39="","",Output!X17)</f>
        <v/>
      </c>
      <c r="U39" s="319" t="str">
        <f>IF(B39="","",Output!Y17)</f>
        <v/>
      </c>
      <c r="V39" s="320" t="str">
        <f>IF(B39="","",Output!Z17)</f>
        <v/>
      </c>
      <c r="W39" s="321" t="str">
        <f>IF(B39="","",Output!AA17)</f>
        <v/>
      </c>
      <c r="X39" s="322" t="str">
        <f>IF(B39="","",Output!AB17)</f>
        <v/>
      </c>
    </row>
    <row r="40" spans="1:24" s="323" customFormat="1" ht="12.5">
      <c r="A40" s="324">
        <f t="shared" si="0"/>
        <v>7</v>
      </c>
      <c r="B40" s="143" t="str">
        <f>IF(Output!C18=0,"",Output!C18)</f>
        <v/>
      </c>
      <c r="C40" s="326"/>
      <c r="D40" s="328" t="str">
        <f>IF(B40="","",Output!J18)</f>
        <v/>
      </c>
      <c r="E40" s="319" t="str">
        <f>IF(B40="","",Output!K18)</f>
        <v/>
      </c>
      <c r="F40" s="319" t="str">
        <f>IF(B40="","",Output!L18)</f>
        <v/>
      </c>
      <c r="G40" s="320" t="str">
        <f>IF(B40="","",Output!M18)</f>
        <v/>
      </c>
      <c r="H40" s="321" t="str">
        <f>IF(B40="","",Output!N18)</f>
        <v/>
      </c>
      <c r="I40" s="1582" t="str">
        <f>IF(B40="","",Output!O18)</f>
        <v/>
      </c>
      <c r="J40" s="322" t="str">
        <f>IF(B40="","",Output!P18)</f>
        <v/>
      </c>
      <c r="K40" s="327"/>
      <c r="L40" s="1468" t="str">
        <f>IF(B40="","",Output!Q18)</f>
        <v/>
      </c>
      <c r="M40" s="319" t="str">
        <f>IF(B40="","",Output!R18)</f>
        <v/>
      </c>
      <c r="N40" s="319" t="str">
        <f>IF(B40="","",Output!S18)</f>
        <v/>
      </c>
      <c r="O40" s="320" t="str">
        <f>IF(B40="","",Output!T18)</f>
        <v/>
      </c>
      <c r="P40" s="321" t="str">
        <f>IF(B40="","",Output!U18)</f>
        <v/>
      </c>
      <c r="Q40" s="1578" t="str">
        <f>IF(B40="","",Output!V18)</f>
        <v/>
      </c>
      <c r="R40" s="327"/>
      <c r="S40" s="318" t="str">
        <f>IF(B40="","",Output!W18)</f>
        <v/>
      </c>
      <c r="T40" s="319" t="str">
        <f>IF(B40="","",Output!X18)</f>
        <v/>
      </c>
      <c r="U40" s="319" t="str">
        <f>IF(B40="","",Output!Y18)</f>
        <v/>
      </c>
      <c r="V40" s="320" t="str">
        <f>IF(B40="","",Output!Z18)</f>
        <v/>
      </c>
      <c r="W40" s="321" t="str">
        <f>IF(B40="","",Output!AA18)</f>
        <v/>
      </c>
      <c r="X40" s="322" t="str">
        <f>IF(B40="","",Output!AB18)</f>
        <v/>
      </c>
    </row>
    <row r="41" spans="1:24" s="323" customFormat="1" ht="12.5">
      <c r="A41" s="324">
        <f t="shared" si="0"/>
        <v>6</v>
      </c>
      <c r="B41" s="143" t="str">
        <f>IF(Output!C19=0,"",Output!C19)</f>
        <v/>
      </c>
      <c r="C41" s="326"/>
      <c r="D41" s="328" t="str">
        <f>IF(B41="","",Output!J19)</f>
        <v/>
      </c>
      <c r="E41" s="319" t="str">
        <f>IF(B41="","",Output!K19)</f>
        <v/>
      </c>
      <c r="F41" s="319" t="str">
        <f>IF(B41="","",Output!L19)</f>
        <v/>
      </c>
      <c r="G41" s="320" t="str">
        <f>IF(B41="","",Output!M19)</f>
        <v/>
      </c>
      <c r="H41" s="321" t="str">
        <f>IF(B41="","",Output!N19)</f>
        <v/>
      </c>
      <c r="I41" s="1582" t="str">
        <f>IF(B41="","",Output!O19)</f>
        <v/>
      </c>
      <c r="J41" s="322" t="str">
        <f>IF(B41="","",Output!P19)</f>
        <v/>
      </c>
      <c r="K41" s="327"/>
      <c r="L41" s="1468" t="str">
        <f>IF(B41="","",Output!Q19)</f>
        <v/>
      </c>
      <c r="M41" s="319" t="str">
        <f>IF(B41="","",Output!R19)</f>
        <v/>
      </c>
      <c r="N41" s="319" t="str">
        <f>IF(B41="","",Output!S19)</f>
        <v/>
      </c>
      <c r="O41" s="320" t="str">
        <f>IF(B41="","",Output!T19)</f>
        <v/>
      </c>
      <c r="P41" s="321" t="str">
        <f>IF(B41="","",Output!U19)</f>
        <v/>
      </c>
      <c r="Q41" s="1578" t="str">
        <f>IF(B41="","",Output!V19)</f>
        <v/>
      </c>
      <c r="R41" s="327"/>
      <c r="S41" s="318" t="str">
        <f>IF(B41="","",Output!W19)</f>
        <v/>
      </c>
      <c r="T41" s="319" t="str">
        <f>IF(B41="","",Output!X19)</f>
        <v/>
      </c>
      <c r="U41" s="319" t="str">
        <f>IF(B41="","",Output!Y19)</f>
        <v/>
      </c>
      <c r="V41" s="320" t="str">
        <f>IF(B41="","",Output!Z19)</f>
        <v/>
      </c>
      <c r="W41" s="321" t="str">
        <f>IF(B41="","",Output!AA19)</f>
        <v/>
      </c>
      <c r="X41" s="322" t="str">
        <f>IF(B41="","",Output!AB19)</f>
        <v/>
      </c>
    </row>
    <row r="42" spans="1:24" s="323" customFormat="1" ht="12.5">
      <c r="A42" s="324">
        <f t="shared" si="0"/>
        <v>5</v>
      </c>
      <c r="B42" s="143" t="str">
        <f>IF(Output!C20=0,"",Output!C20)</f>
        <v/>
      </c>
      <c r="C42" s="326"/>
      <c r="D42" s="328" t="str">
        <f>IF(B42="","",Output!J20)</f>
        <v/>
      </c>
      <c r="E42" s="319" t="str">
        <f>IF(B42="","",Output!K20)</f>
        <v/>
      </c>
      <c r="F42" s="319" t="str">
        <f>IF(B42="","",Output!L20)</f>
        <v/>
      </c>
      <c r="G42" s="320" t="str">
        <f>IF(B42="","",Output!M20)</f>
        <v/>
      </c>
      <c r="H42" s="321" t="str">
        <f>IF(B42="","",Output!N20)</f>
        <v/>
      </c>
      <c r="I42" s="1582" t="str">
        <f>IF(B42="","",Output!O20)</f>
        <v/>
      </c>
      <c r="J42" s="322" t="str">
        <f>IF(B42="","",Output!P20)</f>
        <v/>
      </c>
      <c r="K42" s="327"/>
      <c r="L42" s="1468" t="str">
        <f>IF(B42="","",Output!Q20)</f>
        <v/>
      </c>
      <c r="M42" s="319" t="str">
        <f>IF(B42="","",Output!R20)</f>
        <v/>
      </c>
      <c r="N42" s="319" t="str">
        <f>IF(B42="","",Output!S20)</f>
        <v/>
      </c>
      <c r="O42" s="320" t="str">
        <f>IF(B42="","",Output!T20)</f>
        <v/>
      </c>
      <c r="P42" s="321" t="str">
        <f>IF(B42="","",Output!U20)</f>
        <v/>
      </c>
      <c r="Q42" s="1578" t="str">
        <f>IF(B42="","",Output!V20)</f>
        <v/>
      </c>
      <c r="R42" s="327"/>
      <c r="S42" s="318" t="str">
        <f>IF(B42="","",Output!W20)</f>
        <v/>
      </c>
      <c r="T42" s="319" t="str">
        <f>IF(B42="","",Output!X20)</f>
        <v/>
      </c>
      <c r="U42" s="319" t="str">
        <f>IF(B42="","",Output!Y20)</f>
        <v/>
      </c>
      <c r="V42" s="320" t="str">
        <f>IF(B42="","",Output!Z20)</f>
        <v/>
      </c>
      <c r="W42" s="321" t="str">
        <f>IF(B42="","",Output!AA20)</f>
        <v/>
      </c>
      <c r="X42" s="322" t="str">
        <f>IF(B42="","",Output!AB20)</f>
        <v/>
      </c>
    </row>
    <row r="43" spans="1:24" s="323" customFormat="1" ht="12.5">
      <c r="A43" s="324">
        <f t="shared" si="0"/>
        <v>4</v>
      </c>
      <c r="B43" s="143" t="str">
        <f>IF(Output!C21=0,"",Output!C21)</f>
        <v/>
      </c>
      <c r="C43" s="326"/>
      <c r="D43" s="328" t="str">
        <f>IF(B43="","",Output!J21)</f>
        <v/>
      </c>
      <c r="E43" s="319" t="str">
        <f>IF(B43="","",Output!K21)</f>
        <v/>
      </c>
      <c r="F43" s="319" t="str">
        <f>IF(B43="","",Output!L21)</f>
        <v/>
      </c>
      <c r="G43" s="320" t="str">
        <f>IF(B43="","",Output!M21)</f>
        <v/>
      </c>
      <c r="H43" s="321" t="str">
        <f>IF(B43="","",Output!N21)</f>
        <v/>
      </c>
      <c r="I43" s="1582" t="str">
        <f>IF(B43="","",Output!O21)</f>
        <v/>
      </c>
      <c r="J43" s="322" t="str">
        <f>IF(B43="","",Output!P21)</f>
        <v/>
      </c>
      <c r="K43" s="327"/>
      <c r="L43" s="1468" t="str">
        <f>IF(B43="","",Output!Q21)</f>
        <v/>
      </c>
      <c r="M43" s="319" t="str">
        <f>IF(B43="","",Output!R21)</f>
        <v/>
      </c>
      <c r="N43" s="319" t="str">
        <f>IF(B43="","",Output!S21)</f>
        <v/>
      </c>
      <c r="O43" s="320" t="str">
        <f>IF(B43="","",Output!T21)</f>
        <v/>
      </c>
      <c r="P43" s="321" t="str">
        <f>IF(B43="","",Output!U21)</f>
        <v/>
      </c>
      <c r="Q43" s="1578" t="str">
        <f>IF(B43="","",Output!V21)</f>
        <v/>
      </c>
      <c r="R43" s="327"/>
      <c r="S43" s="318" t="str">
        <f>IF(B43="","",Output!W21)</f>
        <v/>
      </c>
      <c r="T43" s="319" t="str">
        <f>IF(B43="","",Output!X21)</f>
        <v/>
      </c>
      <c r="U43" s="319" t="str">
        <f>IF(B43="","",Output!Y21)</f>
        <v/>
      </c>
      <c r="V43" s="320" t="str">
        <f>IF(B43="","",Output!Z21)</f>
        <v/>
      </c>
      <c r="W43" s="321" t="str">
        <f>IF(B43="","",Output!AA21)</f>
        <v/>
      </c>
      <c r="X43" s="322" t="str">
        <f>IF(B43="","",Output!AB21)</f>
        <v/>
      </c>
    </row>
    <row r="44" spans="1:24" s="323" customFormat="1" ht="12.5">
      <c r="A44" s="324">
        <f t="shared" si="0"/>
        <v>3</v>
      </c>
      <c r="B44" s="143" t="str">
        <f>IF(Output!C22=0,"",Output!C22)</f>
        <v/>
      </c>
      <c r="C44" s="326"/>
      <c r="D44" s="328" t="str">
        <f>IF(B44="","",Output!J22)</f>
        <v/>
      </c>
      <c r="E44" s="319" t="str">
        <f>IF(B44="","",Output!K22)</f>
        <v/>
      </c>
      <c r="F44" s="319" t="str">
        <f>IF(B44="","",Output!L22)</f>
        <v/>
      </c>
      <c r="G44" s="320" t="str">
        <f>IF(B44="","",Output!M22)</f>
        <v/>
      </c>
      <c r="H44" s="321" t="str">
        <f>IF(B44="","",Output!N22)</f>
        <v/>
      </c>
      <c r="I44" s="1582" t="str">
        <f>IF(B44="","",Output!O22)</f>
        <v/>
      </c>
      <c r="J44" s="322" t="str">
        <f>IF(B44="","",Output!P22)</f>
        <v/>
      </c>
      <c r="K44" s="327"/>
      <c r="L44" s="1468" t="str">
        <f>IF(B44="","",Output!Q22)</f>
        <v/>
      </c>
      <c r="M44" s="319" t="str">
        <f>IF(B44="","",Output!R22)</f>
        <v/>
      </c>
      <c r="N44" s="319" t="str">
        <f>IF(B44="","",Output!S22)</f>
        <v/>
      </c>
      <c r="O44" s="320" t="str">
        <f>IF(B44="","",Output!T22)</f>
        <v/>
      </c>
      <c r="P44" s="321" t="str">
        <f>IF(B44="","",Output!U22)</f>
        <v/>
      </c>
      <c r="Q44" s="1578" t="str">
        <f>IF(B44="","",Output!V22)</f>
        <v/>
      </c>
      <c r="R44" s="327"/>
      <c r="S44" s="318" t="str">
        <f>IF(B44="","",Output!W22)</f>
        <v/>
      </c>
      <c r="T44" s="319" t="str">
        <f>IF(B44="","",Output!X22)</f>
        <v/>
      </c>
      <c r="U44" s="319" t="str">
        <f>IF(B44="","",Output!Y22)</f>
        <v/>
      </c>
      <c r="V44" s="320" t="str">
        <f>IF(B44="","",Output!Z22)</f>
        <v/>
      </c>
      <c r="W44" s="321" t="str">
        <f>IF(B44="","",Output!AA22)</f>
        <v/>
      </c>
      <c r="X44" s="322" t="str">
        <f>IF(B44="","",Output!AB22)</f>
        <v/>
      </c>
    </row>
    <row r="45" spans="1:24" s="308" customFormat="1">
      <c r="A45" s="324">
        <f t="shared" si="0"/>
        <v>2</v>
      </c>
      <c r="B45" s="143" t="str">
        <f>IF(Output!C23=0,"",Output!C23)</f>
        <v/>
      </c>
      <c r="C45" s="326"/>
      <c r="D45" s="328" t="str">
        <f>IF(B45="","",Output!J23)</f>
        <v/>
      </c>
      <c r="E45" s="319" t="str">
        <f>IF(B45="","",Output!K23)</f>
        <v/>
      </c>
      <c r="F45" s="319" t="str">
        <f>IF(B45="","",Output!L23)</f>
        <v/>
      </c>
      <c r="G45" s="320" t="str">
        <f>IF(B45="","",Output!M23)</f>
        <v/>
      </c>
      <c r="H45" s="321" t="str">
        <f>IF(B45="","",Output!N23)</f>
        <v/>
      </c>
      <c r="I45" s="1582" t="str">
        <f>IF(B45="","",Output!O23)</f>
        <v/>
      </c>
      <c r="J45" s="322" t="str">
        <f>IF(B45="","",Output!P23)</f>
        <v/>
      </c>
      <c r="K45" s="327"/>
      <c r="L45" s="1468" t="str">
        <f>IF(B45="","",Output!Q23)</f>
        <v/>
      </c>
      <c r="M45" s="319" t="str">
        <f>IF(B45="","",Output!R23)</f>
        <v/>
      </c>
      <c r="N45" s="319" t="str">
        <f>IF(B45="","",Output!S23)</f>
        <v/>
      </c>
      <c r="O45" s="320" t="str">
        <f>IF(B45="","",Output!T23)</f>
        <v/>
      </c>
      <c r="P45" s="321" t="str">
        <f>IF(B45="","",Output!U23)</f>
        <v/>
      </c>
      <c r="Q45" s="1578" t="str">
        <f>IF(B45="","",Output!V23)</f>
        <v/>
      </c>
      <c r="R45" s="327"/>
      <c r="S45" s="318" t="str">
        <f>IF(B45="","",Output!W23)</f>
        <v/>
      </c>
      <c r="T45" s="319" t="str">
        <f>IF(B45="","",Output!X23)</f>
        <v/>
      </c>
      <c r="U45" s="319" t="str">
        <f>IF(B45="","",Output!Y23)</f>
        <v/>
      </c>
      <c r="V45" s="320" t="str">
        <f>IF(B45="","",Output!Z23)</f>
        <v/>
      </c>
      <c r="W45" s="321" t="str">
        <f>IF(B45="","",Output!AA23)</f>
        <v/>
      </c>
      <c r="X45" s="322" t="str">
        <f>IF(B45="","",Output!AB23)</f>
        <v/>
      </c>
    </row>
    <row r="46" spans="1:24" s="308" customFormat="1">
      <c r="A46" s="324">
        <f t="shared" si="0"/>
        <v>1</v>
      </c>
      <c r="B46" s="143" t="str">
        <f>IF(Output!C24=0,"",Output!C24)</f>
        <v/>
      </c>
      <c r="C46" s="326"/>
      <c r="D46" s="328" t="str">
        <f>IF(B46="","",Output!J24)</f>
        <v/>
      </c>
      <c r="E46" s="319" t="str">
        <f>IF(B46="","",Output!K24)</f>
        <v/>
      </c>
      <c r="F46" s="319" t="str">
        <f>IF(B46="","",Output!L24)</f>
        <v/>
      </c>
      <c r="G46" s="320" t="str">
        <f>IF(B46="","",Output!M24)</f>
        <v/>
      </c>
      <c r="H46" s="321" t="str">
        <f>IF(B46="","",Output!N24)</f>
        <v/>
      </c>
      <c r="I46" s="1582" t="str">
        <f>IF(B46="","",Output!O24)</f>
        <v/>
      </c>
      <c r="J46" s="322" t="str">
        <f>IF(B46="","",Output!P24)</f>
        <v/>
      </c>
      <c r="K46" s="327"/>
      <c r="L46" s="1468" t="str">
        <f>IF(B46="","",Output!Q24)</f>
        <v/>
      </c>
      <c r="M46" s="319" t="str">
        <f>IF(B46="","",Output!R24)</f>
        <v/>
      </c>
      <c r="N46" s="319" t="str">
        <f>IF(B46="","",Output!S24)</f>
        <v/>
      </c>
      <c r="O46" s="320" t="str">
        <f>IF(B46="","",Output!T24)</f>
        <v/>
      </c>
      <c r="P46" s="321" t="str">
        <f>IF(B46="","",Output!U24)</f>
        <v/>
      </c>
      <c r="Q46" s="1578" t="str">
        <f>IF(B46="","",Output!V24)</f>
        <v/>
      </c>
      <c r="R46" s="327"/>
      <c r="S46" s="318" t="str">
        <f>IF(B46="","",Output!W24)</f>
        <v/>
      </c>
      <c r="T46" s="319" t="str">
        <f>IF(B46="","",Output!X24)</f>
        <v/>
      </c>
      <c r="U46" s="319" t="str">
        <f>IF(B46="","",Output!Y24)</f>
        <v/>
      </c>
      <c r="V46" s="320" t="str">
        <f>IF(B46="","",Output!Z24)</f>
        <v/>
      </c>
      <c r="W46" s="321" t="str">
        <f>IF(B46="","",Output!AA24)</f>
        <v/>
      </c>
      <c r="X46" s="322" t="str">
        <f>IF(B46="","",Output!AB24)</f>
        <v/>
      </c>
    </row>
    <row r="47" spans="1:24" s="308" customFormat="1">
      <c r="A47" s="324">
        <f t="shared" si="0"/>
        <v>0</v>
      </c>
      <c r="B47" s="143" t="str">
        <f>IF(Output!C25=0,"",Output!C25)</f>
        <v/>
      </c>
      <c r="C47" s="326"/>
      <c r="D47" s="328" t="str">
        <f>IF(B47="","",Output!J25)</f>
        <v/>
      </c>
      <c r="E47" s="319" t="str">
        <f>IF(B47="","",Output!K25)</f>
        <v/>
      </c>
      <c r="F47" s="319" t="str">
        <f>IF(B47="","",Output!L25)</f>
        <v/>
      </c>
      <c r="G47" s="320" t="str">
        <f>IF(B47="","",Output!M25)</f>
        <v/>
      </c>
      <c r="H47" s="321" t="str">
        <f>IF(B47="","",Output!N25)</f>
        <v/>
      </c>
      <c r="I47" s="1582" t="str">
        <f>IF(B47="","",Output!O25)</f>
        <v/>
      </c>
      <c r="J47" s="322" t="str">
        <f>IF(B47="","",Output!P25)</f>
        <v/>
      </c>
      <c r="K47" s="327"/>
      <c r="L47" s="1468" t="str">
        <f>IF(B47="","",Output!Q25)</f>
        <v/>
      </c>
      <c r="M47" s="319" t="str">
        <f>IF(B47="","",Output!R25)</f>
        <v/>
      </c>
      <c r="N47" s="319" t="str">
        <f>IF(B47="","",Output!S25)</f>
        <v/>
      </c>
      <c r="O47" s="320" t="str">
        <f>IF(B47="","",Output!T25)</f>
        <v/>
      </c>
      <c r="P47" s="321" t="str">
        <f>IF(B47="","",Output!U25)</f>
        <v/>
      </c>
      <c r="Q47" s="1578" t="str">
        <f>IF(B47="","",Output!V25)</f>
        <v/>
      </c>
      <c r="R47" s="327"/>
      <c r="S47" s="318" t="str">
        <f>IF(B47="","",Output!W25)</f>
        <v/>
      </c>
      <c r="T47" s="319" t="str">
        <f>IF(B47="","",Output!X25)</f>
        <v/>
      </c>
      <c r="U47" s="319" t="str">
        <f>IF(B47="","",Output!Y25)</f>
        <v/>
      </c>
      <c r="V47" s="320" t="str">
        <f>IF(B47="","",Output!Z25)</f>
        <v/>
      </c>
      <c r="W47" s="321" t="str">
        <f>IF(B47="","",Output!AA25)</f>
        <v/>
      </c>
      <c r="X47" s="322" t="str">
        <f>IF(B47="","",Output!AB25)</f>
        <v/>
      </c>
    </row>
    <row r="48" spans="1:24" s="308" customFormat="1">
      <c r="A48" s="324">
        <f t="shared" si="0"/>
        <v>-1</v>
      </c>
      <c r="B48" s="143" t="str">
        <f>IF(Output!C26=0,"",Output!C26)</f>
        <v/>
      </c>
      <c r="C48" s="326"/>
      <c r="D48" s="328" t="str">
        <f>IF(B48="","",Output!J26)</f>
        <v/>
      </c>
      <c r="E48" s="319" t="str">
        <f>IF(B48="","",Output!K26)</f>
        <v/>
      </c>
      <c r="F48" s="319" t="str">
        <f>IF(B48="","",Output!L26)</f>
        <v/>
      </c>
      <c r="G48" s="320" t="str">
        <f>IF(B48="","",Output!M26)</f>
        <v/>
      </c>
      <c r="H48" s="321" t="str">
        <f>IF(B48="","",Output!N26)</f>
        <v/>
      </c>
      <c r="I48" s="1582" t="str">
        <f>IF(B48="","",Output!O26)</f>
        <v/>
      </c>
      <c r="J48" s="322" t="str">
        <f>IF(B48="","",Output!P26)</f>
        <v/>
      </c>
      <c r="K48" s="327"/>
      <c r="L48" s="1468" t="str">
        <f>IF(B48="","",Output!Q26)</f>
        <v/>
      </c>
      <c r="M48" s="319" t="str">
        <f>IF(B48="","",Output!R26)</f>
        <v/>
      </c>
      <c r="N48" s="319" t="str">
        <f>IF(B48="","",Output!S26)</f>
        <v/>
      </c>
      <c r="O48" s="320" t="str">
        <f>IF(B48="","",Output!T26)</f>
        <v/>
      </c>
      <c r="P48" s="321" t="str">
        <f>IF(B48="","",Output!U26)</f>
        <v/>
      </c>
      <c r="Q48" s="1578" t="str">
        <f>IF(B48="","",Output!V26)</f>
        <v/>
      </c>
      <c r="R48" s="327"/>
      <c r="S48" s="318" t="str">
        <f>IF(B48="","",Output!W26)</f>
        <v/>
      </c>
      <c r="T48" s="319" t="str">
        <f>IF(B48="","",Output!X26)</f>
        <v/>
      </c>
      <c r="U48" s="319" t="str">
        <f>IF(B48="","",Output!Y26)</f>
        <v/>
      </c>
      <c r="V48" s="320" t="str">
        <f>IF(B48="","",Output!Z26)</f>
        <v/>
      </c>
      <c r="W48" s="321" t="str">
        <f>IF(B48="","",Output!AA26)</f>
        <v/>
      </c>
      <c r="X48" s="322" t="str">
        <f>IF(B48="","",Output!AB26)</f>
        <v/>
      </c>
    </row>
    <row r="49" spans="1:24" s="308" customFormat="1">
      <c r="A49" s="324">
        <f t="shared" si="0"/>
        <v>-2</v>
      </c>
      <c r="B49" s="143" t="str">
        <f>IF(Output!C27=0,"",Output!C27)</f>
        <v/>
      </c>
      <c r="C49" s="326"/>
      <c r="D49" s="328" t="str">
        <f>IF(B49="","",Output!J27)</f>
        <v/>
      </c>
      <c r="E49" s="319" t="str">
        <f>IF(B49="","",Output!K27)</f>
        <v/>
      </c>
      <c r="F49" s="319" t="str">
        <f>IF(B49="","",Output!L27)</f>
        <v/>
      </c>
      <c r="G49" s="320" t="str">
        <f>IF(B49="","",Output!M27)</f>
        <v/>
      </c>
      <c r="H49" s="321" t="str">
        <f>IF(B49="","",Output!N27)</f>
        <v/>
      </c>
      <c r="I49" s="1582" t="str">
        <f>IF(B49="","",Output!O27)</f>
        <v/>
      </c>
      <c r="J49" s="322" t="str">
        <f>IF(B49="","",Output!P27)</f>
        <v/>
      </c>
      <c r="K49" s="327"/>
      <c r="L49" s="1468" t="str">
        <f>IF(B49="","",Output!Q27)</f>
        <v/>
      </c>
      <c r="M49" s="319" t="str">
        <f>IF(B49="","",Output!R27)</f>
        <v/>
      </c>
      <c r="N49" s="319" t="str">
        <f>IF(B49="","",Output!S27)</f>
        <v/>
      </c>
      <c r="O49" s="320" t="str">
        <f>IF(B49="","",Output!T27)</f>
        <v/>
      </c>
      <c r="P49" s="321" t="str">
        <f>IF(B49="","",Output!U27)</f>
        <v/>
      </c>
      <c r="Q49" s="1578" t="str">
        <f>IF(B49="","",Output!V27)</f>
        <v/>
      </c>
      <c r="R49" s="327"/>
      <c r="S49" s="318" t="str">
        <f>IF(B49="","",Output!W27)</f>
        <v/>
      </c>
      <c r="T49" s="319" t="str">
        <f>IF(B49="","",Output!X27)</f>
        <v/>
      </c>
      <c r="U49" s="319" t="str">
        <f>IF(B49="","",Output!Y27)</f>
        <v/>
      </c>
      <c r="V49" s="320" t="str">
        <f>IF(B49="","",Output!Z27)</f>
        <v/>
      </c>
      <c r="W49" s="321" t="str">
        <f>IF(B49="","",Output!AA27)</f>
        <v/>
      </c>
      <c r="X49" s="322" t="str">
        <f>IF(B49="","",Output!AB27)</f>
        <v/>
      </c>
    </row>
    <row r="50" spans="1:24" s="308" customFormat="1">
      <c r="A50" s="324">
        <f t="shared" si="0"/>
        <v>-3</v>
      </c>
      <c r="B50" s="143" t="str">
        <f>IF(Output!C28=0,"",Output!C28)</f>
        <v/>
      </c>
      <c r="C50" s="326"/>
      <c r="D50" s="328" t="str">
        <f>IF(B50="","",Output!J28)</f>
        <v/>
      </c>
      <c r="E50" s="319" t="str">
        <f>IF(B50="","",Output!K28)</f>
        <v/>
      </c>
      <c r="F50" s="319" t="str">
        <f>IF(B50="","",Output!L28)</f>
        <v/>
      </c>
      <c r="G50" s="320" t="str">
        <f>IF(B50="","",Output!M28)</f>
        <v/>
      </c>
      <c r="H50" s="321" t="str">
        <f>IF(B50="","",Output!N28)</f>
        <v/>
      </c>
      <c r="I50" s="1582" t="str">
        <f>IF(B50="","",Output!O28)</f>
        <v/>
      </c>
      <c r="J50" s="322" t="str">
        <f>IF(B50="","",Output!P28)</f>
        <v/>
      </c>
      <c r="K50" s="327"/>
      <c r="L50" s="1468" t="str">
        <f>IF(B50="","",Output!Q28)</f>
        <v/>
      </c>
      <c r="M50" s="319" t="str">
        <f>IF(B50="","",Output!R28)</f>
        <v/>
      </c>
      <c r="N50" s="319" t="str">
        <f>IF(B50="","",Output!S28)</f>
        <v/>
      </c>
      <c r="O50" s="320" t="str">
        <f>IF(B50="","",Output!T28)</f>
        <v/>
      </c>
      <c r="P50" s="321" t="str">
        <f>IF(B50="","",Output!U28)</f>
        <v/>
      </c>
      <c r="Q50" s="1578" t="str">
        <f>IF(B50="","",Output!V28)</f>
        <v/>
      </c>
      <c r="R50" s="327"/>
      <c r="S50" s="318" t="str">
        <f>IF(B50="","",Output!W28)</f>
        <v/>
      </c>
      <c r="T50" s="319" t="str">
        <f>IF(B50="","",Output!X28)</f>
        <v/>
      </c>
      <c r="U50" s="319" t="str">
        <f>IF(B50="","",Output!Y28)</f>
        <v/>
      </c>
      <c r="V50" s="320" t="str">
        <f>IF(B50="","",Output!Z28)</f>
        <v/>
      </c>
      <c r="W50" s="321" t="str">
        <f>IF(B50="","",Output!AA28)</f>
        <v/>
      </c>
      <c r="X50" s="322" t="str">
        <f>IF(B50="","",Output!AB28)</f>
        <v/>
      </c>
    </row>
    <row r="51" spans="1:24" s="308" customFormat="1">
      <c r="A51" s="324">
        <f t="shared" si="0"/>
        <v>-4</v>
      </c>
      <c r="B51" s="143" t="str">
        <f>IF(Output!C29=0,"",Output!C29)</f>
        <v/>
      </c>
      <c r="C51" s="326"/>
      <c r="D51" s="328" t="str">
        <f>IF(B51="","",Output!J29)</f>
        <v/>
      </c>
      <c r="E51" s="319" t="str">
        <f>IF(B51="","",Output!K29)</f>
        <v/>
      </c>
      <c r="F51" s="319" t="str">
        <f>IF(B51="","",Output!L29)</f>
        <v/>
      </c>
      <c r="G51" s="320" t="str">
        <f>IF(B51="","",Output!M29)</f>
        <v/>
      </c>
      <c r="H51" s="321" t="str">
        <f>IF(B51="","",Output!N29)</f>
        <v/>
      </c>
      <c r="I51" s="1582" t="str">
        <f>IF(B51="","",Output!O29)</f>
        <v/>
      </c>
      <c r="J51" s="322" t="str">
        <f>IF(B51="","",Output!P29)</f>
        <v/>
      </c>
      <c r="K51" s="327"/>
      <c r="L51" s="1468" t="str">
        <f>IF(B51="","",Output!Q29)</f>
        <v/>
      </c>
      <c r="M51" s="319" t="str">
        <f>IF(B51="","",Output!R29)</f>
        <v/>
      </c>
      <c r="N51" s="319" t="str">
        <f>IF(B51="","",Output!S29)</f>
        <v/>
      </c>
      <c r="O51" s="320" t="str">
        <f>IF(B51="","",Output!T29)</f>
        <v/>
      </c>
      <c r="P51" s="321" t="str">
        <f>IF(B51="","",Output!U29)</f>
        <v/>
      </c>
      <c r="Q51" s="1578" t="str">
        <f>IF(B51="","",Output!V29)</f>
        <v/>
      </c>
      <c r="R51" s="327"/>
      <c r="S51" s="318" t="str">
        <f>IF(B51="","",Output!W29)</f>
        <v/>
      </c>
      <c r="T51" s="319" t="str">
        <f>IF(B51="","",Output!X29)</f>
        <v/>
      </c>
      <c r="U51" s="319" t="str">
        <f>IF(B51="","",Output!Y29)</f>
        <v/>
      </c>
      <c r="V51" s="320" t="str">
        <f>IF(B51="","",Output!Z29)</f>
        <v/>
      </c>
      <c r="W51" s="321" t="str">
        <f>IF(B51="","",Output!AA29)</f>
        <v/>
      </c>
      <c r="X51" s="322" t="str">
        <f>IF(B51="","",Output!AB29)</f>
        <v/>
      </c>
    </row>
    <row r="52" spans="1:24" s="308" customFormat="1">
      <c r="A52" s="324">
        <f t="shared" si="0"/>
        <v>-5</v>
      </c>
      <c r="B52" s="143" t="str">
        <f>IF(Output!C30=0,"",Output!C30)</f>
        <v/>
      </c>
      <c r="C52" s="326"/>
      <c r="D52" s="328" t="str">
        <f>IF(B52="","",Output!J30)</f>
        <v/>
      </c>
      <c r="E52" s="319" t="str">
        <f>IF(B52="","",Output!K30)</f>
        <v/>
      </c>
      <c r="F52" s="319" t="str">
        <f>IF(B52="","",Output!L30)</f>
        <v/>
      </c>
      <c r="G52" s="320" t="str">
        <f>IF(B52="","",Output!M30)</f>
        <v/>
      </c>
      <c r="H52" s="321" t="str">
        <f>IF(B52="","",Output!N30)</f>
        <v/>
      </c>
      <c r="I52" s="1582" t="str">
        <f>IF(B52="","",Output!O30)</f>
        <v/>
      </c>
      <c r="J52" s="322" t="str">
        <f>IF(B52="","",Output!P30)</f>
        <v/>
      </c>
      <c r="K52" s="327"/>
      <c r="L52" s="1468" t="str">
        <f>IF(B52="","",Output!Q30)</f>
        <v/>
      </c>
      <c r="M52" s="319" t="str">
        <f>IF(B52="","",Output!R30)</f>
        <v/>
      </c>
      <c r="N52" s="319" t="str">
        <f>IF(B52="","",Output!S30)</f>
        <v/>
      </c>
      <c r="O52" s="320" t="str">
        <f>IF(B52="","",Output!T30)</f>
        <v/>
      </c>
      <c r="P52" s="321" t="str">
        <f>IF(B52="","",Output!U30)</f>
        <v/>
      </c>
      <c r="Q52" s="1578" t="str">
        <f>IF(B52="","",Output!V30)</f>
        <v/>
      </c>
      <c r="R52" s="327"/>
      <c r="S52" s="318" t="str">
        <f>IF(B52="","",Output!W30)</f>
        <v/>
      </c>
      <c r="T52" s="319" t="str">
        <f>IF(B52="","",Output!X30)</f>
        <v/>
      </c>
      <c r="U52" s="319" t="str">
        <f>IF(B52="","",Output!Y30)</f>
        <v/>
      </c>
      <c r="V52" s="320" t="str">
        <f>IF(B52="","",Output!Z30)</f>
        <v/>
      </c>
      <c r="W52" s="321" t="str">
        <f>IF(B52="","",Output!AA30)</f>
        <v/>
      </c>
      <c r="X52" s="322" t="str">
        <f>IF(B52="","",Output!AB30)</f>
        <v/>
      </c>
    </row>
    <row r="53" spans="1:24" s="308" customFormat="1">
      <c r="A53" s="324">
        <f t="shared" si="0"/>
        <v>-6</v>
      </c>
      <c r="B53" s="143" t="str">
        <f>IF(Output!C31=0,"",Output!C31)</f>
        <v/>
      </c>
      <c r="C53" s="326"/>
      <c r="D53" s="328" t="str">
        <f>IF(B53="","",Output!J31)</f>
        <v/>
      </c>
      <c r="E53" s="319" t="str">
        <f>IF(B53="","",Output!K31)</f>
        <v/>
      </c>
      <c r="F53" s="319" t="str">
        <f>IF(B53="","",Output!L31)</f>
        <v/>
      </c>
      <c r="G53" s="320" t="str">
        <f>IF(B53="","",Output!M31)</f>
        <v/>
      </c>
      <c r="H53" s="321" t="str">
        <f>IF(B53="","",Output!N31)</f>
        <v/>
      </c>
      <c r="I53" s="1582" t="str">
        <f>IF(B53="","",Output!O31)</f>
        <v/>
      </c>
      <c r="J53" s="322" t="str">
        <f>IF(B53="","",Output!P31)</f>
        <v/>
      </c>
      <c r="K53" s="327"/>
      <c r="L53" s="1468" t="str">
        <f>IF(B53="","",Output!Q31)</f>
        <v/>
      </c>
      <c r="M53" s="319" t="str">
        <f>IF(B53="","",Output!R31)</f>
        <v/>
      </c>
      <c r="N53" s="319" t="str">
        <f>IF(B53="","",Output!S31)</f>
        <v/>
      </c>
      <c r="O53" s="320" t="str">
        <f>IF(B53="","",Output!T31)</f>
        <v/>
      </c>
      <c r="P53" s="321" t="str">
        <f>IF(B53="","",Output!U31)</f>
        <v/>
      </c>
      <c r="Q53" s="1578" t="str">
        <f>IF(B53="","",Output!V31)</f>
        <v/>
      </c>
      <c r="R53" s="327"/>
      <c r="S53" s="318" t="str">
        <f>IF(B53="","",Output!W31)</f>
        <v/>
      </c>
      <c r="T53" s="319" t="str">
        <f>IF(B53="","",Output!X31)</f>
        <v/>
      </c>
      <c r="U53" s="319" t="str">
        <f>IF(B53="","",Output!Y31)</f>
        <v/>
      </c>
      <c r="V53" s="320" t="str">
        <f>IF(B53="","",Output!Z31)</f>
        <v/>
      </c>
      <c r="W53" s="321" t="str">
        <f>IF(B53="","",Output!AA31)</f>
        <v/>
      </c>
      <c r="X53" s="322" t="str">
        <f>IF(B53="","",Output!AB31)</f>
        <v/>
      </c>
    </row>
    <row r="54" spans="1:24" s="308" customFormat="1">
      <c r="A54" s="324">
        <f t="shared" si="0"/>
        <v>-7</v>
      </c>
      <c r="B54" s="143" t="str">
        <f>IF(Output!C32=0,"",Output!C32)</f>
        <v/>
      </c>
      <c r="C54" s="326"/>
      <c r="D54" s="328" t="str">
        <f>IF(B54="","",Output!J32)</f>
        <v/>
      </c>
      <c r="E54" s="319" t="str">
        <f>IF(B54="","",Output!K32)</f>
        <v/>
      </c>
      <c r="F54" s="319" t="str">
        <f>IF(B54="","",Output!L32)</f>
        <v/>
      </c>
      <c r="G54" s="320" t="str">
        <f>IF(B54="","",Output!M32)</f>
        <v/>
      </c>
      <c r="H54" s="321" t="str">
        <f>IF(B54="","",Output!N32)</f>
        <v/>
      </c>
      <c r="I54" s="1582" t="str">
        <f>IF(B54="","",Output!O32)</f>
        <v/>
      </c>
      <c r="J54" s="322" t="str">
        <f>IF(B54="","",Output!P32)</f>
        <v/>
      </c>
      <c r="K54" s="327"/>
      <c r="L54" s="1468" t="str">
        <f>IF(B54="","",Output!Q32)</f>
        <v/>
      </c>
      <c r="M54" s="319" t="str">
        <f>IF(B54="","",Output!R32)</f>
        <v/>
      </c>
      <c r="N54" s="319" t="str">
        <f>IF(B54="","",Output!S32)</f>
        <v/>
      </c>
      <c r="O54" s="320" t="str">
        <f>IF(B54="","",Output!T32)</f>
        <v/>
      </c>
      <c r="P54" s="321" t="str">
        <f>IF(B54="","",Output!U32)</f>
        <v/>
      </c>
      <c r="Q54" s="1578" t="str">
        <f>IF(B54="","",Output!V32)</f>
        <v/>
      </c>
      <c r="R54" s="327"/>
      <c r="S54" s="318" t="str">
        <f>IF(B54="","",Output!W32)</f>
        <v/>
      </c>
      <c r="T54" s="319" t="str">
        <f>IF(B54="","",Output!X32)</f>
        <v/>
      </c>
      <c r="U54" s="319" t="str">
        <f>IF(B54="","",Output!Y32)</f>
        <v/>
      </c>
      <c r="V54" s="320" t="str">
        <f>IF(B54="","",Output!Z32)</f>
        <v/>
      </c>
      <c r="W54" s="321" t="str">
        <f>IF(B54="","",Output!AA32)</f>
        <v/>
      </c>
      <c r="X54" s="322" t="str">
        <f>IF(B54="","",Output!AB32)</f>
        <v/>
      </c>
    </row>
    <row r="55" spans="1:24" s="308" customFormat="1">
      <c r="A55" s="324">
        <f t="shared" si="0"/>
        <v>-8</v>
      </c>
      <c r="B55" s="143" t="str">
        <f>IF(Output!C33=0,"",Output!C33)</f>
        <v/>
      </c>
      <c r="C55" s="326"/>
      <c r="D55" s="328" t="str">
        <f>IF(B55="","",Output!J33)</f>
        <v/>
      </c>
      <c r="E55" s="319" t="str">
        <f>IF(B55="","",Output!K33)</f>
        <v/>
      </c>
      <c r="F55" s="319" t="str">
        <f>IF(B55="","",Output!L33)</f>
        <v/>
      </c>
      <c r="G55" s="320" t="str">
        <f>IF(B55="","",Output!M33)</f>
        <v/>
      </c>
      <c r="H55" s="321" t="str">
        <f>IF(B55="","",Output!N33)</f>
        <v/>
      </c>
      <c r="I55" s="1582" t="str">
        <f>IF(B55="","",Output!O33)</f>
        <v/>
      </c>
      <c r="J55" s="322" t="str">
        <f>IF(B55="","",Output!P33)</f>
        <v/>
      </c>
      <c r="K55" s="327"/>
      <c r="L55" s="1468" t="str">
        <f>IF(B55="","",Output!Q33)</f>
        <v/>
      </c>
      <c r="M55" s="319" t="str">
        <f>IF(B55="","",Output!R33)</f>
        <v/>
      </c>
      <c r="N55" s="319" t="str">
        <f>IF(B55="","",Output!S33)</f>
        <v/>
      </c>
      <c r="O55" s="320" t="str">
        <f>IF(B55="","",Output!T33)</f>
        <v/>
      </c>
      <c r="P55" s="321" t="str">
        <f>IF(B55="","",Output!U33)</f>
        <v/>
      </c>
      <c r="Q55" s="1578" t="str">
        <f>IF(B55="","",Output!V33)</f>
        <v/>
      </c>
      <c r="R55" s="327"/>
      <c r="S55" s="318" t="str">
        <f>IF(B55="","",Output!W33)</f>
        <v/>
      </c>
      <c r="T55" s="319" t="str">
        <f>IF(B55="","",Output!X33)</f>
        <v/>
      </c>
      <c r="U55" s="319" t="str">
        <f>IF(B55="","",Output!Y33)</f>
        <v/>
      </c>
      <c r="V55" s="320" t="str">
        <f>IF(B55="","",Output!Z33)</f>
        <v/>
      </c>
      <c r="W55" s="321" t="str">
        <f>IF(B55="","",Output!AA33)</f>
        <v/>
      </c>
      <c r="X55" s="322" t="str">
        <f>IF(B55="","",Output!AB33)</f>
        <v/>
      </c>
    </row>
    <row r="56" spans="1:24" s="308" customFormat="1">
      <c r="A56" s="324">
        <f t="shared" si="0"/>
        <v>-9</v>
      </c>
      <c r="B56" s="143" t="str">
        <f>IF(Output!C34=0,"",Output!C34)</f>
        <v/>
      </c>
      <c r="C56" s="326"/>
      <c r="D56" s="328" t="str">
        <f>IF(B56="","",Output!J34)</f>
        <v/>
      </c>
      <c r="E56" s="319" t="str">
        <f>IF(B56="","",Output!K34)</f>
        <v/>
      </c>
      <c r="F56" s="319" t="str">
        <f>IF(B56="","",Output!L34)</f>
        <v/>
      </c>
      <c r="G56" s="320" t="str">
        <f>IF(B56="","",Output!M34)</f>
        <v/>
      </c>
      <c r="H56" s="321" t="str">
        <f>IF(B56="","",Output!N34)</f>
        <v/>
      </c>
      <c r="I56" s="1582" t="str">
        <f>IF(B56="","",Output!O34)</f>
        <v/>
      </c>
      <c r="J56" s="322" t="str">
        <f>IF(B56="","",Output!P34)</f>
        <v/>
      </c>
      <c r="K56" s="327"/>
      <c r="L56" s="1468" t="str">
        <f>IF(B56="","",Output!Q34)</f>
        <v/>
      </c>
      <c r="M56" s="319" t="str">
        <f>IF(B56="","",Output!R34)</f>
        <v/>
      </c>
      <c r="N56" s="319" t="str">
        <f>IF(B56="","",Output!S34)</f>
        <v/>
      </c>
      <c r="O56" s="320" t="str">
        <f>IF(B56="","",Output!T34)</f>
        <v/>
      </c>
      <c r="P56" s="321" t="str">
        <f>IF(B56="","",Output!U34)</f>
        <v/>
      </c>
      <c r="Q56" s="1578" t="str">
        <f>IF(B56="","",Output!V34)</f>
        <v/>
      </c>
      <c r="R56" s="327"/>
      <c r="S56" s="318" t="str">
        <f>IF(B56="","",Output!W34)</f>
        <v/>
      </c>
      <c r="T56" s="319" t="str">
        <f>IF(B56="","",Output!X34)</f>
        <v/>
      </c>
      <c r="U56" s="319" t="str">
        <f>IF(B56="","",Output!Y34)</f>
        <v/>
      </c>
      <c r="V56" s="320" t="str">
        <f>IF(B56="","",Output!Z34)</f>
        <v/>
      </c>
      <c r="W56" s="321" t="str">
        <f>IF(B56="","",Output!AA34)</f>
        <v/>
      </c>
      <c r="X56" s="322" t="str">
        <f>IF(B56="","",Output!AB34)</f>
        <v/>
      </c>
    </row>
    <row r="57" spans="1:24" s="308" customFormat="1">
      <c r="A57" s="324">
        <f t="shared" si="0"/>
        <v>-10</v>
      </c>
      <c r="B57" s="143" t="str">
        <f>IF(Output!C35=0,"",Output!C35)</f>
        <v/>
      </c>
      <c r="C57" s="326"/>
      <c r="D57" s="328" t="str">
        <f>IF(B57="","",Output!J35)</f>
        <v/>
      </c>
      <c r="E57" s="319" t="str">
        <f>IF(B57="","",Output!K35)</f>
        <v/>
      </c>
      <c r="F57" s="319" t="str">
        <f>IF(B57="","",Output!L35)</f>
        <v/>
      </c>
      <c r="G57" s="320" t="str">
        <f>IF(B57="","",Output!M35)</f>
        <v/>
      </c>
      <c r="H57" s="321" t="str">
        <f>IF(B57="","",Output!N35)</f>
        <v/>
      </c>
      <c r="I57" s="1582" t="str">
        <f>IF(B57="","",Output!O35)</f>
        <v/>
      </c>
      <c r="J57" s="322" t="str">
        <f>IF(B57="","",Output!P35)</f>
        <v/>
      </c>
      <c r="K57" s="327"/>
      <c r="L57" s="1468" t="str">
        <f>IF(B57="","",Output!Q35)</f>
        <v/>
      </c>
      <c r="M57" s="319" t="str">
        <f>IF(B57="","",Output!R35)</f>
        <v/>
      </c>
      <c r="N57" s="319" t="str">
        <f>IF(B57="","",Output!S35)</f>
        <v/>
      </c>
      <c r="O57" s="320" t="str">
        <f>IF(B57="","",Output!T35)</f>
        <v/>
      </c>
      <c r="P57" s="321" t="str">
        <f>IF(B57="","",Output!U35)</f>
        <v/>
      </c>
      <c r="Q57" s="1578" t="str">
        <f>IF(B57="","",Output!V35)</f>
        <v/>
      </c>
      <c r="R57" s="327"/>
      <c r="S57" s="318" t="str">
        <f>IF(B57="","",Output!W35)</f>
        <v/>
      </c>
      <c r="T57" s="319" t="str">
        <f>IF(B57="","",Output!X35)</f>
        <v/>
      </c>
      <c r="U57" s="319" t="str">
        <f>IF(B57="","",Output!Y35)</f>
        <v/>
      </c>
      <c r="V57" s="320" t="str">
        <f>IF(B57="","",Output!Z35)</f>
        <v/>
      </c>
      <c r="W57" s="321" t="str">
        <f>IF(B57="","",Output!AA35)</f>
        <v/>
      </c>
      <c r="X57" s="322" t="str">
        <f>IF(B57="","",Output!AB35)</f>
        <v/>
      </c>
    </row>
    <row r="58" spans="1:24" s="308" customFormat="1">
      <c r="A58" s="324">
        <f t="shared" si="0"/>
        <v>-11</v>
      </c>
      <c r="B58" s="143" t="str">
        <f>IF(Output!C36=0,"",Output!C36)</f>
        <v/>
      </c>
      <c r="C58" s="326"/>
      <c r="D58" s="328" t="str">
        <f>IF(B58="","",Output!J36)</f>
        <v/>
      </c>
      <c r="E58" s="319" t="str">
        <f>IF(B58="","",Output!K36)</f>
        <v/>
      </c>
      <c r="F58" s="319" t="str">
        <f>IF(B58="","",Output!L36)</f>
        <v/>
      </c>
      <c r="G58" s="320" t="str">
        <f>IF(B58="","",Output!M36)</f>
        <v/>
      </c>
      <c r="H58" s="321" t="str">
        <f>IF(B58="","",Output!N36)</f>
        <v/>
      </c>
      <c r="I58" s="1582" t="str">
        <f>IF(B58="","",Output!O36)</f>
        <v/>
      </c>
      <c r="J58" s="322" t="str">
        <f>IF(B58="","",Output!P36)</f>
        <v/>
      </c>
      <c r="K58" s="327"/>
      <c r="L58" s="1468" t="str">
        <f>IF(B58="","",Output!Q36)</f>
        <v/>
      </c>
      <c r="M58" s="319" t="str">
        <f>IF(B58="","",Output!R36)</f>
        <v/>
      </c>
      <c r="N58" s="319" t="str">
        <f>IF(B58="","",Output!S36)</f>
        <v/>
      </c>
      <c r="O58" s="320" t="str">
        <f>IF(B58="","",Output!T36)</f>
        <v/>
      </c>
      <c r="P58" s="321" t="str">
        <f>IF(B58="","",Output!U36)</f>
        <v/>
      </c>
      <c r="Q58" s="1578" t="str">
        <f>IF(B58="","",Output!V36)</f>
        <v/>
      </c>
      <c r="R58" s="327"/>
      <c r="S58" s="318" t="str">
        <f>IF(B58="","",Output!W36)</f>
        <v/>
      </c>
      <c r="T58" s="319" t="str">
        <f>IF(B58="","",Output!X36)</f>
        <v/>
      </c>
      <c r="U58" s="319" t="str">
        <f>IF(B58="","",Output!Y36)</f>
        <v/>
      </c>
      <c r="V58" s="320" t="str">
        <f>IF(B58="","",Output!Z36)</f>
        <v/>
      </c>
      <c r="W58" s="321" t="str">
        <f>IF(B58="","",Output!AA36)</f>
        <v/>
      </c>
      <c r="X58" s="322" t="str">
        <f>IF(B58="","",Output!AB36)</f>
        <v/>
      </c>
    </row>
    <row r="59" spans="1:24" s="308" customFormat="1">
      <c r="A59" s="324">
        <f t="shared" si="0"/>
        <v>-12</v>
      </c>
      <c r="B59" s="143" t="str">
        <f>IF(Output!C37=0,"",Output!C37)</f>
        <v/>
      </c>
      <c r="C59" s="326"/>
      <c r="D59" s="328" t="str">
        <f>IF(B59="","",Output!J37)</f>
        <v/>
      </c>
      <c r="E59" s="319" t="str">
        <f>IF(B59="","",Output!K37)</f>
        <v/>
      </c>
      <c r="F59" s="319" t="str">
        <f>IF(B59="","",Output!L37)</f>
        <v/>
      </c>
      <c r="G59" s="320" t="str">
        <f>IF(B59="","",Output!M37)</f>
        <v/>
      </c>
      <c r="H59" s="321" t="str">
        <f>IF(B59="","",Output!N37)</f>
        <v/>
      </c>
      <c r="I59" s="1582" t="str">
        <f>IF(B59="","",Output!O37)</f>
        <v/>
      </c>
      <c r="J59" s="322" t="str">
        <f>IF(B59="","",Output!P37)</f>
        <v/>
      </c>
      <c r="K59" s="327"/>
      <c r="L59" s="1468" t="str">
        <f>IF(B59="","",Output!Q37)</f>
        <v/>
      </c>
      <c r="M59" s="319" t="str">
        <f>IF(B59="","",Output!R37)</f>
        <v/>
      </c>
      <c r="N59" s="319" t="str">
        <f>IF(B59="","",Output!S37)</f>
        <v/>
      </c>
      <c r="O59" s="320" t="str">
        <f>IF(B59="","",Output!T37)</f>
        <v/>
      </c>
      <c r="P59" s="321" t="str">
        <f>IF(B59="","",Output!U37)</f>
        <v/>
      </c>
      <c r="Q59" s="1578" t="str">
        <f>IF(B59="","",Output!V37)</f>
        <v/>
      </c>
      <c r="R59" s="327"/>
      <c r="S59" s="318" t="str">
        <f>IF(B59="","",Output!W37)</f>
        <v/>
      </c>
      <c r="T59" s="319" t="str">
        <f>IF(B59="","",Output!X37)</f>
        <v/>
      </c>
      <c r="U59" s="319" t="str">
        <f>IF(B59="","",Output!Y37)</f>
        <v/>
      </c>
      <c r="V59" s="320" t="str">
        <f>IF(B59="","",Output!Z37)</f>
        <v/>
      </c>
      <c r="W59" s="321" t="str">
        <f>IF(B59="","",Output!AA37)</f>
        <v/>
      </c>
      <c r="X59" s="322" t="str">
        <f>IF(B59="","",Output!AB37)</f>
        <v/>
      </c>
    </row>
    <row r="60" spans="1:24" s="308" customFormat="1">
      <c r="A60" s="324">
        <f t="shared" si="0"/>
        <v>-13</v>
      </c>
      <c r="B60" s="143" t="str">
        <f>IF(Output!C38=0,"",Output!C38)</f>
        <v/>
      </c>
      <c r="C60" s="326"/>
      <c r="D60" s="328" t="str">
        <f>IF(B60="","",Output!J38)</f>
        <v/>
      </c>
      <c r="E60" s="319" t="str">
        <f>IF(B60="","",Output!K38)</f>
        <v/>
      </c>
      <c r="F60" s="319" t="str">
        <f>IF(B60="","",Output!L38)</f>
        <v/>
      </c>
      <c r="G60" s="320" t="str">
        <f>IF(B60="","",Output!M38)</f>
        <v/>
      </c>
      <c r="H60" s="321" t="str">
        <f>IF(B60="","",Output!N38)</f>
        <v/>
      </c>
      <c r="I60" s="1582" t="str">
        <f>IF(B60="","",Output!O38)</f>
        <v/>
      </c>
      <c r="J60" s="322" t="str">
        <f>IF(B60="","",Output!P38)</f>
        <v/>
      </c>
      <c r="K60" s="327"/>
      <c r="L60" s="1468" t="str">
        <f>IF(B60="","",Output!Q38)</f>
        <v/>
      </c>
      <c r="M60" s="319" t="str">
        <f>IF(B60="","",Output!R38)</f>
        <v/>
      </c>
      <c r="N60" s="319" t="str">
        <f>IF(B60="","",Output!S38)</f>
        <v/>
      </c>
      <c r="O60" s="320" t="str">
        <f>IF(B60="","",Output!T38)</f>
        <v/>
      </c>
      <c r="P60" s="321" t="str">
        <f>IF(B60="","",Output!U38)</f>
        <v/>
      </c>
      <c r="Q60" s="1578" t="str">
        <f>IF(B60="","",Output!V38)</f>
        <v/>
      </c>
      <c r="R60" s="327"/>
      <c r="S60" s="318" t="str">
        <f>IF(B60="","",Output!W38)</f>
        <v/>
      </c>
      <c r="T60" s="319" t="str">
        <f>IF(B60="","",Output!X38)</f>
        <v/>
      </c>
      <c r="U60" s="319" t="str">
        <f>IF(B60="","",Output!Y38)</f>
        <v/>
      </c>
      <c r="V60" s="320" t="str">
        <f>IF(B60="","",Output!Z38)</f>
        <v/>
      </c>
      <c r="W60" s="321" t="str">
        <f>IF(B60="","",Output!AA38)</f>
        <v/>
      </c>
      <c r="X60" s="322" t="str">
        <f>IF(B60="","",Output!AB38)</f>
        <v/>
      </c>
    </row>
    <row r="61" spans="1:24" s="308" customFormat="1">
      <c r="A61" s="324">
        <f t="shared" si="0"/>
        <v>-14</v>
      </c>
      <c r="B61" s="143" t="str">
        <f>IF(Output!C39=0,"",Output!C39)</f>
        <v/>
      </c>
      <c r="C61" s="326"/>
      <c r="D61" s="328" t="str">
        <f>IF(B61="","",Output!J39)</f>
        <v/>
      </c>
      <c r="E61" s="319" t="str">
        <f>IF(B61="","",Output!K39)</f>
        <v/>
      </c>
      <c r="F61" s="319" t="str">
        <f>IF(B61="","",Output!L39)</f>
        <v/>
      </c>
      <c r="G61" s="320" t="str">
        <f>IF(B61="","",Output!M39)</f>
        <v/>
      </c>
      <c r="H61" s="321" t="str">
        <f>IF(B61="","",Output!N39)</f>
        <v/>
      </c>
      <c r="I61" s="1582" t="str">
        <f>IF(B61="","",Output!O39)</f>
        <v/>
      </c>
      <c r="J61" s="322" t="str">
        <f>IF(B61="","",Output!P39)</f>
        <v/>
      </c>
      <c r="K61" s="327"/>
      <c r="L61" s="1468" t="str">
        <f>IF(B61="","",Output!Q39)</f>
        <v/>
      </c>
      <c r="M61" s="319" t="str">
        <f>IF(B61="","",Output!R39)</f>
        <v/>
      </c>
      <c r="N61" s="319" t="str">
        <f>IF(B61="","",Output!S39)</f>
        <v/>
      </c>
      <c r="O61" s="320" t="str">
        <f>IF(B61="","",Output!T39)</f>
        <v/>
      </c>
      <c r="P61" s="321" t="str">
        <f>IF(B61="","",Output!U39)</f>
        <v/>
      </c>
      <c r="Q61" s="1578" t="str">
        <f>IF(B61="","",Output!V39)</f>
        <v/>
      </c>
      <c r="R61" s="327"/>
      <c r="S61" s="318" t="str">
        <f>IF(B61="","",Output!W39)</f>
        <v/>
      </c>
      <c r="T61" s="319" t="str">
        <f>IF(B61="","",Output!X39)</f>
        <v/>
      </c>
      <c r="U61" s="319" t="str">
        <f>IF(B61="","",Output!Y39)</f>
        <v/>
      </c>
      <c r="V61" s="320" t="str">
        <f>IF(B61="","",Output!Z39)</f>
        <v/>
      </c>
      <c r="W61" s="321" t="str">
        <f>IF(B61="","",Output!AA39)</f>
        <v/>
      </c>
      <c r="X61" s="322" t="str">
        <f>IF(B61="","",Output!AB39)</f>
        <v/>
      </c>
    </row>
    <row r="62" spans="1:24" s="308" customFormat="1">
      <c r="A62" s="324">
        <f t="shared" si="0"/>
        <v>-15</v>
      </c>
      <c r="B62" s="143" t="str">
        <f>IF(Output!C40=0,"",Output!C40)</f>
        <v/>
      </c>
      <c r="C62" s="326"/>
      <c r="D62" s="328" t="str">
        <f>IF(B62="","",Output!J40)</f>
        <v/>
      </c>
      <c r="E62" s="319" t="str">
        <f>IF(B62="","",Output!K40)</f>
        <v/>
      </c>
      <c r="F62" s="319" t="str">
        <f>IF(B62="","",Output!L40)</f>
        <v/>
      </c>
      <c r="G62" s="320" t="str">
        <f>IF(B62="","",Output!M40)</f>
        <v/>
      </c>
      <c r="H62" s="321" t="str">
        <f>IF(B62="","",Output!N40)</f>
        <v/>
      </c>
      <c r="I62" s="1582" t="str">
        <f>IF(B62="","",Output!O40)</f>
        <v/>
      </c>
      <c r="J62" s="322" t="str">
        <f>IF(B62="","",Output!P40)</f>
        <v/>
      </c>
      <c r="K62" s="327"/>
      <c r="L62" s="1468" t="str">
        <f>IF(B62="","",Output!Q40)</f>
        <v/>
      </c>
      <c r="M62" s="319" t="str">
        <f>IF(B62="","",Output!R40)</f>
        <v/>
      </c>
      <c r="N62" s="319" t="str">
        <f>IF(B62="","",Output!S40)</f>
        <v/>
      </c>
      <c r="O62" s="320" t="str">
        <f>IF(B62="","",Output!T40)</f>
        <v/>
      </c>
      <c r="P62" s="321" t="str">
        <f>IF(B62="","",Output!U40)</f>
        <v/>
      </c>
      <c r="Q62" s="1578" t="str">
        <f>IF(B62="","",Output!V40)</f>
        <v/>
      </c>
      <c r="R62" s="327"/>
      <c r="S62" s="318" t="str">
        <f>IF(B62="","",Output!W40)</f>
        <v/>
      </c>
      <c r="T62" s="319" t="str">
        <f>IF(B62="","",Output!X40)</f>
        <v/>
      </c>
      <c r="U62" s="319" t="str">
        <f>IF(B62="","",Output!Y40)</f>
        <v/>
      </c>
      <c r="V62" s="320" t="str">
        <f>IF(B62="","",Output!Z40)</f>
        <v/>
      </c>
      <c r="W62" s="321" t="str">
        <f>IF(B62="","",Output!AA40)</f>
        <v/>
      </c>
      <c r="X62" s="322" t="str">
        <f>IF(B62="","",Output!AB40)</f>
        <v/>
      </c>
    </row>
    <row r="63" spans="1:24" s="308" customFormat="1">
      <c r="A63" s="324">
        <f t="shared" si="0"/>
        <v>-16</v>
      </c>
      <c r="B63" s="143" t="str">
        <f>IF(Output!C41=0,"",Output!C41)</f>
        <v/>
      </c>
      <c r="C63" s="326"/>
      <c r="D63" s="328" t="str">
        <f>IF(B63="","",Output!J41)</f>
        <v/>
      </c>
      <c r="E63" s="319" t="str">
        <f>IF(B63="","",Output!K41)</f>
        <v/>
      </c>
      <c r="F63" s="319" t="str">
        <f>IF(B63="","",Output!L41)</f>
        <v/>
      </c>
      <c r="G63" s="320" t="str">
        <f>IF(B63="","",Output!M41)</f>
        <v/>
      </c>
      <c r="H63" s="321" t="str">
        <f>IF(B63="","",Output!N41)</f>
        <v/>
      </c>
      <c r="I63" s="1582" t="str">
        <f>IF(B63="","",Output!O41)</f>
        <v/>
      </c>
      <c r="J63" s="322" t="str">
        <f>IF(B63="","",Output!P41)</f>
        <v/>
      </c>
      <c r="K63" s="327"/>
      <c r="L63" s="1468" t="str">
        <f>IF(B63="","",Output!Q41)</f>
        <v/>
      </c>
      <c r="M63" s="319" t="str">
        <f>IF(B63="","",Output!R41)</f>
        <v/>
      </c>
      <c r="N63" s="319" t="str">
        <f>IF(B63="","",Output!S41)</f>
        <v/>
      </c>
      <c r="O63" s="320" t="str">
        <f>IF(B63="","",Output!T41)</f>
        <v/>
      </c>
      <c r="P63" s="321" t="str">
        <f>IF(B63="","",Output!U41)</f>
        <v/>
      </c>
      <c r="Q63" s="1578" t="str">
        <f>IF(B63="","",Output!V41)</f>
        <v/>
      </c>
      <c r="R63" s="327"/>
      <c r="S63" s="318" t="str">
        <f>IF(B63="","",Output!W41)</f>
        <v/>
      </c>
      <c r="T63" s="319" t="str">
        <f>IF(B63="","",Output!X41)</f>
        <v/>
      </c>
      <c r="U63" s="319" t="str">
        <f>IF(B63="","",Output!Y41)</f>
        <v/>
      </c>
      <c r="V63" s="320" t="str">
        <f>IF(B63="","",Output!Z41)</f>
        <v/>
      </c>
      <c r="W63" s="321" t="str">
        <f>IF(B63="","",Output!AA41)</f>
        <v/>
      </c>
      <c r="X63" s="322" t="str">
        <f>IF(B63="","",Output!AB41)</f>
        <v/>
      </c>
    </row>
    <row r="64" spans="1:24" s="308" customFormat="1">
      <c r="A64" s="324">
        <f t="shared" si="0"/>
        <v>-17</v>
      </c>
      <c r="B64" s="143" t="str">
        <f>IF(Output!C42=0,"",Output!C42)</f>
        <v/>
      </c>
      <c r="C64" s="326"/>
      <c r="D64" s="328" t="str">
        <f>IF(B64="","",Output!J42)</f>
        <v/>
      </c>
      <c r="E64" s="319" t="str">
        <f>IF(B64="","",Output!K42)</f>
        <v/>
      </c>
      <c r="F64" s="319" t="str">
        <f>IF(B64="","",Output!L42)</f>
        <v/>
      </c>
      <c r="G64" s="320" t="str">
        <f>IF(B64="","",Output!M42)</f>
        <v/>
      </c>
      <c r="H64" s="321" t="str">
        <f>IF(B64="","",Output!N42)</f>
        <v/>
      </c>
      <c r="I64" s="1582" t="str">
        <f>IF(B64="","",Output!O42)</f>
        <v/>
      </c>
      <c r="J64" s="322" t="str">
        <f>IF(B64="","",Output!P42)</f>
        <v/>
      </c>
      <c r="K64" s="327"/>
      <c r="L64" s="1468" t="str">
        <f>IF(B64="","",Output!Q42)</f>
        <v/>
      </c>
      <c r="M64" s="319" t="str">
        <f>IF(B64="","",Output!R42)</f>
        <v/>
      </c>
      <c r="N64" s="319" t="str">
        <f>IF(B64="","",Output!S42)</f>
        <v/>
      </c>
      <c r="O64" s="320" t="str">
        <f>IF(B64="","",Output!T42)</f>
        <v/>
      </c>
      <c r="P64" s="321" t="str">
        <f>IF(B64="","",Output!U42)</f>
        <v/>
      </c>
      <c r="Q64" s="1578" t="str">
        <f>IF(B64="","",Output!V42)</f>
        <v/>
      </c>
      <c r="R64" s="327"/>
      <c r="S64" s="318" t="str">
        <f>IF(B64="","",Output!W42)</f>
        <v/>
      </c>
      <c r="T64" s="319" t="str">
        <f>IF(B64="","",Output!X42)</f>
        <v/>
      </c>
      <c r="U64" s="319" t="str">
        <f>IF(B64="","",Output!Y42)</f>
        <v/>
      </c>
      <c r="V64" s="320" t="str">
        <f>IF(B64="","",Output!Z42)</f>
        <v/>
      </c>
      <c r="W64" s="321" t="str">
        <f>IF(B64="","",Output!AA42)</f>
        <v/>
      </c>
      <c r="X64" s="322" t="str">
        <f>IF(B64="","",Output!AB42)</f>
        <v/>
      </c>
    </row>
    <row r="65" spans="1:24" s="308" customFormat="1">
      <c r="A65" s="324">
        <f t="shared" si="0"/>
        <v>-18</v>
      </c>
      <c r="B65" s="143" t="str">
        <f>IF(Output!C43=0,"",Output!C43)</f>
        <v/>
      </c>
      <c r="C65" s="326"/>
      <c r="D65" s="328" t="str">
        <f>IF(B65="","",Output!J43)</f>
        <v/>
      </c>
      <c r="E65" s="319" t="str">
        <f>IF(B65="","",Output!K43)</f>
        <v/>
      </c>
      <c r="F65" s="319" t="str">
        <f>IF(B65="","",Output!L43)</f>
        <v/>
      </c>
      <c r="G65" s="320" t="str">
        <f>IF(B65="","",Output!M43)</f>
        <v/>
      </c>
      <c r="H65" s="321" t="str">
        <f>IF(B65="","",Output!N43)</f>
        <v/>
      </c>
      <c r="I65" s="1582" t="str">
        <f>IF(B65="","",Output!O43)</f>
        <v/>
      </c>
      <c r="J65" s="322" t="str">
        <f>IF(B65="","",Output!P43)</f>
        <v/>
      </c>
      <c r="K65" s="327"/>
      <c r="L65" s="1468" t="str">
        <f>IF(B65="","",Output!Q43)</f>
        <v/>
      </c>
      <c r="M65" s="319" t="str">
        <f>IF(B65="","",Output!R43)</f>
        <v/>
      </c>
      <c r="N65" s="319" t="str">
        <f>IF(B65="","",Output!S43)</f>
        <v/>
      </c>
      <c r="O65" s="320" t="str">
        <f>IF(B65="","",Output!T43)</f>
        <v/>
      </c>
      <c r="P65" s="321" t="str">
        <f>IF(B65="","",Output!U43)</f>
        <v/>
      </c>
      <c r="Q65" s="1578" t="str">
        <f>IF(B65="","",Output!V43)</f>
        <v/>
      </c>
      <c r="R65" s="327"/>
      <c r="S65" s="318" t="str">
        <f>IF(B65="","",Output!W43)</f>
        <v/>
      </c>
      <c r="T65" s="319" t="str">
        <f>IF(B65="","",Output!X43)</f>
        <v/>
      </c>
      <c r="U65" s="319" t="str">
        <f>IF(B65="","",Output!Y43)</f>
        <v/>
      </c>
      <c r="V65" s="320" t="str">
        <f>IF(B65="","",Output!Z43)</f>
        <v/>
      </c>
      <c r="W65" s="321" t="str">
        <f>IF(B65="","",Output!AA43)</f>
        <v/>
      </c>
      <c r="X65" s="322" t="str">
        <f>IF(B65="","",Output!AB43)</f>
        <v/>
      </c>
    </row>
    <row r="66" spans="1:24" s="308" customFormat="1">
      <c r="A66" s="324">
        <f t="shared" si="0"/>
        <v>-19</v>
      </c>
      <c r="B66" s="143" t="str">
        <f>IF(Output!C44=0,"",Output!C44)</f>
        <v/>
      </c>
      <c r="C66" s="326"/>
      <c r="D66" s="328" t="str">
        <f>IF(B66="","",Output!J44)</f>
        <v/>
      </c>
      <c r="E66" s="319" t="str">
        <f>IF(B66="","",Output!K44)</f>
        <v/>
      </c>
      <c r="F66" s="319" t="str">
        <f>IF(B66="","",Output!L44)</f>
        <v/>
      </c>
      <c r="G66" s="320" t="str">
        <f>IF(B66="","",Output!M44)</f>
        <v/>
      </c>
      <c r="H66" s="321" t="str">
        <f>IF(B66="","",Output!N44)</f>
        <v/>
      </c>
      <c r="I66" s="1582" t="str">
        <f>IF(B66="","",Output!O44)</f>
        <v/>
      </c>
      <c r="J66" s="322" t="str">
        <f>IF(B66="","",Output!P44)</f>
        <v/>
      </c>
      <c r="K66" s="327"/>
      <c r="L66" s="1468" t="str">
        <f>IF(B66="","",Output!Q44)</f>
        <v/>
      </c>
      <c r="M66" s="319" t="str">
        <f>IF(B66="","",Output!R44)</f>
        <v/>
      </c>
      <c r="N66" s="319" t="str">
        <f>IF(B66="","",Output!S44)</f>
        <v/>
      </c>
      <c r="O66" s="320" t="str">
        <f>IF(B66="","",Output!T44)</f>
        <v/>
      </c>
      <c r="P66" s="321" t="str">
        <f>IF(B66="","",Output!U44)</f>
        <v/>
      </c>
      <c r="Q66" s="1578" t="str">
        <f>IF(B66="","",Output!V44)</f>
        <v/>
      </c>
      <c r="R66" s="327"/>
      <c r="S66" s="318" t="str">
        <f>IF(B66="","",Output!W44)</f>
        <v/>
      </c>
      <c r="T66" s="319" t="str">
        <f>IF(B66="","",Output!X44)</f>
        <v/>
      </c>
      <c r="U66" s="319" t="str">
        <f>IF(B66="","",Output!Y44)</f>
        <v/>
      </c>
      <c r="V66" s="320" t="str">
        <f>IF(B66="","",Output!Z44)</f>
        <v/>
      </c>
      <c r="W66" s="321" t="str">
        <f>IF(B66="","",Output!AA44)</f>
        <v/>
      </c>
      <c r="X66" s="322" t="str">
        <f>IF(B66="","",Output!AB44)</f>
        <v/>
      </c>
    </row>
    <row r="67" spans="1:24" s="308" customFormat="1">
      <c r="A67" s="324">
        <f t="shared" si="0"/>
        <v>-20</v>
      </c>
      <c r="B67" s="143" t="str">
        <f>IF(Output!C45=0,"",Output!C45)</f>
        <v/>
      </c>
      <c r="C67" s="326"/>
      <c r="D67" s="328" t="str">
        <f>IF(B67="","",Output!J45)</f>
        <v/>
      </c>
      <c r="E67" s="319" t="str">
        <f>IF(B67="","",Output!K45)</f>
        <v/>
      </c>
      <c r="F67" s="319" t="str">
        <f>IF(B67="","",Output!L45)</f>
        <v/>
      </c>
      <c r="G67" s="320" t="str">
        <f>IF(B67="","",Output!M45)</f>
        <v/>
      </c>
      <c r="H67" s="321" t="str">
        <f>IF(B67="","",Output!N45)</f>
        <v/>
      </c>
      <c r="I67" s="1582" t="str">
        <f>IF(B67="","",Output!O45)</f>
        <v/>
      </c>
      <c r="J67" s="322" t="str">
        <f>IF(B67="","",Output!P45)</f>
        <v/>
      </c>
      <c r="K67" s="327"/>
      <c r="L67" s="1468" t="str">
        <f>IF(B67="","",Output!Q45)</f>
        <v/>
      </c>
      <c r="M67" s="319" t="str">
        <f>IF(B67="","",Output!R45)</f>
        <v/>
      </c>
      <c r="N67" s="319" t="str">
        <f>IF(B67="","",Output!S45)</f>
        <v/>
      </c>
      <c r="O67" s="320" t="str">
        <f>IF(B67="","",Output!T45)</f>
        <v/>
      </c>
      <c r="P67" s="321" t="str">
        <f>IF(B67="","",Output!U45)</f>
        <v/>
      </c>
      <c r="Q67" s="1578" t="str">
        <f>IF(B67="","",Output!V45)</f>
        <v/>
      </c>
      <c r="R67" s="327"/>
      <c r="S67" s="318" t="str">
        <f>IF(B67="","",Output!W45)</f>
        <v/>
      </c>
      <c r="T67" s="319" t="str">
        <f>IF(B67="","",Output!X45)</f>
        <v/>
      </c>
      <c r="U67" s="319" t="str">
        <f>IF(B67="","",Output!Y45)</f>
        <v/>
      </c>
      <c r="V67" s="320" t="str">
        <f>IF(B67="","",Output!Z45)</f>
        <v/>
      </c>
      <c r="W67" s="321" t="str">
        <f>IF(B67="","",Output!AA45)</f>
        <v/>
      </c>
      <c r="X67" s="322" t="str">
        <f>IF(B67="","",Output!AB45)</f>
        <v/>
      </c>
    </row>
    <row r="68" spans="1:24" s="308" customFormat="1">
      <c r="A68" s="324">
        <f t="shared" si="0"/>
        <v>-21</v>
      </c>
      <c r="B68" s="143" t="str">
        <f>IF(Output!C46=0,"",Output!C46)</f>
        <v/>
      </c>
      <c r="C68" s="326"/>
      <c r="D68" s="328" t="str">
        <f>IF(B68="","",Output!J46)</f>
        <v/>
      </c>
      <c r="E68" s="319" t="str">
        <f>IF(B68="","",Output!K46)</f>
        <v/>
      </c>
      <c r="F68" s="319" t="str">
        <f>IF(B68="","",Output!L46)</f>
        <v/>
      </c>
      <c r="G68" s="320" t="str">
        <f>IF(B68="","",Output!M46)</f>
        <v/>
      </c>
      <c r="H68" s="321" t="str">
        <f>IF(B68="","",Output!N46)</f>
        <v/>
      </c>
      <c r="I68" s="1582" t="str">
        <f>IF(B68="","",Output!O46)</f>
        <v/>
      </c>
      <c r="J68" s="322" t="str">
        <f>IF(B68="","",Output!P46)</f>
        <v/>
      </c>
      <c r="K68" s="327"/>
      <c r="L68" s="1468" t="str">
        <f>IF(B68="","",Output!Q46)</f>
        <v/>
      </c>
      <c r="M68" s="319" t="str">
        <f>IF(B68="","",Output!R46)</f>
        <v/>
      </c>
      <c r="N68" s="319" t="str">
        <f>IF(B68="","",Output!S46)</f>
        <v/>
      </c>
      <c r="O68" s="320" t="str">
        <f>IF(B68="","",Output!T46)</f>
        <v/>
      </c>
      <c r="P68" s="321" t="str">
        <f>IF(B68="","",Output!U46)</f>
        <v/>
      </c>
      <c r="Q68" s="1578" t="str">
        <f>IF(B68="","",Output!V46)</f>
        <v/>
      </c>
      <c r="R68" s="327"/>
      <c r="S68" s="318" t="str">
        <f>IF(B68="","",Output!W46)</f>
        <v/>
      </c>
      <c r="T68" s="319" t="str">
        <f>IF(B68="","",Output!X46)</f>
        <v/>
      </c>
      <c r="U68" s="319" t="str">
        <f>IF(B68="","",Output!Y46)</f>
        <v/>
      </c>
      <c r="V68" s="320" t="str">
        <f>IF(B68="","",Output!Z46)</f>
        <v/>
      </c>
      <c r="W68" s="321" t="str">
        <f>IF(B68="","",Output!AA46)</f>
        <v/>
      </c>
      <c r="X68" s="322" t="str">
        <f>IF(B68="","",Output!AB46)</f>
        <v/>
      </c>
    </row>
    <row r="69" spans="1:24" s="308" customFormat="1">
      <c r="A69" s="324">
        <f t="shared" si="0"/>
        <v>-22</v>
      </c>
      <c r="B69" s="143" t="str">
        <f>IF(Output!C47=0,"",Output!C47)</f>
        <v/>
      </c>
      <c r="C69" s="326"/>
      <c r="D69" s="328" t="str">
        <f>IF(B69="","",Output!J47)</f>
        <v/>
      </c>
      <c r="E69" s="319" t="str">
        <f>IF(B69="","",Output!K47)</f>
        <v/>
      </c>
      <c r="F69" s="319" t="str">
        <f>IF(B69="","",Output!L47)</f>
        <v/>
      </c>
      <c r="G69" s="320" t="str">
        <f>IF(B69="","",Output!M47)</f>
        <v/>
      </c>
      <c r="H69" s="321" t="str">
        <f>IF(B69="","",Output!N47)</f>
        <v/>
      </c>
      <c r="I69" s="1582" t="str">
        <f>IF(B69="","",Output!O47)</f>
        <v/>
      </c>
      <c r="J69" s="322" t="str">
        <f>IF(B69="","",Output!P47)</f>
        <v/>
      </c>
      <c r="K69" s="327"/>
      <c r="L69" s="1468" t="str">
        <f>IF(B69="","",Output!Q47)</f>
        <v/>
      </c>
      <c r="M69" s="319" t="str">
        <f>IF(B69="","",Output!R47)</f>
        <v/>
      </c>
      <c r="N69" s="319" t="str">
        <f>IF(B69="","",Output!S47)</f>
        <v/>
      </c>
      <c r="O69" s="320" t="str">
        <f>IF(B69="","",Output!T47)</f>
        <v/>
      </c>
      <c r="P69" s="321" t="str">
        <f>IF(B69="","",Output!U47)</f>
        <v/>
      </c>
      <c r="Q69" s="1578" t="str">
        <f>IF(B69="","",Output!V47)</f>
        <v/>
      </c>
      <c r="R69" s="327"/>
      <c r="S69" s="318" t="str">
        <f>IF(B69="","",Output!W47)</f>
        <v/>
      </c>
      <c r="T69" s="319" t="str">
        <f>IF(B69="","",Output!X47)</f>
        <v/>
      </c>
      <c r="U69" s="319" t="str">
        <f>IF(B69="","",Output!Y47)</f>
        <v/>
      </c>
      <c r="V69" s="320" t="str">
        <f>IF(B69="","",Output!Z47)</f>
        <v/>
      </c>
      <c r="W69" s="321" t="str">
        <f>IF(B69="","",Output!AA47)</f>
        <v/>
      </c>
      <c r="X69" s="322" t="str">
        <f>IF(B69="","",Output!AB47)</f>
        <v/>
      </c>
    </row>
    <row r="70" spans="1:24" s="308" customFormat="1">
      <c r="A70" s="324">
        <f t="shared" si="0"/>
        <v>-23</v>
      </c>
      <c r="B70" s="143" t="str">
        <f>IF(Output!C48=0,"",Output!C48)</f>
        <v/>
      </c>
      <c r="C70" s="326"/>
      <c r="D70" s="328" t="str">
        <f>IF(B70="","",Output!J48)</f>
        <v/>
      </c>
      <c r="E70" s="319" t="str">
        <f>IF(B70="","",Output!K48)</f>
        <v/>
      </c>
      <c r="F70" s="319" t="str">
        <f>IF(B70="","",Output!L48)</f>
        <v/>
      </c>
      <c r="G70" s="320" t="str">
        <f>IF(B70="","",Output!M48)</f>
        <v/>
      </c>
      <c r="H70" s="321" t="str">
        <f>IF(B70="","",Output!N48)</f>
        <v/>
      </c>
      <c r="I70" s="1582" t="str">
        <f>IF(B70="","",Output!O48)</f>
        <v/>
      </c>
      <c r="J70" s="322" t="str">
        <f>IF(B70="","",Output!P48)</f>
        <v/>
      </c>
      <c r="K70" s="327"/>
      <c r="L70" s="1468" t="str">
        <f>IF(B70="","",Output!Q48)</f>
        <v/>
      </c>
      <c r="M70" s="319" t="str">
        <f>IF(B70="","",Output!R48)</f>
        <v/>
      </c>
      <c r="N70" s="319" t="str">
        <f>IF(B70="","",Output!S48)</f>
        <v/>
      </c>
      <c r="O70" s="320" t="str">
        <f>IF(B70="","",Output!T48)</f>
        <v/>
      </c>
      <c r="P70" s="321" t="str">
        <f>IF(B70="","",Output!U48)</f>
        <v/>
      </c>
      <c r="Q70" s="1578" t="str">
        <f>IF(B70="","",Output!V48)</f>
        <v/>
      </c>
      <c r="R70" s="327"/>
      <c r="S70" s="318" t="str">
        <f>IF(B70="","",Output!W48)</f>
        <v/>
      </c>
      <c r="T70" s="319" t="str">
        <f>IF(B70="","",Output!X48)</f>
        <v/>
      </c>
      <c r="U70" s="319" t="str">
        <f>IF(B70="","",Output!Y48)</f>
        <v/>
      </c>
      <c r="V70" s="320" t="str">
        <f>IF(B70="","",Output!Z48)</f>
        <v/>
      </c>
      <c r="W70" s="321" t="str">
        <f>IF(B70="","",Output!AA48)</f>
        <v/>
      </c>
      <c r="X70" s="322" t="str">
        <f>IF(B70="","",Output!AB48)</f>
        <v/>
      </c>
    </row>
    <row r="71" spans="1:24" s="308" customFormat="1">
      <c r="A71" s="324">
        <f t="shared" si="0"/>
        <v>-24</v>
      </c>
      <c r="B71" s="143" t="str">
        <f>IF(Output!C49=0,"",Output!C49)</f>
        <v/>
      </c>
      <c r="C71" s="326"/>
      <c r="D71" s="328" t="str">
        <f>IF(B71="","",Output!J49)</f>
        <v/>
      </c>
      <c r="E71" s="319" t="str">
        <f>IF(B71="","",Output!K49)</f>
        <v/>
      </c>
      <c r="F71" s="319" t="str">
        <f>IF(B71="","",Output!L49)</f>
        <v/>
      </c>
      <c r="G71" s="320" t="str">
        <f>IF(B71="","",Output!M49)</f>
        <v/>
      </c>
      <c r="H71" s="321" t="str">
        <f>IF(B71="","",Output!N49)</f>
        <v/>
      </c>
      <c r="I71" s="1582" t="str">
        <f>IF(B71="","",Output!O49)</f>
        <v/>
      </c>
      <c r="J71" s="322" t="str">
        <f>IF(B71="","",Output!P49)</f>
        <v/>
      </c>
      <c r="K71" s="327"/>
      <c r="L71" s="1468" t="str">
        <f>IF(B71="","",Output!Q49)</f>
        <v/>
      </c>
      <c r="M71" s="319" t="str">
        <f>IF(B71="","",Output!R49)</f>
        <v/>
      </c>
      <c r="N71" s="319" t="str">
        <f>IF(B71="","",Output!S49)</f>
        <v/>
      </c>
      <c r="O71" s="320" t="str">
        <f>IF(B71="","",Output!T49)</f>
        <v/>
      </c>
      <c r="P71" s="321" t="str">
        <f>IF(B71="","",Output!U49)</f>
        <v/>
      </c>
      <c r="Q71" s="1578" t="str">
        <f>IF(B71="","",Output!V49)</f>
        <v/>
      </c>
      <c r="R71" s="327"/>
      <c r="S71" s="318" t="str">
        <f>IF(B71="","",Output!W49)</f>
        <v/>
      </c>
      <c r="T71" s="319" t="str">
        <f>IF(B71="","",Output!X49)</f>
        <v/>
      </c>
      <c r="U71" s="319" t="str">
        <f>IF(B71="","",Output!Y49)</f>
        <v/>
      </c>
      <c r="V71" s="320" t="str">
        <f>IF(B71="","",Output!Z49)</f>
        <v/>
      </c>
      <c r="W71" s="321" t="str">
        <f>IF(B71="","",Output!AA49)</f>
        <v/>
      </c>
      <c r="X71" s="322" t="str">
        <f>IF(B71="","",Output!AB49)</f>
        <v/>
      </c>
    </row>
    <row r="72" spans="1:24" s="308" customFormat="1">
      <c r="A72" s="324">
        <f t="shared" si="0"/>
        <v>-25</v>
      </c>
      <c r="B72" s="143" t="str">
        <f>IF(Output!C50=0,"",Output!C50)</f>
        <v/>
      </c>
      <c r="C72" s="326"/>
      <c r="D72" s="328" t="str">
        <f>IF(B72="","",Output!J50)</f>
        <v/>
      </c>
      <c r="E72" s="319" t="str">
        <f>IF(B72="","",Output!K50)</f>
        <v/>
      </c>
      <c r="F72" s="319" t="str">
        <f>IF(B72="","",Output!L50)</f>
        <v/>
      </c>
      <c r="G72" s="320" t="str">
        <f>IF(B72="","",Output!M50)</f>
        <v/>
      </c>
      <c r="H72" s="321" t="str">
        <f>IF(B72="","",Output!N50)</f>
        <v/>
      </c>
      <c r="I72" s="1582" t="str">
        <f>IF(B72="","",Output!O50)</f>
        <v/>
      </c>
      <c r="J72" s="322" t="str">
        <f>IF(B72="","",Output!P50)</f>
        <v/>
      </c>
      <c r="K72" s="327"/>
      <c r="L72" s="1468" t="str">
        <f>IF(B72="","",Output!Q50)</f>
        <v/>
      </c>
      <c r="M72" s="319" t="str">
        <f>IF(B72="","",Output!R50)</f>
        <v/>
      </c>
      <c r="N72" s="319" t="str">
        <f>IF(B72="","",Output!S50)</f>
        <v/>
      </c>
      <c r="O72" s="320" t="str">
        <f>IF(B72="","",Output!T50)</f>
        <v/>
      </c>
      <c r="P72" s="321" t="str">
        <f>IF(B72="","",Output!U50)</f>
        <v/>
      </c>
      <c r="Q72" s="1578" t="str">
        <f>IF(B72="","",Output!V50)</f>
        <v/>
      </c>
      <c r="R72" s="327"/>
      <c r="S72" s="318" t="str">
        <f>IF(B72="","",Output!W50)</f>
        <v/>
      </c>
      <c r="T72" s="319" t="str">
        <f>IF(B72="","",Output!X50)</f>
        <v/>
      </c>
      <c r="U72" s="319" t="str">
        <f>IF(B72="","",Output!Y50)</f>
        <v/>
      </c>
      <c r="V72" s="320" t="str">
        <f>IF(B72="","",Output!Z50)</f>
        <v/>
      </c>
      <c r="W72" s="321" t="str">
        <f>IF(B72="","",Output!AA50)</f>
        <v/>
      </c>
      <c r="X72" s="322" t="str">
        <f>IF(B72="","",Output!AB50)</f>
        <v/>
      </c>
    </row>
    <row r="73" spans="1:24" s="308" customFormat="1">
      <c r="A73" s="324">
        <f t="shared" si="0"/>
        <v>-26</v>
      </c>
      <c r="B73" s="143" t="str">
        <f>IF(Output!C51=0,"",Output!C51)</f>
        <v/>
      </c>
      <c r="C73" s="326"/>
      <c r="D73" s="328" t="str">
        <f>IF(B73="","",Output!J51)</f>
        <v/>
      </c>
      <c r="E73" s="319" t="str">
        <f>IF(B73="","",Output!K51)</f>
        <v/>
      </c>
      <c r="F73" s="319" t="str">
        <f>IF(B73="","",Output!L51)</f>
        <v/>
      </c>
      <c r="G73" s="320" t="str">
        <f>IF(B73="","",Output!M51)</f>
        <v/>
      </c>
      <c r="H73" s="321" t="str">
        <f>IF(B73="","",Output!N51)</f>
        <v/>
      </c>
      <c r="I73" s="1582" t="str">
        <f>IF(B73="","",Output!O51)</f>
        <v/>
      </c>
      <c r="J73" s="322" t="str">
        <f>IF(B73="","",Output!P51)</f>
        <v/>
      </c>
      <c r="K73" s="327"/>
      <c r="L73" s="1468" t="str">
        <f>IF(B73="","",Output!Q51)</f>
        <v/>
      </c>
      <c r="M73" s="319" t="str">
        <f>IF(B73="","",Output!R51)</f>
        <v/>
      </c>
      <c r="N73" s="319" t="str">
        <f>IF(B73="","",Output!S51)</f>
        <v/>
      </c>
      <c r="O73" s="320" t="str">
        <f>IF(B73="","",Output!T51)</f>
        <v/>
      </c>
      <c r="P73" s="321" t="str">
        <f>IF(B73="","",Output!U51)</f>
        <v/>
      </c>
      <c r="Q73" s="1578" t="str">
        <f>IF(B73="","",Output!V51)</f>
        <v/>
      </c>
      <c r="R73" s="327"/>
      <c r="S73" s="318" t="str">
        <f>IF(B73="","",Output!W51)</f>
        <v/>
      </c>
      <c r="T73" s="319" t="str">
        <f>IF(B73="","",Output!X51)</f>
        <v/>
      </c>
      <c r="U73" s="319" t="str">
        <f>IF(B73="","",Output!Y51)</f>
        <v/>
      </c>
      <c r="V73" s="320" t="str">
        <f>IF(B73="","",Output!Z51)</f>
        <v/>
      </c>
      <c r="W73" s="321" t="str">
        <f>IF(B73="","",Output!AA51)</f>
        <v/>
      </c>
      <c r="X73" s="322" t="str">
        <f>IF(B73="","",Output!AB51)</f>
        <v/>
      </c>
    </row>
    <row r="74" spans="1:24" s="308" customFormat="1">
      <c r="A74" s="324">
        <f t="shared" si="0"/>
        <v>-27</v>
      </c>
      <c r="B74" s="143" t="str">
        <f>IF(Output!C52=0,"",Output!C52)</f>
        <v/>
      </c>
      <c r="C74" s="326"/>
      <c r="D74" s="328" t="str">
        <f>IF(B74="","",Output!J52)</f>
        <v/>
      </c>
      <c r="E74" s="319" t="str">
        <f>IF(B74="","",Output!K52)</f>
        <v/>
      </c>
      <c r="F74" s="319" t="str">
        <f>IF(B74="","",Output!L52)</f>
        <v/>
      </c>
      <c r="G74" s="320" t="str">
        <f>IF(B74="","",Output!M52)</f>
        <v/>
      </c>
      <c r="H74" s="321" t="str">
        <f>IF(B74="","",Output!N52)</f>
        <v/>
      </c>
      <c r="I74" s="1582" t="str">
        <f>IF(B74="","",Output!O52)</f>
        <v/>
      </c>
      <c r="J74" s="322" t="str">
        <f>IF(B74="","",Output!P52)</f>
        <v/>
      </c>
      <c r="K74" s="327"/>
      <c r="L74" s="1468" t="str">
        <f>IF(B74="","",Output!Q52)</f>
        <v/>
      </c>
      <c r="M74" s="319" t="str">
        <f>IF(B74="","",Output!R52)</f>
        <v/>
      </c>
      <c r="N74" s="319" t="str">
        <f>IF(B74="","",Output!S52)</f>
        <v/>
      </c>
      <c r="O74" s="320" t="str">
        <f>IF(B74="","",Output!T52)</f>
        <v/>
      </c>
      <c r="P74" s="321" t="str">
        <f>IF(B74="","",Output!U52)</f>
        <v/>
      </c>
      <c r="Q74" s="1578" t="str">
        <f>IF(B74="","",Output!V52)</f>
        <v/>
      </c>
      <c r="R74" s="327"/>
      <c r="S74" s="318" t="str">
        <f>IF(B74="","",Output!W52)</f>
        <v/>
      </c>
      <c r="T74" s="319" t="str">
        <f>IF(B74="","",Output!X52)</f>
        <v/>
      </c>
      <c r="U74" s="319" t="str">
        <f>IF(B74="","",Output!Y52)</f>
        <v/>
      </c>
      <c r="V74" s="320" t="str">
        <f>IF(B74="","",Output!Z52)</f>
        <v/>
      </c>
      <c r="W74" s="321" t="str">
        <f>IF(B74="","",Output!AA52)</f>
        <v/>
      </c>
      <c r="X74" s="322" t="str">
        <f>IF(B74="","",Output!AB52)</f>
        <v/>
      </c>
    </row>
    <row r="75" spans="1:24" s="308" customFormat="1">
      <c r="A75" s="324">
        <f t="shared" si="0"/>
        <v>-28</v>
      </c>
      <c r="B75" s="143" t="str">
        <f>IF(Output!C53=0,"",Output!C53)</f>
        <v/>
      </c>
      <c r="C75" s="326"/>
      <c r="D75" s="328" t="str">
        <f>IF(B75="","",Output!J53)</f>
        <v/>
      </c>
      <c r="E75" s="319" t="str">
        <f>IF(B75="","",Output!K53)</f>
        <v/>
      </c>
      <c r="F75" s="319" t="str">
        <f>IF(B75="","",Output!L53)</f>
        <v/>
      </c>
      <c r="G75" s="320" t="str">
        <f>IF(B75="","",Output!M53)</f>
        <v/>
      </c>
      <c r="H75" s="321" t="str">
        <f>IF(B75="","",Output!N53)</f>
        <v/>
      </c>
      <c r="I75" s="1582" t="str">
        <f>IF(B75="","",Output!O53)</f>
        <v/>
      </c>
      <c r="J75" s="322" t="str">
        <f>IF(B75="","",Output!P53)</f>
        <v/>
      </c>
      <c r="K75" s="327"/>
      <c r="L75" s="1468" t="str">
        <f>IF(B75="","",Output!Q53)</f>
        <v/>
      </c>
      <c r="M75" s="319" t="str">
        <f>IF(B75="","",Output!R53)</f>
        <v/>
      </c>
      <c r="N75" s="319" t="str">
        <f>IF(B75="","",Output!S53)</f>
        <v/>
      </c>
      <c r="O75" s="320" t="str">
        <f>IF(B75="","",Output!T53)</f>
        <v/>
      </c>
      <c r="P75" s="321" t="str">
        <f>IF(B75="","",Output!U53)</f>
        <v/>
      </c>
      <c r="Q75" s="1578" t="str">
        <f>IF(B75="","",Output!V53)</f>
        <v/>
      </c>
      <c r="R75" s="327"/>
      <c r="S75" s="318" t="str">
        <f>IF(B75="","",Output!W53)</f>
        <v/>
      </c>
      <c r="T75" s="319" t="str">
        <f>IF(B75="","",Output!X53)</f>
        <v/>
      </c>
      <c r="U75" s="319" t="str">
        <f>IF(B75="","",Output!Y53)</f>
        <v/>
      </c>
      <c r="V75" s="320" t="str">
        <f>IF(B75="","",Output!Z53)</f>
        <v/>
      </c>
      <c r="W75" s="321" t="str">
        <f>IF(B75="","",Output!AA53)</f>
        <v/>
      </c>
      <c r="X75" s="322" t="str">
        <f>IF(B75="","",Output!AB53)</f>
        <v/>
      </c>
    </row>
    <row r="76" spans="1:24" s="308" customFormat="1">
      <c r="A76" s="324">
        <f t="shared" si="0"/>
        <v>-29</v>
      </c>
      <c r="B76" s="143" t="str">
        <f>IF(Output!C54=0,"",Output!C54)</f>
        <v/>
      </c>
      <c r="C76" s="326"/>
      <c r="D76" s="328" t="str">
        <f>IF(B76="","",Output!J54)</f>
        <v/>
      </c>
      <c r="E76" s="319" t="str">
        <f>IF(B76="","",Output!K54)</f>
        <v/>
      </c>
      <c r="F76" s="319" t="str">
        <f>IF(B76="","",Output!L54)</f>
        <v/>
      </c>
      <c r="G76" s="320" t="str">
        <f>IF(B76="","",Output!M54)</f>
        <v/>
      </c>
      <c r="H76" s="321" t="str">
        <f>IF(B76="","",Output!N54)</f>
        <v/>
      </c>
      <c r="I76" s="1582" t="str">
        <f>IF(B76="","",Output!O54)</f>
        <v/>
      </c>
      <c r="J76" s="322" t="str">
        <f>IF(B76="","",Output!P54)</f>
        <v/>
      </c>
      <c r="K76" s="327"/>
      <c r="L76" s="1468" t="str">
        <f>IF(B76="","",Output!Q54)</f>
        <v/>
      </c>
      <c r="M76" s="319" t="str">
        <f>IF(B76="","",Output!R54)</f>
        <v/>
      </c>
      <c r="N76" s="319" t="str">
        <f>IF(B76="","",Output!S54)</f>
        <v/>
      </c>
      <c r="O76" s="320" t="str">
        <f>IF(B76="","",Output!T54)</f>
        <v/>
      </c>
      <c r="P76" s="321" t="str">
        <f>IF(B76="","",Output!U54)</f>
        <v/>
      </c>
      <c r="Q76" s="1578" t="str">
        <f>IF(B76="","",Output!V54)</f>
        <v/>
      </c>
      <c r="R76" s="327"/>
      <c r="S76" s="318" t="str">
        <f>IF(B76="","",Output!W54)</f>
        <v/>
      </c>
      <c r="T76" s="319" t="str">
        <f>IF(B76="","",Output!X54)</f>
        <v/>
      </c>
      <c r="U76" s="319" t="str">
        <f>IF(B76="","",Output!Y54)</f>
        <v/>
      </c>
      <c r="V76" s="320" t="str">
        <f>IF(B76="","",Output!Z54)</f>
        <v/>
      </c>
      <c r="W76" s="321" t="str">
        <f>IF(B76="","",Output!AA54)</f>
        <v/>
      </c>
      <c r="X76" s="322" t="str">
        <f>IF(B76="","",Output!AB54)</f>
        <v/>
      </c>
    </row>
    <row r="77" spans="1:24" s="308" customFormat="1">
      <c r="A77" s="324">
        <f t="shared" si="0"/>
        <v>-30</v>
      </c>
      <c r="B77" s="143" t="str">
        <f>IF(Output!C55=0,"",Output!C55)</f>
        <v/>
      </c>
      <c r="C77" s="326"/>
      <c r="D77" s="328" t="str">
        <f>IF(B77="","",Output!J55)</f>
        <v/>
      </c>
      <c r="E77" s="319" t="str">
        <f>IF(B77="","",Output!K55)</f>
        <v/>
      </c>
      <c r="F77" s="319" t="str">
        <f>IF(B77="","",Output!L55)</f>
        <v/>
      </c>
      <c r="G77" s="320" t="str">
        <f>IF(B77="","",Output!M55)</f>
        <v/>
      </c>
      <c r="H77" s="321" t="str">
        <f>IF(B77="","",Output!N55)</f>
        <v/>
      </c>
      <c r="I77" s="1582" t="str">
        <f>IF(B77="","",Output!O55)</f>
        <v/>
      </c>
      <c r="J77" s="322" t="str">
        <f>IF(B77="","",Output!P55)</f>
        <v/>
      </c>
      <c r="K77" s="327"/>
      <c r="L77" s="1468" t="str">
        <f>IF(B77="","",Output!Q55)</f>
        <v/>
      </c>
      <c r="M77" s="319" t="str">
        <f>IF(B77="","",Output!R55)</f>
        <v/>
      </c>
      <c r="N77" s="319" t="str">
        <f>IF(B77="","",Output!S55)</f>
        <v/>
      </c>
      <c r="O77" s="320" t="str">
        <f>IF(B77="","",Output!T55)</f>
        <v/>
      </c>
      <c r="P77" s="321" t="str">
        <f>IF(B77="","",Output!U55)</f>
        <v/>
      </c>
      <c r="Q77" s="1578" t="str">
        <f>IF(B77="","",Output!V55)</f>
        <v/>
      </c>
      <c r="R77" s="327"/>
      <c r="S77" s="318" t="str">
        <f>IF(B77="","",Output!W55)</f>
        <v/>
      </c>
      <c r="T77" s="319" t="str">
        <f>IF(B77="","",Output!X55)</f>
        <v/>
      </c>
      <c r="U77" s="319" t="str">
        <f>IF(B77="","",Output!Y55)</f>
        <v/>
      </c>
      <c r="V77" s="320" t="str">
        <f>IF(B77="","",Output!Z55)</f>
        <v/>
      </c>
      <c r="W77" s="321" t="str">
        <f>IF(B77="","",Output!AA55)</f>
        <v/>
      </c>
      <c r="X77" s="322" t="str">
        <f>IF(B77="","",Output!AB55)</f>
        <v/>
      </c>
    </row>
    <row r="78" spans="1:24" s="308" customFormat="1">
      <c r="A78" s="324">
        <f t="shared" si="0"/>
        <v>-31</v>
      </c>
      <c r="B78" s="143" t="str">
        <f>IF(Output!C56=0,"",Output!C56)</f>
        <v/>
      </c>
      <c r="C78" s="326"/>
      <c r="D78" s="328" t="str">
        <f>IF(B78="","",Output!J56)</f>
        <v/>
      </c>
      <c r="E78" s="319" t="str">
        <f>IF(B78="","",Output!K56)</f>
        <v/>
      </c>
      <c r="F78" s="319" t="str">
        <f>IF(B78="","",Output!L56)</f>
        <v/>
      </c>
      <c r="G78" s="320" t="str">
        <f>IF(B78="","",Output!M56)</f>
        <v/>
      </c>
      <c r="H78" s="321" t="str">
        <f>IF(B78="","",Output!N56)</f>
        <v/>
      </c>
      <c r="I78" s="1582" t="str">
        <f>IF(B78="","",Output!O56)</f>
        <v/>
      </c>
      <c r="J78" s="322" t="str">
        <f>IF(B78="","",Output!P56)</f>
        <v/>
      </c>
      <c r="K78" s="327"/>
      <c r="L78" s="1468" t="str">
        <f>IF(B78="","",Output!Q56)</f>
        <v/>
      </c>
      <c r="M78" s="319" t="str">
        <f>IF(B78="","",Output!R56)</f>
        <v/>
      </c>
      <c r="N78" s="319" t="str">
        <f>IF(B78="","",Output!S56)</f>
        <v/>
      </c>
      <c r="O78" s="320" t="str">
        <f>IF(B78="","",Output!T56)</f>
        <v/>
      </c>
      <c r="P78" s="321" t="str">
        <f>IF(B78="","",Output!U56)</f>
        <v/>
      </c>
      <c r="Q78" s="1578" t="str">
        <f>IF(B78="","",Output!V56)</f>
        <v/>
      </c>
      <c r="R78" s="327"/>
      <c r="S78" s="318" t="str">
        <f>IF(B78="","",Output!W56)</f>
        <v/>
      </c>
      <c r="T78" s="319" t="str">
        <f>IF(B78="","",Output!X56)</f>
        <v/>
      </c>
      <c r="U78" s="319" t="str">
        <f>IF(B78="","",Output!Y56)</f>
        <v/>
      </c>
      <c r="V78" s="320" t="str">
        <f>IF(B78="","",Output!Z56)</f>
        <v/>
      </c>
      <c r="W78" s="321" t="str">
        <f>IF(B78="","",Output!AA56)</f>
        <v/>
      </c>
      <c r="X78" s="322" t="str">
        <f>IF(B78="","",Output!AB56)</f>
        <v/>
      </c>
    </row>
    <row r="79" spans="1:24" s="308" customFormat="1">
      <c r="A79" s="324">
        <f t="shared" si="0"/>
        <v>-32</v>
      </c>
      <c r="B79" s="143" t="str">
        <f>IF(Output!C57=0,"",Output!C57)</f>
        <v/>
      </c>
      <c r="C79" s="326"/>
      <c r="D79" s="328" t="str">
        <f>IF(B79="","",Output!J57)</f>
        <v/>
      </c>
      <c r="E79" s="319" t="str">
        <f>IF(B79="","",Output!K57)</f>
        <v/>
      </c>
      <c r="F79" s="319" t="str">
        <f>IF(B79="","",Output!L57)</f>
        <v/>
      </c>
      <c r="G79" s="320" t="str">
        <f>IF(B79="","",Output!M57)</f>
        <v/>
      </c>
      <c r="H79" s="321" t="str">
        <f>IF(B79="","",Output!N57)</f>
        <v/>
      </c>
      <c r="I79" s="1582" t="str">
        <f>IF(B79="","",Output!O57)</f>
        <v/>
      </c>
      <c r="J79" s="322" t="str">
        <f>IF(B79="","",Output!P57)</f>
        <v/>
      </c>
      <c r="K79" s="327"/>
      <c r="L79" s="1468" t="str">
        <f>IF(B79="","",Output!Q57)</f>
        <v/>
      </c>
      <c r="M79" s="319" t="str">
        <f>IF(B79="","",Output!R57)</f>
        <v/>
      </c>
      <c r="N79" s="319" t="str">
        <f>IF(B79="","",Output!S57)</f>
        <v/>
      </c>
      <c r="O79" s="320" t="str">
        <f>IF(B79="","",Output!T57)</f>
        <v/>
      </c>
      <c r="P79" s="321" t="str">
        <f>IF(B79="","",Output!U57)</f>
        <v/>
      </c>
      <c r="Q79" s="1578" t="str">
        <f>IF(B79="","",Output!V57)</f>
        <v/>
      </c>
      <c r="R79" s="327"/>
      <c r="S79" s="318" t="str">
        <f>IF(B79="","",Output!W57)</f>
        <v/>
      </c>
      <c r="T79" s="319" t="str">
        <f>IF(B79="","",Output!X57)</f>
        <v/>
      </c>
      <c r="U79" s="319" t="str">
        <f>IF(B79="","",Output!Y57)</f>
        <v/>
      </c>
      <c r="V79" s="320" t="str">
        <f>IF(B79="","",Output!Z57)</f>
        <v/>
      </c>
      <c r="W79" s="321" t="str">
        <f>IF(B79="","",Output!AA57)</f>
        <v/>
      </c>
      <c r="X79" s="322" t="str">
        <f>IF(B79="","",Output!AB57)</f>
        <v/>
      </c>
    </row>
    <row r="80" spans="1:24" s="308" customFormat="1">
      <c r="A80" s="324">
        <f t="shared" si="0"/>
        <v>-33</v>
      </c>
      <c r="B80" s="143" t="str">
        <f>IF(Output!C58=0,"",Output!C58)</f>
        <v/>
      </c>
      <c r="C80" s="326"/>
      <c r="D80" s="328" t="str">
        <f>IF(B80="","",Output!J58)</f>
        <v/>
      </c>
      <c r="E80" s="319" t="str">
        <f>IF(B80="","",Output!K58)</f>
        <v/>
      </c>
      <c r="F80" s="319" t="str">
        <f>IF(B80="","",Output!L58)</f>
        <v/>
      </c>
      <c r="G80" s="320" t="str">
        <f>IF(B80="","",Output!M58)</f>
        <v/>
      </c>
      <c r="H80" s="321" t="str">
        <f>IF(B80="","",Output!N58)</f>
        <v/>
      </c>
      <c r="I80" s="1582" t="str">
        <f>IF(B80="","",Output!O58)</f>
        <v/>
      </c>
      <c r="J80" s="322" t="str">
        <f>IF(B80="","",Output!P58)</f>
        <v/>
      </c>
      <c r="K80" s="327"/>
      <c r="L80" s="1468" t="str">
        <f>IF(B80="","",Output!Q58)</f>
        <v/>
      </c>
      <c r="M80" s="319" t="str">
        <f>IF(B80="","",Output!R58)</f>
        <v/>
      </c>
      <c r="N80" s="319" t="str">
        <f>IF(B80="","",Output!S58)</f>
        <v/>
      </c>
      <c r="O80" s="320" t="str">
        <f>IF(B80="","",Output!T58)</f>
        <v/>
      </c>
      <c r="P80" s="321" t="str">
        <f>IF(B80="","",Output!U58)</f>
        <v/>
      </c>
      <c r="Q80" s="1578" t="str">
        <f>IF(B80="","",Output!V58)</f>
        <v/>
      </c>
      <c r="R80" s="327"/>
      <c r="S80" s="318" t="str">
        <f>IF(B80="","",Output!W58)</f>
        <v/>
      </c>
      <c r="T80" s="319" t="str">
        <f>IF(B80="","",Output!X58)</f>
        <v/>
      </c>
      <c r="U80" s="319" t="str">
        <f>IF(B80="","",Output!Y58)</f>
        <v/>
      </c>
      <c r="V80" s="320" t="str">
        <f>IF(B80="","",Output!Z58)</f>
        <v/>
      </c>
      <c r="W80" s="321" t="str">
        <f>IF(B80="","",Output!AA58)</f>
        <v/>
      </c>
      <c r="X80" s="322" t="str">
        <f>IF(B80="","",Output!AB58)</f>
        <v/>
      </c>
    </row>
    <row r="81" spans="1:24" s="308" customFormat="1">
      <c r="A81" s="324">
        <f t="shared" si="0"/>
        <v>-34</v>
      </c>
      <c r="B81" s="143" t="str">
        <f>IF(Output!C59=0,"",Output!C59)</f>
        <v/>
      </c>
      <c r="C81" s="326"/>
      <c r="D81" s="328" t="str">
        <f>IF(B81="","",Output!J59)</f>
        <v/>
      </c>
      <c r="E81" s="319" t="str">
        <f>IF(B81="","",Output!K59)</f>
        <v/>
      </c>
      <c r="F81" s="319" t="str">
        <f>IF(B81="","",Output!L59)</f>
        <v/>
      </c>
      <c r="G81" s="320" t="str">
        <f>IF(B81="","",Output!M59)</f>
        <v/>
      </c>
      <c r="H81" s="321" t="str">
        <f>IF(B81="","",Output!N59)</f>
        <v/>
      </c>
      <c r="I81" s="1582" t="str">
        <f>IF(B81="","",Output!O59)</f>
        <v/>
      </c>
      <c r="J81" s="322" t="str">
        <f>IF(B81="","",Output!P59)</f>
        <v/>
      </c>
      <c r="K81" s="327"/>
      <c r="L81" s="1468" t="str">
        <f>IF(B81="","",Output!Q59)</f>
        <v/>
      </c>
      <c r="M81" s="319" t="str">
        <f>IF(B81="","",Output!R59)</f>
        <v/>
      </c>
      <c r="N81" s="319" t="str">
        <f>IF(B81="","",Output!S59)</f>
        <v/>
      </c>
      <c r="O81" s="320" t="str">
        <f>IF(B81="","",Output!T59)</f>
        <v/>
      </c>
      <c r="P81" s="321" t="str">
        <f>IF(B81="","",Output!U59)</f>
        <v/>
      </c>
      <c r="Q81" s="1578" t="str">
        <f>IF(B81="","",Output!V59)</f>
        <v/>
      </c>
      <c r="R81" s="327"/>
      <c r="S81" s="318" t="str">
        <f>IF(B81="","",Output!W59)</f>
        <v/>
      </c>
      <c r="T81" s="319" t="str">
        <f>IF(B81="","",Output!X59)</f>
        <v/>
      </c>
      <c r="U81" s="319" t="str">
        <f>IF(B81="","",Output!Y59)</f>
        <v/>
      </c>
      <c r="V81" s="320" t="str">
        <f>IF(B81="","",Output!Z59)</f>
        <v/>
      </c>
      <c r="W81" s="321" t="str">
        <f>IF(B81="","",Output!AA59)</f>
        <v/>
      </c>
      <c r="X81" s="322" t="str">
        <f>IF(B81="","",Output!AB59)</f>
        <v/>
      </c>
    </row>
    <row r="82" spans="1:24" s="308" customFormat="1">
      <c r="A82" s="324">
        <f t="shared" si="0"/>
        <v>-35</v>
      </c>
      <c r="B82" s="143" t="str">
        <f>IF(Output!C60=0,"",Output!C60)</f>
        <v/>
      </c>
      <c r="C82" s="326"/>
      <c r="D82" s="328" t="str">
        <f>IF(B82="","",Output!J60)</f>
        <v/>
      </c>
      <c r="E82" s="319" t="str">
        <f>IF(B82="","",Output!K60)</f>
        <v/>
      </c>
      <c r="F82" s="319" t="str">
        <f>IF(B82="","",Output!L60)</f>
        <v/>
      </c>
      <c r="G82" s="320" t="str">
        <f>IF(B82="","",Output!M60)</f>
        <v/>
      </c>
      <c r="H82" s="321" t="str">
        <f>IF(B82="","",Output!N60)</f>
        <v/>
      </c>
      <c r="I82" s="1582" t="str">
        <f>IF(B82="","",Output!O60)</f>
        <v/>
      </c>
      <c r="J82" s="322" t="str">
        <f>IF(B82="","",Output!P60)</f>
        <v/>
      </c>
      <c r="K82" s="327"/>
      <c r="L82" s="1468" t="str">
        <f>IF(B82="","",Output!Q60)</f>
        <v/>
      </c>
      <c r="M82" s="319" t="str">
        <f>IF(B82="","",Output!R60)</f>
        <v/>
      </c>
      <c r="N82" s="319" t="str">
        <f>IF(B82="","",Output!S60)</f>
        <v/>
      </c>
      <c r="O82" s="320" t="str">
        <f>IF(B82="","",Output!T60)</f>
        <v/>
      </c>
      <c r="P82" s="321" t="str">
        <f>IF(B82="","",Output!U60)</f>
        <v/>
      </c>
      <c r="Q82" s="1578" t="str">
        <f>IF(B82="","",Output!V60)</f>
        <v/>
      </c>
      <c r="R82" s="327"/>
      <c r="S82" s="318" t="str">
        <f>IF(B82="","",Output!W60)</f>
        <v/>
      </c>
      <c r="T82" s="319" t="str">
        <f>IF(B82="","",Output!X60)</f>
        <v/>
      </c>
      <c r="U82" s="319" t="str">
        <f>IF(B82="","",Output!Y60)</f>
        <v/>
      </c>
      <c r="V82" s="320" t="str">
        <f>IF(B82="","",Output!Z60)</f>
        <v/>
      </c>
      <c r="W82" s="321" t="str">
        <f>IF(B82="","",Output!AA60)</f>
        <v/>
      </c>
      <c r="X82" s="322" t="str">
        <f>IF(B82="","",Output!AB60)</f>
        <v/>
      </c>
    </row>
    <row r="83" spans="1:24" s="308" customFormat="1">
      <c r="A83" s="324">
        <f t="shared" si="0"/>
        <v>-36</v>
      </c>
      <c r="B83" s="143" t="str">
        <f>IF(Output!C61=0,"",Output!C61)</f>
        <v/>
      </c>
      <c r="C83" s="326"/>
      <c r="D83" s="328" t="str">
        <f>IF(B83="","",Output!J61)</f>
        <v/>
      </c>
      <c r="E83" s="319" t="str">
        <f>IF(B83="","",Output!K61)</f>
        <v/>
      </c>
      <c r="F83" s="319" t="str">
        <f>IF(B83="","",Output!L61)</f>
        <v/>
      </c>
      <c r="G83" s="320" t="str">
        <f>IF(B83="","",Output!M61)</f>
        <v/>
      </c>
      <c r="H83" s="321" t="str">
        <f>IF(B83="","",Output!N61)</f>
        <v/>
      </c>
      <c r="I83" s="1582" t="str">
        <f>IF(B83="","",Output!O61)</f>
        <v/>
      </c>
      <c r="J83" s="322" t="str">
        <f>IF(B83="","",Output!P61)</f>
        <v/>
      </c>
      <c r="K83" s="327"/>
      <c r="L83" s="1468" t="str">
        <f>IF(B83="","",Output!Q61)</f>
        <v/>
      </c>
      <c r="M83" s="319" t="str">
        <f>IF(B83="","",Output!R61)</f>
        <v/>
      </c>
      <c r="N83" s="319" t="str">
        <f>IF(B83="","",Output!S61)</f>
        <v/>
      </c>
      <c r="O83" s="320" t="str">
        <f>IF(B83="","",Output!T61)</f>
        <v/>
      </c>
      <c r="P83" s="321" t="str">
        <f>IF(B83="","",Output!U61)</f>
        <v/>
      </c>
      <c r="Q83" s="1578" t="str">
        <f>IF(B83="","",Output!V61)</f>
        <v/>
      </c>
      <c r="R83" s="327"/>
      <c r="S83" s="318" t="str">
        <f>IF(B83="","",Output!W61)</f>
        <v/>
      </c>
      <c r="T83" s="319" t="str">
        <f>IF(B83="","",Output!X61)</f>
        <v/>
      </c>
      <c r="U83" s="319" t="str">
        <f>IF(B83="","",Output!Y61)</f>
        <v/>
      </c>
      <c r="V83" s="320" t="str">
        <f>IF(B83="","",Output!Z61)</f>
        <v/>
      </c>
      <c r="W83" s="321" t="str">
        <f>IF(B83="","",Output!AA61)</f>
        <v/>
      </c>
      <c r="X83" s="322" t="str">
        <f>IF(B83="","",Output!AB61)</f>
        <v/>
      </c>
    </row>
    <row r="84" spans="1:24" s="308" customFormat="1">
      <c r="A84" s="324">
        <f t="shared" si="0"/>
        <v>-37</v>
      </c>
      <c r="B84" s="143" t="str">
        <f>IF(Output!C62=0,"",Output!C62)</f>
        <v/>
      </c>
      <c r="C84" s="326"/>
      <c r="D84" s="328" t="str">
        <f>IF(B84="","",Output!J62)</f>
        <v/>
      </c>
      <c r="E84" s="319" t="str">
        <f>IF(B84="","",Output!K62)</f>
        <v/>
      </c>
      <c r="F84" s="319" t="str">
        <f>IF(B84="","",Output!L62)</f>
        <v/>
      </c>
      <c r="G84" s="320" t="str">
        <f>IF(B84="","",Output!M62)</f>
        <v/>
      </c>
      <c r="H84" s="321" t="str">
        <f>IF(B84="","",Output!N62)</f>
        <v/>
      </c>
      <c r="I84" s="1582" t="str">
        <f>IF(B84="","",Output!O62)</f>
        <v/>
      </c>
      <c r="J84" s="322" t="str">
        <f>IF(B84="","",Output!P62)</f>
        <v/>
      </c>
      <c r="K84" s="327"/>
      <c r="L84" s="1468" t="str">
        <f>IF(B84="","",Output!Q62)</f>
        <v/>
      </c>
      <c r="M84" s="319" t="str">
        <f>IF(B84="","",Output!R62)</f>
        <v/>
      </c>
      <c r="N84" s="319" t="str">
        <f>IF(B84="","",Output!S62)</f>
        <v/>
      </c>
      <c r="O84" s="320" t="str">
        <f>IF(B84="","",Output!T62)</f>
        <v/>
      </c>
      <c r="P84" s="321" t="str">
        <f>IF(B84="","",Output!U62)</f>
        <v/>
      </c>
      <c r="Q84" s="1578" t="str">
        <f>IF(B84="","",Output!V62)</f>
        <v/>
      </c>
      <c r="R84" s="327"/>
      <c r="S84" s="318" t="str">
        <f>IF(B84="","",Output!W62)</f>
        <v/>
      </c>
      <c r="T84" s="319" t="str">
        <f>IF(B84="","",Output!X62)</f>
        <v/>
      </c>
      <c r="U84" s="319" t="str">
        <f>IF(B84="","",Output!Y62)</f>
        <v/>
      </c>
      <c r="V84" s="320" t="str">
        <f>IF(B84="","",Output!Z62)</f>
        <v/>
      </c>
      <c r="W84" s="321" t="str">
        <f>IF(B84="","",Output!AA62)</f>
        <v/>
      </c>
      <c r="X84" s="322" t="str">
        <f>IF(B84="","",Output!AB62)</f>
        <v/>
      </c>
    </row>
    <row r="85" spans="1:24" s="308" customFormat="1">
      <c r="A85" s="324">
        <f t="shared" si="0"/>
        <v>-38</v>
      </c>
      <c r="B85" s="143" t="str">
        <f>IF(Output!C63=0,"",Output!C63)</f>
        <v/>
      </c>
      <c r="C85" s="326"/>
      <c r="D85" s="328" t="str">
        <f>IF(B85="","",Output!J63)</f>
        <v/>
      </c>
      <c r="E85" s="319" t="str">
        <f>IF(B85="","",Output!K63)</f>
        <v/>
      </c>
      <c r="F85" s="319" t="str">
        <f>IF(B85="","",Output!L63)</f>
        <v/>
      </c>
      <c r="G85" s="320" t="str">
        <f>IF(B85="","",Output!M63)</f>
        <v/>
      </c>
      <c r="H85" s="321" t="str">
        <f>IF(B85="","",Output!N63)</f>
        <v/>
      </c>
      <c r="I85" s="1582" t="str">
        <f>IF(B85="","",Output!O63)</f>
        <v/>
      </c>
      <c r="J85" s="322" t="str">
        <f>IF(B85="","",Output!P63)</f>
        <v/>
      </c>
      <c r="K85" s="327"/>
      <c r="L85" s="1468" t="str">
        <f>IF(B85="","",Output!Q63)</f>
        <v/>
      </c>
      <c r="M85" s="319" t="str">
        <f>IF(B85="","",Output!R63)</f>
        <v/>
      </c>
      <c r="N85" s="319" t="str">
        <f>IF(B85="","",Output!S63)</f>
        <v/>
      </c>
      <c r="O85" s="320" t="str">
        <f>IF(B85="","",Output!T63)</f>
        <v/>
      </c>
      <c r="P85" s="321" t="str">
        <f>IF(B85="","",Output!U63)</f>
        <v/>
      </c>
      <c r="Q85" s="1578" t="str">
        <f>IF(B85="","",Output!V63)</f>
        <v/>
      </c>
      <c r="R85" s="327"/>
      <c r="S85" s="318" t="str">
        <f>IF(B85="","",Output!W63)</f>
        <v/>
      </c>
      <c r="T85" s="319" t="str">
        <f>IF(B85="","",Output!X63)</f>
        <v/>
      </c>
      <c r="U85" s="319" t="str">
        <f>IF(B85="","",Output!Y63)</f>
        <v/>
      </c>
      <c r="V85" s="320" t="str">
        <f>IF(B85="","",Output!Z63)</f>
        <v/>
      </c>
      <c r="W85" s="321" t="str">
        <f>IF(B85="","",Output!AA63)</f>
        <v/>
      </c>
      <c r="X85" s="322" t="str">
        <f>IF(B85="","",Output!AB63)</f>
        <v/>
      </c>
    </row>
    <row r="86" spans="1:24" s="308" customFormat="1">
      <c r="A86" s="324">
        <f t="shared" si="0"/>
        <v>-39</v>
      </c>
      <c r="B86" s="143" t="str">
        <f>IF(Output!C64=0,"",Output!C64)</f>
        <v/>
      </c>
      <c r="C86" s="326"/>
      <c r="D86" s="328" t="str">
        <f>IF(B86="","",Output!J64)</f>
        <v/>
      </c>
      <c r="E86" s="319" t="str">
        <f>IF(B86="","",Output!K64)</f>
        <v/>
      </c>
      <c r="F86" s="319" t="str">
        <f>IF(B86="","",Output!L64)</f>
        <v/>
      </c>
      <c r="G86" s="320" t="str">
        <f>IF(B86="","",Output!M64)</f>
        <v/>
      </c>
      <c r="H86" s="321" t="str">
        <f>IF(B86="","",Output!N64)</f>
        <v/>
      </c>
      <c r="I86" s="1582" t="str">
        <f>IF(B86="","",Output!O64)</f>
        <v/>
      </c>
      <c r="J86" s="322" t="str">
        <f>IF(B86="","",Output!P64)</f>
        <v/>
      </c>
      <c r="K86" s="327"/>
      <c r="L86" s="1468" t="str">
        <f>IF(B86="","",Output!Q64)</f>
        <v/>
      </c>
      <c r="M86" s="319" t="str">
        <f>IF(B86="","",Output!R64)</f>
        <v/>
      </c>
      <c r="N86" s="319" t="str">
        <f>IF(B86="","",Output!S64)</f>
        <v/>
      </c>
      <c r="O86" s="320" t="str">
        <f>IF(B86="","",Output!T64)</f>
        <v/>
      </c>
      <c r="P86" s="321" t="str">
        <f>IF(B86="","",Output!U64)</f>
        <v/>
      </c>
      <c r="Q86" s="1578" t="str">
        <f>IF(B86="","",Output!V64)</f>
        <v/>
      </c>
      <c r="R86" s="327"/>
      <c r="S86" s="318" t="str">
        <f>IF(B86="","",Output!W64)</f>
        <v/>
      </c>
      <c r="T86" s="319" t="str">
        <f>IF(B86="","",Output!X64)</f>
        <v/>
      </c>
      <c r="U86" s="319" t="str">
        <f>IF(B86="","",Output!Y64)</f>
        <v/>
      </c>
      <c r="V86" s="320" t="str">
        <f>IF(B86="","",Output!Z64)</f>
        <v/>
      </c>
      <c r="W86" s="321" t="str">
        <f>IF(B86="","",Output!AA64)</f>
        <v/>
      </c>
      <c r="X86" s="322" t="str">
        <f>IF(B86="","",Output!AB64)</f>
        <v/>
      </c>
    </row>
    <row r="87" spans="1:24" s="308" customFormat="1">
      <c r="A87" s="324">
        <f t="shared" si="0"/>
        <v>-40</v>
      </c>
      <c r="B87" s="143" t="str">
        <f>IF(Output!C65=0,"",Output!C65)</f>
        <v/>
      </c>
      <c r="C87" s="326"/>
      <c r="D87" s="328" t="str">
        <f>IF(B87="","",Output!J65)</f>
        <v/>
      </c>
      <c r="E87" s="319" t="str">
        <f>IF(B87="","",Output!K65)</f>
        <v/>
      </c>
      <c r="F87" s="319" t="str">
        <f>IF(B87="","",Output!L65)</f>
        <v/>
      </c>
      <c r="G87" s="320" t="str">
        <f>IF(B87="","",Output!M65)</f>
        <v/>
      </c>
      <c r="H87" s="321" t="str">
        <f>IF(B87="","",Output!N65)</f>
        <v/>
      </c>
      <c r="I87" s="1582" t="str">
        <f>IF(B87="","",Output!O65)</f>
        <v/>
      </c>
      <c r="J87" s="322" t="str">
        <f>IF(B87="","",Output!P65)</f>
        <v/>
      </c>
      <c r="K87" s="327"/>
      <c r="L87" s="1468" t="str">
        <f>IF(B87="","",Output!Q65)</f>
        <v/>
      </c>
      <c r="M87" s="319" t="str">
        <f>IF(B87="","",Output!R65)</f>
        <v/>
      </c>
      <c r="N87" s="319" t="str">
        <f>IF(B87="","",Output!S65)</f>
        <v/>
      </c>
      <c r="O87" s="320" t="str">
        <f>IF(B87="","",Output!T65)</f>
        <v/>
      </c>
      <c r="P87" s="321" t="str">
        <f>IF(B87="","",Output!U65)</f>
        <v/>
      </c>
      <c r="Q87" s="1578" t="str">
        <f>IF(B87="","",Output!V65)</f>
        <v/>
      </c>
      <c r="R87" s="327"/>
      <c r="S87" s="318" t="str">
        <f>IF(B87="","",Output!W65)</f>
        <v/>
      </c>
      <c r="T87" s="319" t="str">
        <f>IF(B87="","",Output!X65)</f>
        <v/>
      </c>
      <c r="U87" s="319" t="str">
        <f>IF(B87="","",Output!Y65)</f>
        <v/>
      </c>
      <c r="V87" s="320" t="str">
        <f>IF(B87="","",Output!Z65)</f>
        <v/>
      </c>
      <c r="W87" s="321" t="str">
        <f>IF(B87="","",Output!AA65)</f>
        <v/>
      </c>
      <c r="X87" s="322" t="str">
        <f>IF(B87="","",Output!AB65)</f>
        <v/>
      </c>
    </row>
    <row r="88" spans="1:24" s="308" customFormat="1">
      <c r="A88" s="324">
        <f t="shared" si="0"/>
        <v>-41</v>
      </c>
      <c r="B88" s="143" t="str">
        <f>IF(Output!C66=0,"",Output!C66)</f>
        <v/>
      </c>
      <c r="C88" s="326"/>
      <c r="D88" s="328" t="str">
        <f>IF(B88="","",Output!J66)</f>
        <v/>
      </c>
      <c r="E88" s="319" t="str">
        <f>IF(B88="","",Output!K66)</f>
        <v/>
      </c>
      <c r="F88" s="319" t="str">
        <f>IF(B88="","",Output!L66)</f>
        <v/>
      </c>
      <c r="G88" s="320" t="str">
        <f>IF(B88="","",Output!M66)</f>
        <v/>
      </c>
      <c r="H88" s="321" t="str">
        <f>IF(B88="","",Output!N66)</f>
        <v/>
      </c>
      <c r="I88" s="1582" t="str">
        <f>IF(B88="","",Output!O66)</f>
        <v/>
      </c>
      <c r="J88" s="322" t="str">
        <f>IF(B88="","",Output!P66)</f>
        <v/>
      </c>
      <c r="K88" s="327"/>
      <c r="L88" s="1468" t="str">
        <f>IF(B88="","",Output!Q66)</f>
        <v/>
      </c>
      <c r="M88" s="319" t="str">
        <f>IF(B88="","",Output!R66)</f>
        <v/>
      </c>
      <c r="N88" s="319" t="str">
        <f>IF(B88="","",Output!S66)</f>
        <v/>
      </c>
      <c r="O88" s="320" t="str">
        <f>IF(B88="","",Output!T66)</f>
        <v/>
      </c>
      <c r="P88" s="321" t="str">
        <f>IF(B88="","",Output!U66)</f>
        <v/>
      </c>
      <c r="Q88" s="1578" t="str">
        <f>IF(B88="","",Output!V66)</f>
        <v/>
      </c>
      <c r="R88" s="327"/>
      <c r="S88" s="318" t="str">
        <f>IF(B88="","",Output!W66)</f>
        <v/>
      </c>
      <c r="T88" s="319" t="str">
        <f>IF(B88="","",Output!X66)</f>
        <v/>
      </c>
      <c r="U88" s="319" t="str">
        <f>IF(B88="","",Output!Y66)</f>
        <v/>
      </c>
      <c r="V88" s="320" t="str">
        <f>IF(B88="","",Output!Z66)</f>
        <v/>
      </c>
      <c r="W88" s="321" t="str">
        <f>IF(B88="","",Output!AA66)</f>
        <v/>
      </c>
      <c r="X88" s="322" t="str">
        <f>IF(B88="","",Output!AB66)</f>
        <v/>
      </c>
    </row>
    <row r="89" spans="1:24" s="308" customFormat="1">
      <c r="A89" s="324">
        <f t="shared" si="0"/>
        <v>-42</v>
      </c>
      <c r="B89" s="143" t="str">
        <f>IF(Output!C67=0,"",Output!C67)</f>
        <v/>
      </c>
      <c r="C89" s="326"/>
      <c r="D89" s="328" t="str">
        <f>IF(B89="","",Output!J67)</f>
        <v/>
      </c>
      <c r="E89" s="319" t="str">
        <f>IF(B89="","",Output!K67)</f>
        <v/>
      </c>
      <c r="F89" s="319" t="str">
        <f>IF(B89="","",Output!L67)</f>
        <v/>
      </c>
      <c r="G89" s="320" t="str">
        <f>IF(B89="","",Output!M67)</f>
        <v/>
      </c>
      <c r="H89" s="321" t="str">
        <f>IF(B89="","",Output!N67)</f>
        <v/>
      </c>
      <c r="I89" s="1582" t="str">
        <f>IF(B89="","",Output!O67)</f>
        <v/>
      </c>
      <c r="J89" s="322" t="str">
        <f>IF(B89="","",Output!P67)</f>
        <v/>
      </c>
      <c r="K89" s="327"/>
      <c r="L89" s="1468" t="str">
        <f>IF(B89="","",Output!Q67)</f>
        <v/>
      </c>
      <c r="M89" s="319" t="str">
        <f>IF(B89="","",Output!R67)</f>
        <v/>
      </c>
      <c r="N89" s="319" t="str">
        <f>IF(B89="","",Output!S67)</f>
        <v/>
      </c>
      <c r="O89" s="320" t="str">
        <f>IF(B89="","",Output!T67)</f>
        <v/>
      </c>
      <c r="P89" s="321" t="str">
        <f>IF(B89="","",Output!U67)</f>
        <v/>
      </c>
      <c r="Q89" s="1578" t="str">
        <f>IF(B89="","",Output!V67)</f>
        <v/>
      </c>
      <c r="R89" s="327"/>
      <c r="S89" s="318" t="str">
        <f>IF(B89="","",Output!W67)</f>
        <v/>
      </c>
      <c r="T89" s="319" t="str">
        <f>IF(B89="","",Output!X67)</f>
        <v/>
      </c>
      <c r="U89" s="319" t="str">
        <f>IF(B89="","",Output!Y67)</f>
        <v/>
      </c>
      <c r="V89" s="320" t="str">
        <f>IF(B89="","",Output!Z67)</f>
        <v/>
      </c>
      <c r="W89" s="321" t="str">
        <f>IF(B89="","",Output!AA67)</f>
        <v/>
      </c>
      <c r="X89" s="322" t="str">
        <f>IF(B89="","",Output!AB67)</f>
        <v/>
      </c>
    </row>
    <row r="90" spans="1:24" s="308" customFormat="1">
      <c r="A90" s="324">
        <f t="shared" si="0"/>
        <v>-43</v>
      </c>
      <c r="B90" s="143" t="str">
        <f>IF(Output!C68=0,"",Output!C68)</f>
        <v/>
      </c>
      <c r="C90" s="326"/>
      <c r="D90" s="328" t="str">
        <f>IF(B90="","",Output!J68)</f>
        <v/>
      </c>
      <c r="E90" s="319" t="str">
        <f>IF(B90="","",Output!K68)</f>
        <v/>
      </c>
      <c r="F90" s="319" t="str">
        <f>IF(B90="","",Output!L68)</f>
        <v/>
      </c>
      <c r="G90" s="320" t="str">
        <f>IF(B90="","",Output!M68)</f>
        <v/>
      </c>
      <c r="H90" s="321" t="str">
        <f>IF(B90="","",Output!N68)</f>
        <v/>
      </c>
      <c r="I90" s="1582" t="str">
        <f>IF(B90="","",Output!O68)</f>
        <v/>
      </c>
      <c r="J90" s="322" t="str">
        <f>IF(B90="","",Output!P68)</f>
        <v/>
      </c>
      <c r="K90" s="327"/>
      <c r="L90" s="1468" t="str">
        <f>IF(B90="","",Output!Q68)</f>
        <v/>
      </c>
      <c r="M90" s="319" t="str">
        <f>IF(B90="","",Output!R68)</f>
        <v/>
      </c>
      <c r="N90" s="319" t="str">
        <f>IF(B90="","",Output!S68)</f>
        <v/>
      </c>
      <c r="O90" s="320" t="str">
        <f>IF(B90="","",Output!T68)</f>
        <v/>
      </c>
      <c r="P90" s="321" t="str">
        <f>IF(B90="","",Output!U68)</f>
        <v/>
      </c>
      <c r="Q90" s="1578" t="str">
        <f>IF(B90="","",Output!V68)</f>
        <v/>
      </c>
      <c r="R90" s="327"/>
      <c r="S90" s="318" t="str">
        <f>IF(B90="","",Output!W68)</f>
        <v/>
      </c>
      <c r="T90" s="319" t="str">
        <f>IF(B90="","",Output!X68)</f>
        <v/>
      </c>
      <c r="U90" s="319" t="str">
        <f>IF(B90="","",Output!Y68)</f>
        <v/>
      </c>
      <c r="V90" s="320" t="str">
        <f>IF(B90="","",Output!Z68)</f>
        <v/>
      </c>
      <c r="W90" s="321" t="str">
        <f>IF(B90="","",Output!AA68)</f>
        <v/>
      </c>
      <c r="X90" s="322" t="str">
        <f>IF(B90="","",Output!AB68)</f>
        <v/>
      </c>
    </row>
    <row r="91" spans="1:24" s="308" customFormat="1">
      <c r="A91" s="324">
        <f t="shared" si="0"/>
        <v>-44</v>
      </c>
      <c r="B91" s="143" t="str">
        <f>IF(Output!C69=0,"",Output!C69)</f>
        <v/>
      </c>
      <c r="C91" s="326"/>
      <c r="D91" s="328" t="str">
        <f>IF(B91="","",Output!J69)</f>
        <v/>
      </c>
      <c r="E91" s="319" t="str">
        <f>IF(B91="","",Output!K69)</f>
        <v/>
      </c>
      <c r="F91" s="319" t="str">
        <f>IF(B91="","",Output!L69)</f>
        <v/>
      </c>
      <c r="G91" s="320" t="str">
        <f>IF(B91="","",Output!M69)</f>
        <v/>
      </c>
      <c r="H91" s="321" t="str">
        <f>IF(B91="","",Output!N69)</f>
        <v/>
      </c>
      <c r="I91" s="1582" t="str">
        <f>IF(B91="","",Output!O69)</f>
        <v/>
      </c>
      <c r="J91" s="322" t="str">
        <f>IF(B91="","",Output!P69)</f>
        <v/>
      </c>
      <c r="K91" s="327"/>
      <c r="L91" s="1468" t="str">
        <f>IF(B91="","",Output!Q69)</f>
        <v/>
      </c>
      <c r="M91" s="319" t="str">
        <f>IF(B91="","",Output!R69)</f>
        <v/>
      </c>
      <c r="N91" s="319" t="str">
        <f>IF(B91="","",Output!S69)</f>
        <v/>
      </c>
      <c r="O91" s="320" t="str">
        <f>IF(B91="","",Output!T69)</f>
        <v/>
      </c>
      <c r="P91" s="321" t="str">
        <f>IF(B91="","",Output!U69)</f>
        <v/>
      </c>
      <c r="Q91" s="1578" t="str">
        <f>IF(B91="","",Output!V69)</f>
        <v/>
      </c>
      <c r="R91" s="327"/>
      <c r="S91" s="318" t="str">
        <f>IF(B91="","",Output!W69)</f>
        <v/>
      </c>
      <c r="T91" s="319" t="str">
        <f>IF(B91="","",Output!X69)</f>
        <v/>
      </c>
      <c r="U91" s="319" t="str">
        <f>IF(B91="","",Output!Y69)</f>
        <v/>
      </c>
      <c r="V91" s="320" t="str">
        <f>IF(B91="","",Output!Z69)</f>
        <v/>
      </c>
      <c r="W91" s="321" t="str">
        <f>IF(B91="","",Output!AA69)</f>
        <v/>
      </c>
      <c r="X91" s="322" t="str">
        <f>IF(B91="","",Output!AB69)</f>
        <v/>
      </c>
    </row>
    <row r="92" spans="1:24" s="308" customFormat="1">
      <c r="A92" s="324">
        <f t="shared" ref="A92:A155" si="1">A91-1</f>
        <v>-45</v>
      </c>
      <c r="B92" s="143" t="str">
        <f>IF(Output!C70=0,"",Output!C70)</f>
        <v/>
      </c>
      <c r="C92" s="326"/>
      <c r="D92" s="328" t="str">
        <f>IF(B92="","",Output!J70)</f>
        <v/>
      </c>
      <c r="E92" s="319" t="str">
        <f>IF(B92="","",Output!K70)</f>
        <v/>
      </c>
      <c r="F92" s="319" t="str">
        <f>IF(B92="","",Output!L70)</f>
        <v/>
      </c>
      <c r="G92" s="320" t="str">
        <f>IF(B92="","",Output!M70)</f>
        <v/>
      </c>
      <c r="H92" s="321" t="str">
        <f>IF(B92="","",Output!N70)</f>
        <v/>
      </c>
      <c r="I92" s="1582" t="str">
        <f>IF(B92="","",Output!O70)</f>
        <v/>
      </c>
      <c r="J92" s="322" t="str">
        <f>IF(B92="","",Output!P70)</f>
        <v/>
      </c>
      <c r="K92" s="327"/>
      <c r="L92" s="1468" t="str">
        <f>IF(B92="","",Output!Q70)</f>
        <v/>
      </c>
      <c r="M92" s="319" t="str">
        <f>IF(B92="","",Output!R70)</f>
        <v/>
      </c>
      <c r="N92" s="319" t="str">
        <f>IF(B92="","",Output!S70)</f>
        <v/>
      </c>
      <c r="O92" s="320" t="str">
        <f>IF(B92="","",Output!T70)</f>
        <v/>
      </c>
      <c r="P92" s="321" t="str">
        <f>IF(B92="","",Output!U70)</f>
        <v/>
      </c>
      <c r="Q92" s="1578" t="str">
        <f>IF(B92="","",Output!V70)</f>
        <v/>
      </c>
      <c r="R92" s="327"/>
      <c r="S92" s="318" t="str">
        <f>IF(B92="","",Output!W70)</f>
        <v/>
      </c>
      <c r="T92" s="319" t="str">
        <f>IF(B92="","",Output!X70)</f>
        <v/>
      </c>
      <c r="U92" s="319" t="str">
        <f>IF(B92="","",Output!Y70)</f>
        <v/>
      </c>
      <c r="V92" s="320" t="str">
        <f>IF(B92="","",Output!Z70)</f>
        <v/>
      </c>
      <c r="W92" s="321" t="str">
        <f>IF(B92="","",Output!AA70)</f>
        <v/>
      </c>
      <c r="X92" s="322" t="str">
        <f>IF(B92="","",Output!AB70)</f>
        <v/>
      </c>
    </row>
    <row r="93" spans="1:24" s="308" customFormat="1">
      <c r="A93" s="324">
        <f t="shared" si="1"/>
        <v>-46</v>
      </c>
      <c r="B93" s="143" t="str">
        <f>IF(Output!C71=0,"",Output!C71)</f>
        <v/>
      </c>
      <c r="C93" s="326"/>
      <c r="D93" s="328" t="str">
        <f>IF(B93="","",Output!J71)</f>
        <v/>
      </c>
      <c r="E93" s="319" t="str">
        <f>IF(B93="","",Output!K71)</f>
        <v/>
      </c>
      <c r="F93" s="319" t="str">
        <f>IF(B93="","",Output!L71)</f>
        <v/>
      </c>
      <c r="G93" s="320" t="str">
        <f>IF(B93="","",Output!M71)</f>
        <v/>
      </c>
      <c r="H93" s="321" t="str">
        <f>IF(B93="","",Output!N71)</f>
        <v/>
      </c>
      <c r="I93" s="1582" t="str">
        <f>IF(B93="","",Output!O71)</f>
        <v/>
      </c>
      <c r="J93" s="322" t="str">
        <f>IF(B93="","",Output!P71)</f>
        <v/>
      </c>
      <c r="K93" s="327"/>
      <c r="L93" s="1468" t="str">
        <f>IF(B93="","",Output!Q71)</f>
        <v/>
      </c>
      <c r="M93" s="319" t="str">
        <f>IF(B93="","",Output!R71)</f>
        <v/>
      </c>
      <c r="N93" s="319" t="str">
        <f>IF(B93="","",Output!S71)</f>
        <v/>
      </c>
      <c r="O93" s="320" t="str">
        <f>IF(B93="","",Output!T71)</f>
        <v/>
      </c>
      <c r="P93" s="321" t="str">
        <f>IF(B93="","",Output!U71)</f>
        <v/>
      </c>
      <c r="Q93" s="1578" t="str">
        <f>IF(B93="","",Output!V71)</f>
        <v/>
      </c>
      <c r="R93" s="327"/>
      <c r="S93" s="318" t="str">
        <f>IF(B93="","",Output!W71)</f>
        <v/>
      </c>
      <c r="T93" s="319" t="str">
        <f>IF(B93="","",Output!X71)</f>
        <v/>
      </c>
      <c r="U93" s="319" t="str">
        <f>IF(B93="","",Output!Y71)</f>
        <v/>
      </c>
      <c r="V93" s="320" t="str">
        <f>IF(B93="","",Output!Z71)</f>
        <v/>
      </c>
      <c r="W93" s="321" t="str">
        <f>IF(B93="","",Output!AA71)</f>
        <v/>
      </c>
      <c r="X93" s="322" t="str">
        <f>IF(B93="","",Output!AB71)</f>
        <v/>
      </c>
    </row>
    <row r="94" spans="1:24" s="308" customFormat="1">
      <c r="A94" s="324">
        <f t="shared" si="1"/>
        <v>-47</v>
      </c>
      <c r="B94" s="143" t="str">
        <f>IF(Output!C72=0,"",Output!C72)</f>
        <v/>
      </c>
      <c r="C94" s="326"/>
      <c r="D94" s="328" t="str">
        <f>IF(B94="","",Output!J72)</f>
        <v/>
      </c>
      <c r="E94" s="319" t="str">
        <f>IF(B94="","",Output!K72)</f>
        <v/>
      </c>
      <c r="F94" s="319" t="str">
        <f>IF(B94="","",Output!L72)</f>
        <v/>
      </c>
      <c r="G94" s="320" t="str">
        <f>IF(B94="","",Output!M72)</f>
        <v/>
      </c>
      <c r="H94" s="321" t="str">
        <f>IF(B94="","",Output!N72)</f>
        <v/>
      </c>
      <c r="I94" s="1582" t="str">
        <f>IF(B94="","",Output!O72)</f>
        <v/>
      </c>
      <c r="J94" s="322" t="str">
        <f>IF(B94="","",Output!P72)</f>
        <v/>
      </c>
      <c r="K94" s="327"/>
      <c r="L94" s="1468" t="str">
        <f>IF(B94="","",Output!Q72)</f>
        <v/>
      </c>
      <c r="M94" s="319" t="str">
        <f>IF(B94="","",Output!R72)</f>
        <v/>
      </c>
      <c r="N94" s="319" t="str">
        <f>IF(B94="","",Output!S72)</f>
        <v/>
      </c>
      <c r="O94" s="320" t="str">
        <f>IF(B94="","",Output!T72)</f>
        <v/>
      </c>
      <c r="P94" s="321" t="str">
        <f>IF(B94="","",Output!U72)</f>
        <v/>
      </c>
      <c r="Q94" s="1578" t="str">
        <f>IF(B94="","",Output!V72)</f>
        <v/>
      </c>
      <c r="R94" s="327"/>
      <c r="S94" s="318" t="str">
        <f>IF(B94="","",Output!W72)</f>
        <v/>
      </c>
      <c r="T94" s="319" t="str">
        <f>IF(B94="","",Output!X72)</f>
        <v/>
      </c>
      <c r="U94" s="319" t="str">
        <f>IF(B94="","",Output!Y72)</f>
        <v/>
      </c>
      <c r="V94" s="320" t="str">
        <f>IF(B94="","",Output!Z72)</f>
        <v/>
      </c>
      <c r="W94" s="321" t="str">
        <f>IF(B94="","",Output!AA72)</f>
        <v/>
      </c>
      <c r="X94" s="322" t="str">
        <f>IF(B94="","",Output!AB72)</f>
        <v/>
      </c>
    </row>
    <row r="95" spans="1:24" s="308" customFormat="1">
      <c r="A95" s="324">
        <f t="shared" si="1"/>
        <v>-48</v>
      </c>
      <c r="B95" s="143" t="str">
        <f>IF(Output!C73=0,"",Output!C73)</f>
        <v/>
      </c>
      <c r="C95" s="326"/>
      <c r="D95" s="328" t="str">
        <f>IF(B95="","",Output!J73)</f>
        <v/>
      </c>
      <c r="E95" s="319" t="str">
        <f>IF(B95="","",Output!K73)</f>
        <v/>
      </c>
      <c r="F95" s="319" t="str">
        <f>IF(B95="","",Output!L73)</f>
        <v/>
      </c>
      <c r="G95" s="320" t="str">
        <f>IF(B95="","",Output!M73)</f>
        <v/>
      </c>
      <c r="H95" s="321" t="str">
        <f>IF(B95="","",Output!N73)</f>
        <v/>
      </c>
      <c r="I95" s="1582" t="str">
        <f>IF(B95="","",Output!O73)</f>
        <v/>
      </c>
      <c r="J95" s="322" t="str">
        <f>IF(B95="","",Output!P73)</f>
        <v/>
      </c>
      <c r="K95" s="327"/>
      <c r="L95" s="1468" t="str">
        <f>IF(B95="","",Output!Q73)</f>
        <v/>
      </c>
      <c r="M95" s="319" t="str">
        <f>IF(B95="","",Output!R73)</f>
        <v/>
      </c>
      <c r="N95" s="319" t="str">
        <f>IF(B95="","",Output!S73)</f>
        <v/>
      </c>
      <c r="O95" s="320" t="str">
        <f>IF(B95="","",Output!T73)</f>
        <v/>
      </c>
      <c r="P95" s="321" t="str">
        <f>IF(B95="","",Output!U73)</f>
        <v/>
      </c>
      <c r="Q95" s="1578" t="str">
        <f>IF(B95="","",Output!V73)</f>
        <v/>
      </c>
      <c r="R95" s="327"/>
      <c r="S95" s="318" t="str">
        <f>IF(B95="","",Output!W73)</f>
        <v/>
      </c>
      <c r="T95" s="319" t="str">
        <f>IF(B95="","",Output!X73)</f>
        <v/>
      </c>
      <c r="U95" s="319" t="str">
        <f>IF(B95="","",Output!Y73)</f>
        <v/>
      </c>
      <c r="V95" s="320" t="str">
        <f>IF(B95="","",Output!Z73)</f>
        <v/>
      </c>
      <c r="W95" s="321" t="str">
        <f>IF(B95="","",Output!AA73)</f>
        <v/>
      </c>
      <c r="X95" s="322" t="str">
        <f>IF(B95="","",Output!AB73)</f>
        <v/>
      </c>
    </row>
    <row r="96" spans="1:24" s="308" customFormat="1">
      <c r="A96" s="324">
        <f t="shared" si="1"/>
        <v>-49</v>
      </c>
      <c r="B96" s="143" t="str">
        <f>IF(Output!C74=0,"",Output!C74)</f>
        <v/>
      </c>
      <c r="C96" s="326"/>
      <c r="D96" s="328" t="str">
        <f>IF(B96="","",Output!J74)</f>
        <v/>
      </c>
      <c r="E96" s="319" t="str">
        <f>IF(B96="","",Output!K74)</f>
        <v/>
      </c>
      <c r="F96" s="319" t="str">
        <f>IF(B96="","",Output!L74)</f>
        <v/>
      </c>
      <c r="G96" s="320" t="str">
        <f>IF(B96="","",Output!M74)</f>
        <v/>
      </c>
      <c r="H96" s="321" t="str">
        <f>IF(B96="","",Output!N74)</f>
        <v/>
      </c>
      <c r="I96" s="1582" t="str">
        <f>IF(B96="","",Output!O74)</f>
        <v/>
      </c>
      <c r="J96" s="322" t="str">
        <f>IF(B96="","",Output!P74)</f>
        <v/>
      </c>
      <c r="K96" s="327"/>
      <c r="L96" s="1468" t="str">
        <f>IF(B96="","",Output!Q74)</f>
        <v/>
      </c>
      <c r="M96" s="319" t="str">
        <f>IF(B96="","",Output!R74)</f>
        <v/>
      </c>
      <c r="N96" s="319" t="str">
        <f>IF(B96="","",Output!S74)</f>
        <v/>
      </c>
      <c r="O96" s="320" t="str">
        <f>IF(B96="","",Output!T74)</f>
        <v/>
      </c>
      <c r="P96" s="321" t="str">
        <f>IF(B96="","",Output!U74)</f>
        <v/>
      </c>
      <c r="Q96" s="1578" t="str">
        <f>IF(B96="","",Output!V74)</f>
        <v/>
      </c>
      <c r="R96" s="327"/>
      <c r="S96" s="318" t="str">
        <f>IF(B96="","",Output!W74)</f>
        <v/>
      </c>
      <c r="T96" s="319" t="str">
        <f>IF(B96="","",Output!X74)</f>
        <v/>
      </c>
      <c r="U96" s="319" t="str">
        <f>IF(B96="","",Output!Y74)</f>
        <v/>
      </c>
      <c r="V96" s="320" t="str">
        <f>IF(B96="","",Output!Z74)</f>
        <v/>
      </c>
      <c r="W96" s="321" t="str">
        <f>IF(B96="","",Output!AA74)</f>
        <v/>
      </c>
      <c r="X96" s="322" t="str">
        <f>IF(B96="","",Output!AB74)</f>
        <v/>
      </c>
    </row>
    <row r="97" spans="1:24" s="308" customFormat="1">
      <c r="A97" s="324">
        <f t="shared" si="1"/>
        <v>-50</v>
      </c>
      <c r="B97" s="143" t="str">
        <f>IF(Output!C75=0,"",Output!C75)</f>
        <v/>
      </c>
      <c r="C97" s="326"/>
      <c r="D97" s="328" t="str">
        <f>IF(B97="","",Output!J75)</f>
        <v/>
      </c>
      <c r="E97" s="319" t="str">
        <f>IF(B97="","",Output!K75)</f>
        <v/>
      </c>
      <c r="F97" s="319" t="str">
        <f>IF(B97="","",Output!L75)</f>
        <v/>
      </c>
      <c r="G97" s="320" t="str">
        <f>IF(B97="","",Output!M75)</f>
        <v/>
      </c>
      <c r="H97" s="321" t="str">
        <f>IF(B97="","",Output!N75)</f>
        <v/>
      </c>
      <c r="I97" s="1582" t="str">
        <f>IF(B97="","",Output!O75)</f>
        <v/>
      </c>
      <c r="J97" s="322" t="str">
        <f>IF(B97="","",Output!P75)</f>
        <v/>
      </c>
      <c r="K97" s="327"/>
      <c r="L97" s="1468" t="str">
        <f>IF(B97="","",Output!Q75)</f>
        <v/>
      </c>
      <c r="M97" s="319" t="str">
        <f>IF(B97="","",Output!R75)</f>
        <v/>
      </c>
      <c r="N97" s="319" t="str">
        <f>IF(B97="","",Output!S75)</f>
        <v/>
      </c>
      <c r="O97" s="320" t="str">
        <f>IF(B97="","",Output!T75)</f>
        <v/>
      </c>
      <c r="P97" s="321" t="str">
        <f>IF(B97="","",Output!U75)</f>
        <v/>
      </c>
      <c r="Q97" s="1578" t="str">
        <f>IF(B97="","",Output!V75)</f>
        <v/>
      </c>
      <c r="R97" s="327"/>
      <c r="S97" s="318" t="str">
        <f>IF(B97="","",Output!W75)</f>
        <v/>
      </c>
      <c r="T97" s="319" t="str">
        <f>IF(B97="","",Output!X75)</f>
        <v/>
      </c>
      <c r="U97" s="319" t="str">
        <f>IF(B97="","",Output!Y75)</f>
        <v/>
      </c>
      <c r="V97" s="320" t="str">
        <f>IF(B97="","",Output!Z75)</f>
        <v/>
      </c>
      <c r="W97" s="321" t="str">
        <f>IF(B97="","",Output!AA75)</f>
        <v/>
      </c>
      <c r="X97" s="322" t="str">
        <f>IF(B97="","",Output!AB75)</f>
        <v/>
      </c>
    </row>
    <row r="98" spans="1:24" s="308" customFormat="1">
      <c r="A98" s="324">
        <f t="shared" si="1"/>
        <v>-51</v>
      </c>
      <c r="B98" s="143" t="str">
        <f>IF(Output!C76=0,"",Output!C76)</f>
        <v/>
      </c>
      <c r="C98" s="326"/>
      <c r="D98" s="328" t="str">
        <f>IF(B98="","",Output!J76)</f>
        <v/>
      </c>
      <c r="E98" s="319" t="str">
        <f>IF(B98="","",Output!K76)</f>
        <v/>
      </c>
      <c r="F98" s="319" t="str">
        <f>IF(B98="","",Output!L76)</f>
        <v/>
      </c>
      <c r="G98" s="320" t="str">
        <f>IF(B98="","",Output!M76)</f>
        <v/>
      </c>
      <c r="H98" s="321" t="str">
        <f>IF(B98="","",Output!N76)</f>
        <v/>
      </c>
      <c r="I98" s="1582" t="str">
        <f>IF(B98="","",Output!O76)</f>
        <v/>
      </c>
      <c r="J98" s="322" t="str">
        <f>IF(B98="","",Output!P76)</f>
        <v/>
      </c>
      <c r="K98" s="327"/>
      <c r="L98" s="1468" t="str">
        <f>IF(B98="","",Output!Q76)</f>
        <v/>
      </c>
      <c r="M98" s="319" t="str">
        <f>IF(B98="","",Output!R76)</f>
        <v/>
      </c>
      <c r="N98" s="319" t="str">
        <f>IF(B98="","",Output!S76)</f>
        <v/>
      </c>
      <c r="O98" s="320" t="str">
        <f>IF(B98="","",Output!T76)</f>
        <v/>
      </c>
      <c r="P98" s="321" t="str">
        <f>IF(B98="","",Output!U76)</f>
        <v/>
      </c>
      <c r="Q98" s="1578" t="str">
        <f>IF(B98="","",Output!V76)</f>
        <v/>
      </c>
      <c r="R98" s="327"/>
      <c r="S98" s="318" t="str">
        <f>IF(B98="","",Output!W76)</f>
        <v/>
      </c>
      <c r="T98" s="319" t="str">
        <f>IF(B98="","",Output!X76)</f>
        <v/>
      </c>
      <c r="U98" s="319" t="str">
        <f>IF(B98="","",Output!Y76)</f>
        <v/>
      </c>
      <c r="V98" s="320" t="str">
        <f>IF(B98="","",Output!Z76)</f>
        <v/>
      </c>
      <c r="W98" s="321" t="str">
        <f>IF(B98="","",Output!AA76)</f>
        <v/>
      </c>
      <c r="X98" s="322" t="str">
        <f>IF(B98="","",Output!AB76)</f>
        <v/>
      </c>
    </row>
    <row r="99" spans="1:24" s="308" customFormat="1">
      <c r="A99" s="324">
        <f t="shared" si="1"/>
        <v>-52</v>
      </c>
      <c r="B99" s="143" t="str">
        <f>IF(Output!C77=0,"",Output!C77)</f>
        <v/>
      </c>
      <c r="C99" s="326"/>
      <c r="D99" s="328" t="str">
        <f>IF(B99="","",Output!J77)</f>
        <v/>
      </c>
      <c r="E99" s="319" t="str">
        <f>IF(B99="","",Output!K77)</f>
        <v/>
      </c>
      <c r="F99" s="319" t="str">
        <f>IF(B99="","",Output!L77)</f>
        <v/>
      </c>
      <c r="G99" s="320" t="str">
        <f>IF(B99="","",Output!M77)</f>
        <v/>
      </c>
      <c r="H99" s="321" t="str">
        <f>IF(B99="","",Output!N77)</f>
        <v/>
      </c>
      <c r="I99" s="1582" t="str">
        <f>IF(B99="","",Output!O77)</f>
        <v/>
      </c>
      <c r="J99" s="322" t="str">
        <f>IF(B99="","",Output!P77)</f>
        <v/>
      </c>
      <c r="K99" s="327"/>
      <c r="L99" s="1468" t="str">
        <f>IF(B99="","",Output!Q77)</f>
        <v/>
      </c>
      <c r="M99" s="319" t="str">
        <f>IF(B99="","",Output!R77)</f>
        <v/>
      </c>
      <c r="N99" s="319" t="str">
        <f>IF(B99="","",Output!S77)</f>
        <v/>
      </c>
      <c r="O99" s="320" t="str">
        <f>IF(B99="","",Output!T77)</f>
        <v/>
      </c>
      <c r="P99" s="321" t="str">
        <f>IF(B99="","",Output!U77)</f>
        <v/>
      </c>
      <c r="Q99" s="1578" t="str">
        <f>IF(B99="","",Output!V77)</f>
        <v/>
      </c>
      <c r="R99" s="327"/>
      <c r="S99" s="318" t="str">
        <f>IF(B99="","",Output!W77)</f>
        <v/>
      </c>
      <c r="T99" s="319" t="str">
        <f>IF(B99="","",Output!X77)</f>
        <v/>
      </c>
      <c r="U99" s="319" t="str">
        <f>IF(B99="","",Output!Y77)</f>
        <v/>
      </c>
      <c r="V99" s="320" t="str">
        <f>IF(B99="","",Output!Z77)</f>
        <v/>
      </c>
      <c r="W99" s="321" t="str">
        <f>IF(B99="","",Output!AA77)</f>
        <v/>
      </c>
      <c r="X99" s="322" t="str">
        <f>IF(B99="","",Output!AB77)</f>
        <v/>
      </c>
    </row>
    <row r="100" spans="1:24" s="308" customFormat="1">
      <c r="A100" s="324">
        <f t="shared" si="1"/>
        <v>-53</v>
      </c>
      <c r="B100" s="143" t="str">
        <f>IF(Output!C78=0,"",Output!C78)</f>
        <v/>
      </c>
      <c r="C100" s="326"/>
      <c r="D100" s="328" t="str">
        <f>IF(B100="","",Output!J78)</f>
        <v/>
      </c>
      <c r="E100" s="319" t="str">
        <f>IF(B100="","",Output!K78)</f>
        <v/>
      </c>
      <c r="F100" s="319" t="str">
        <f>IF(B100="","",Output!L78)</f>
        <v/>
      </c>
      <c r="G100" s="320" t="str">
        <f>IF(B100="","",Output!M78)</f>
        <v/>
      </c>
      <c r="H100" s="321" t="str">
        <f>IF(B100="","",Output!N78)</f>
        <v/>
      </c>
      <c r="I100" s="1582" t="str">
        <f>IF(B100="","",Output!O78)</f>
        <v/>
      </c>
      <c r="J100" s="322" t="str">
        <f>IF(B100="","",Output!P78)</f>
        <v/>
      </c>
      <c r="K100" s="327"/>
      <c r="L100" s="1468" t="str">
        <f>IF(B100="","",Output!Q78)</f>
        <v/>
      </c>
      <c r="M100" s="319" t="str">
        <f>IF(B100="","",Output!R78)</f>
        <v/>
      </c>
      <c r="N100" s="319" t="str">
        <f>IF(B100="","",Output!S78)</f>
        <v/>
      </c>
      <c r="O100" s="320" t="str">
        <f>IF(B100="","",Output!T78)</f>
        <v/>
      </c>
      <c r="P100" s="321" t="str">
        <f>IF(B100="","",Output!U78)</f>
        <v/>
      </c>
      <c r="Q100" s="1578" t="str">
        <f>IF(B100="","",Output!V78)</f>
        <v/>
      </c>
      <c r="R100" s="327"/>
      <c r="S100" s="318" t="str">
        <f>IF(B100="","",Output!W78)</f>
        <v/>
      </c>
      <c r="T100" s="319" t="str">
        <f>IF(B100="","",Output!X78)</f>
        <v/>
      </c>
      <c r="U100" s="319" t="str">
        <f>IF(B100="","",Output!Y78)</f>
        <v/>
      </c>
      <c r="V100" s="320" t="str">
        <f>IF(B100="","",Output!Z78)</f>
        <v/>
      </c>
      <c r="W100" s="321" t="str">
        <f>IF(B100="","",Output!AA78)</f>
        <v/>
      </c>
      <c r="X100" s="322" t="str">
        <f>IF(B100="","",Output!AB78)</f>
        <v/>
      </c>
    </row>
    <row r="101" spans="1:24" s="308" customFormat="1">
      <c r="A101" s="324">
        <f t="shared" si="1"/>
        <v>-54</v>
      </c>
      <c r="B101" s="143" t="str">
        <f>IF(Output!C79=0,"",Output!C79)</f>
        <v/>
      </c>
      <c r="C101" s="326"/>
      <c r="D101" s="328" t="str">
        <f>IF(B101="","",Output!J79)</f>
        <v/>
      </c>
      <c r="E101" s="319" t="str">
        <f>IF(B101="","",Output!K79)</f>
        <v/>
      </c>
      <c r="F101" s="319" t="str">
        <f>IF(B101="","",Output!L79)</f>
        <v/>
      </c>
      <c r="G101" s="320" t="str">
        <f>IF(B101="","",Output!M79)</f>
        <v/>
      </c>
      <c r="H101" s="321" t="str">
        <f>IF(B101="","",Output!N79)</f>
        <v/>
      </c>
      <c r="I101" s="1582" t="str">
        <f>IF(B101="","",Output!O79)</f>
        <v/>
      </c>
      <c r="J101" s="322" t="str">
        <f>IF(B101="","",Output!P79)</f>
        <v/>
      </c>
      <c r="K101" s="327"/>
      <c r="L101" s="1468" t="str">
        <f>IF(B101="","",Output!Q79)</f>
        <v/>
      </c>
      <c r="M101" s="319" t="str">
        <f>IF(B101="","",Output!R79)</f>
        <v/>
      </c>
      <c r="N101" s="319" t="str">
        <f>IF(B101="","",Output!S79)</f>
        <v/>
      </c>
      <c r="O101" s="320" t="str">
        <f>IF(B101="","",Output!T79)</f>
        <v/>
      </c>
      <c r="P101" s="321" t="str">
        <f>IF(B101="","",Output!U79)</f>
        <v/>
      </c>
      <c r="Q101" s="1578" t="str">
        <f>IF(B101="","",Output!V79)</f>
        <v/>
      </c>
      <c r="R101" s="327"/>
      <c r="S101" s="318" t="str">
        <f>IF(B101="","",Output!W79)</f>
        <v/>
      </c>
      <c r="T101" s="319" t="str">
        <f>IF(B101="","",Output!X79)</f>
        <v/>
      </c>
      <c r="U101" s="319" t="str">
        <f>IF(B101="","",Output!Y79)</f>
        <v/>
      </c>
      <c r="V101" s="320" t="str">
        <f>IF(B101="","",Output!Z79)</f>
        <v/>
      </c>
      <c r="W101" s="321" t="str">
        <f>IF(B101="","",Output!AA79)</f>
        <v/>
      </c>
      <c r="X101" s="322" t="str">
        <f>IF(B101="","",Output!AB79)</f>
        <v/>
      </c>
    </row>
    <row r="102" spans="1:24" s="308" customFormat="1">
      <c r="A102" s="324">
        <f t="shared" si="1"/>
        <v>-55</v>
      </c>
      <c r="B102" s="143" t="str">
        <f>IF(Output!C80=0,"",Output!C80)</f>
        <v/>
      </c>
      <c r="C102" s="326"/>
      <c r="D102" s="328" t="str">
        <f>IF(B102="","",Output!J80)</f>
        <v/>
      </c>
      <c r="E102" s="319" t="str">
        <f>IF(B102="","",Output!K80)</f>
        <v/>
      </c>
      <c r="F102" s="319" t="str">
        <f>IF(B102="","",Output!L80)</f>
        <v/>
      </c>
      <c r="G102" s="320" t="str">
        <f>IF(B102="","",Output!M80)</f>
        <v/>
      </c>
      <c r="H102" s="321" t="str">
        <f>IF(B102="","",Output!N80)</f>
        <v/>
      </c>
      <c r="I102" s="1582" t="str">
        <f>IF(B102="","",Output!O80)</f>
        <v/>
      </c>
      <c r="J102" s="322" t="str">
        <f>IF(B102="","",Output!P80)</f>
        <v/>
      </c>
      <c r="K102" s="327"/>
      <c r="L102" s="1468" t="str">
        <f>IF(B102="","",Output!Q80)</f>
        <v/>
      </c>
      <c r="M102" s="319" t="str">
        <f>IF(B102="","",Output!R80)</f>
        <v/>
      </c>
      <c r="N102" s="319" t="str">
        <f>IF(B102="","",Output!S80)</f>
        <v/>
      </c>
      <c r="O102" s="320" t="str">
        <f>IF(B102="","",Output!T80)</f>
        <v/>
      </c>
      <c r="P102" s="321" t="str">
        <f>IF(B102="","",Output!U80)</f>
        <v/>
      </c>
      <c r="Q102" s="1578" t="str">
        <f>IF(B102="","",Output!V80)</f>
        <v/>
      </c>
      <c r="R102" s="327"/>
      <c r="S102" s="318" t="str">
        <f>IF(B102="","",Output!W80)</f>
        <v/>
      </c>
      <c r="T102" s="319" t="str">
        <f>IF(B102="","",Output!X80)</f>
        <v/>
      </c>
      <c r="U102" s="319" t="str">
        <f>IF(B102="","",Output!Y80)</f>
        <v/>
      </c>
      <c r="V102" s="320" t="str">
        <f>IF(B102="","",Output!Z80)</f>
        <v/>
      </c>
      <c r="W102" s="321" t="str">
        <f>IF(B102="","",Output!AA80)</f>
        <v/>
      </c>
      <c r="X102" s="322" t="str">
        <f>IF(B102="","",Output!AB80)</f>
        <v/>
      </c>
    </row>
    <row r="103" spans="1:24" s="308" customFormat="1">
      <c r="A103" s="324">
        <f t="shared" si="1"/>
        <v>-56</v>
      </c>
      <c r="B103" s="143" t="str">
        <f>IF(Output!C81=0,"",Output!C81)</f>
        <v/>
      </c>
      <c r="C103" s="326"/>
      <c r="D103" s="328" t="str">
        <f>IF(B103="","",Output!J81)</f>
        <v/>
      </c>
      <c r="E103" s="319" t="str">
        <f>IF(B103="","",Output!K81)</f>
        <v/>
      </c>
      <c r="F103" s="319" t="str">
        <f>IF(B103="","",Output!L81)</f>
        <v/>
      </c>
      <c r="G103" s="320" t="str">
        <f>IF(B103="","",Output!M81)</f>
        <v/>
      </c>
      <c r="H103" s="321" t="str">
        <f>IF(B103="","",Output!N81)</f>
        <v/>
      </c>
      <c r="I103" s="1582" t="str">
        <f>IF(B103="","",Output!O81)</f>
        <v/>
      </c>
      <c r="J103" s="322" t="str">
        <f>IF(B103="","",Output!P81)</f>
        <v/>
      </c>
      <c r="K103" s="327"/>
      <c r="L103" s="1468" t="str">
        <f>IF(B103="","",Output!Q81)</f>
        <v/>
      </c>
      <c r="M103" s="319" t="str">
        <f>IF(B103="","",Output!R81)</f>
        <v/>
      </c>
      <c r="N103" s="319" t="str">
        <f>IF(B103="","",Output!S81)</f>
        <v/>
      </c>
      <c r="O103" s="320" t="str">
        <f>IF(B103="","",Output!T81)</f>
        <v/>
      </c>
      <c r="P103" s="321" t="str">
        <f>IF(B103="","",Output!U81)</f>
        <v/>
      </c>
      <c r="Q103" s="1578" t="str">
        <f>IF(B103="","",Output!V81)</f>
        <v/>
      </c>
      <c r="R103" s="327"/>
      <c r="S103" s="318" t="str">
        <f>IF(B103="","",Output!W81)</f>
        <v/>
      </c>
      <c r="T103" s="319" t="str">
        <f>IF(B103="","",Output!X81)</f>
        <v/>
      </c>
      <c r="U103" s="319" t="str">
        <f>IF(B103="","",Output!Y81)</f>
        <v/>
      </c>
      <c r="V103" s="320" t="str">
        <f>IF(B103="","",Output!Z81)</f>
        <v/>
      </c>
      <c r="W103" s="321" t="str">
        <f>IF(B103="","",Output!AA81)</f>
        <v/>
      </c>
      <c r="X103" s="322" t="str">
        <f>IF(B103="","",Output!AB81)</f>
        <v/>
      </c>
    </row>
    <row r="104" spans="1:24" s="308" customFormat="1">
      <c r="A104" s="324">
        <f t="shared" si="1"/>
        <v>-57</v>
      </c>
      <c r="B104" s="143" t="str">
        <f>IF(Output!C82=0,"",Output!C82)</f>
        <v/>
      </c>
      <c r="C104" s="326"/>
      <c r="D104" s="328" t="str">
        <f>IF(B104="","",Output!J82)</f>
        <v/>
      </c>
      <c r="E104" s="319" t="str">
        <f>IF(B104="","",Output!K82)</f>
        <v/>
      </c>
      <c r="F104" s="319" t="str">
        <f>IF(B104="","",Output!L82)</f>
        <v/>
      </c>
      <c r="G104" s="320" t="str">
        <f>IF(B104="","",Output!M82)</f>
        <v/>
      </c>
      <c r="H104" s="321" t="str">
        <f>IF(B104="","",Output!N82)</f>
        <v/>
      </c>
      <c r="I104" s="1582" t="str">
        <f>IF(B104="","",Output!O82)</f>
        <v/>
      </c>
      <c r="J104" s="322" t="str">
        <f>IF(B104="","",Output!P82)</f>
        <v/>
      </c>
      <c r="K104" s="327"/>
      <c r="L104" s="1468" t="str">
        <f>IF(B104="","",Output!Q82)</f>
        <v/>
      </c>
      <c r="M104" s="319" t="str">
        <f>IF(B104="","",Output!R82)</f>
        <v/>
      </c>
      <c r="N104" s="319" t="str">
        <f>IF(B104="","",Output!S82)</f>
        <v/>
      </c>
      <c r="O104" s="320" t="str">
        <f>IF(B104="","",Output!T82)</f>
        <v/>
      </c>
      <c r="P104" s="321" t="str">
        <f>IF(B104="","",Output!U82)</f>
        <v/>
      </c>
      <c r="Q104" s="1578" t="str">
        <f>IF(B104="","",Output!V82)</f>
        <v/>
      </c>
      <c r="R104" s="327"/>
      <c r="S104" s="318" t="str">
        <f>IF(B104="","",Output!W82)</f>
        <v/>
      </c>
      <c r="T104" s="319" t="str">
        <f>IF(B104="","",Output!X82)</f>
        <v/>
      </c>
      <c r="U104" s="319" t="str">
        <f>IF(B104="","",Output!Y82)</f>
        <v/>
      </c>
      <c r="V104" s="320" t="str">
        <f>IF(B104="","",Output!Z82)</f>
        <v/>
      </c>
      <c r="W104" s="321" t="str">
        <f>IF(B104="","",Output!AA82)</f>
        <v/>
      </c>
      <c r="X104" s="322" t="str">
        <f>IF(B104="","",Output!AB82)</f>
        <v/>
      </c>
    </row>
    <row r="105" spans="1:24" s="308" customFormat="1">
      <c r="A105" s="324">
        <f t="shared" si="1"/>
        <v>-58</v>
      </c>
      <c r="B105" s="143" t="str">
        <f>IF(Output!C83=0,"",Output!C83)</f>
        <v/>
      </c>
      <c r="C105" s="326"/>
      <c r="D105" s="328" t="str">
        <f>IF(B105="","",Output!J83)</f>
        <v/>
      </c>
      <c r="E105" s="319" t="str">
        <f>IF(B105="","",Output!K83)</f>
        <v/>
      </c>
      <c r="F105" s="319" t="str">
        <f>IF(B105="","",Output!L83)</f>
        <v/>
      </c>
      <c r="G105" s="320" t="str">
        <f>IF(B105="","",Output!M83)</f>
        <v/>
      </c>
      <c r="H105" s="321" t="str">
        <f>IF(B105="","",Output!N83)</f>
        <v/>
      </c>
      <c r="I105" s="1582" t="str">
        <f>IF(B105="","",Output!O83)</f>
        <v/>
      </c>
      <c r="J105" s="322" t="str">
        <f>IF(B105="","",Output!P83)</f>
        <v/>
      </c>
      <c r="K105" s="327"/>
      <c r="L105" s="1468" t="str">
        <f>IF(B105="","",Output!Q83)</f>
        <v/>
      </c>
      <c r="M105" s="319" t="str">
        <f>IF(B105="","",Output!R83)</f>
        <v/>
      </c>
      <c r="N105" s="319" t="str">
        <f>IF(B105="","",Output!S83)</f>
        <v/>
      </c>
      <c r="O105" s="320" t="str">
        <f>IF(B105="","",Output!T83)</f>
        <v/>
      </c>
      <c r="P105" s="321" t="str">
        <f>IF(B105="","",Output!U83)</f>
        <v/>
      </c>
      <c r="Q105" s="1578" t="str">
        <f>IF(B105="","",Output!V83)</f>
        <v/>
      </c>
      <c r="R105" s="327"/>
      <c r="S105" s="318" t="str">
        <f>IF(B105="","",Output!W83)</f>
        <v/>
      </c>
      <c r="T105" s="319" t="str">
        <f>IF(B105="","",Output!X83)</f>
        <v/>
      </c>
      <c r="U105" s="319" t="str">
        <f>IF(B105="","",Output!Y83)</f>
        <v/>
      </c>
      <c r="V105" s="320" t="str">
        <f>IF(B105="","",Output!Z83)</f>
        <v/>
      </c>
      <c r="W105" s="321" t="str">
        <f>IF(B105="","",Output!AA83)</f>
        <v/>
      </c>
      <c r="X105" s="322" t="str">
        <f>IF(B105="","",Output!AB83)</f>
        <v/>
      </c>
    </row>
    <row r="106" spans="1:24" s="308" customFormat="1">
      <c r="A106" s="324">
        <f t="shared" si="1"/>
        <v>-59</v>
      </c>
      <c r="B106" s="143" t="str">
        <f>IF(Output!C84=0,"",Output!C84)</f>
        <v/>
      </c>
      <c r="C106" s="326"/>
      <c r="D106" s="328" t="str">
        <f>IF(B106="","",Output!J84)</f>
        <v/>
      </c>
      <c r="E106" s="319" t="str">
        <f>IF(B106="","",Output!K84)</f>
        <v/>
      </c>
      <c r="F106" s="319" t="str">
        <f>IF(B106="","",Output!L84)</f>
        <v/>
      </c>
      <c r="G106" s="320" t="str">
        <f>IF(B106="","",Output!M84)</f>
        <v/>
      </c>
      <c r="H106" s="321" t="str">
        <f>IF(B106="","",Output!N84)</f>
        <v/>
      </c>
      <c r="I106" s="1582" t="str">
        <f>IF(B106="","",Output!O84)</f>
        <v/>
      </c>
      <c r="J106" s="322" t="str">
        <f>IF(B106="","",Output!P84)</f>
        <v/>
      </c>
      <c r="K106" s="327"/>
      <c r="L106" s="1468" t="str">
        <f>IF(B106="","",Output!Q84)</f>
        <v/>
      </c>
      <c r="M106" s="319" t="str">
        <f>IF(B106="","",Output!R84)</f>
        <v/>
      </c>
      <c r="N106" s="319" t="str">
        <f>IF(B106="","",Output!S84)</f>
        <v/>
      </c>
      <c r="O106" s="320" t="str">
        <f>IF(B106="","",Output!T84)</f>
        <v/>
      </c>
      <c r="P106" s="321" t="str">
        <f>IF(B106="","",Output!U84)</f>
        <v/>
      </c>
      <c r="Q106" s="1578" t="str">
        <f>IF(B106="","",Output!V84)</f>
        <v/>
      </c>
      <c r="R106" s="327"/>
      <c r="S106" s="318" t="str">
        <f>IF(B106="","",Output!W84)</f>
        <v/>
      </c>
      <c r="T106" s="319" t="str">
        <f>IF(B106="","",Output!X84)</f>
        <v/>
      </c>
      <c r="U106" s="319" t="str">
        <f>IF(B106="","",Output!Y84)</f>
        <v/>
      </c>
      <c r="V106" s="320" t="str">
        <f>IF(B106="","",Output!Z84)</f>
        <v/>
      </c>
      <c r="W106" s="321" t="str">
        <f>IF(B106="","",Output!AA84)</f>
        <v/>
      </c>
      <c r="X106" s="322" t="str">
        <f>IF(B106="","",Output!AB84)</f>
        <v/>
      </c>
    </row>
    <row r="107" spans="1:24" s="308" customFormat="1">
      <c r="A107" s="324">
        <f t="shared" si="1"/>
        <v>-60</v>
      </c>
      <c r="B107" s="143" t="str">
        <f>IF(Output!C85=0,"",Output!C85)</f>
        <v/>
      </c>
      <c r="C107" s="326"/>
      <c r="D107" s="328" t="str">
        <f>IF(B107="","",Output!J85)</f>
        <v/>
      </c>
      <c r="E107" s="319" t="str">
        <f>IF(B107="","",Output!K85)</f>
        <v/>
      </c>
      <c r="F107" s="319" t="str">
        <f>IF(B107="","",Output!L85)</f>
        <v/>
      </c>
      <c r="G107" s="320" t="str">
        <f>IF(B107="","",Output!M85)</f>
        <v/>
      </c>
      <c r="H107" s="321" t="str">
        <f>IF(B107="","",Output!N85)</f>
        <v/>
      </c>
      <c r="I107" s="1582" t="str">
        <f>IF(B107="","",Output!O85)</f>
        <v/>
      </c>
      <c r="J107" s="322" t="str">
        <f>IF(B107="","",Output!P85)</f>
        <v/>
      </c>
      <c r="K107" s="327"/>
      <c r="L107" s="1468" t="str">
        <f>IF(B107="","",Output!Q85)</f>
        <v/>
      </c>
      <c r="M107" s="319" t="str">
        <f>IF(B107="","",Output!R85)</f>
        <v/>
      </c>
      <c r="N107" s="319" t="str">
        <f>IF(B107="","",Output!S85)</f>
        <v/>
      </c>
      <c r="O107" s="320" t="str">
        <f>IF(B107="","",Output!T85)</f>
        <v/>
      </c>
      <c r="P107" s="321" t="str">
        <f>IF(B107="","",Output!U85)</f>
        <v/>
      </c>
      <c r="Q107" s="1578" t="str">
        <f>IF(B107="","",Output!V85)</f>
        <v/>
      </c>
      <c r="R107" s="327"/>
      <c r="S107" s="318" t="str">
        <f>IF(B107="","",Output!W85)</f>
        <v/>
      </c>
      <c r="T107" s="319" t="str">
        <f>IF(B107="","",Output!X85)</f>
        <v/>
      </c>
      <c r="U107" s="319" t="str">
        <f>IF(B107="","",Output!Y85)</f>
        <v/>
      </c>
      <c r="V107" s="320" t="str">
        <f>IF(B107="","",Output!Z85)</f>
        <v/>
      </c>
      <c r="W107" s="321" t="str">
        <f>IF(B107="","",Output!AA85)</f>
        <v/>
      </c>
      <c r="X107" s="322" t="str">
        <f>IF(B107="","",Output!AB85)</f>
        <v/>
      </c>
    </row>
    <row r="108" spans="1:24" s="308" customFormat="1">
      <c r="A108" s="324">
        <f t="shared" si="1"/>
        <v>-61</v>
      </c>
      <c r="B108" s="143" t="str">
        <f>IF(Output!C86=0,"",Output!C86)</f>
        <v/>
      </c>
      <c r="C108" s="326"/>
      <c r="D108" s="328" t="str">
        <f>IF(B108="","",Output!J86)</f>
        <v/>
      </c>
      <c r="E108" s="319" t="str">
        <f>IF(B108="","",Output!K86)</f>
        <v/>
      </c>
      <c r="F108" s="319" t="str">
        <f>IF(B108="","",Output!L86)</f>
        <v/>
      </c>
      <c r="G108" s="320" t="str">
        <f>IF(B108="","",Output!M86)</f>
        <v/>
      </c>
      <c r="H108" s="321" t="str">
        <f>IF(B108="","",Output!N86)</f>
        <v/>
      </c>
      <c r="I108" s="1582" t="str">
        <f>IF(B108="","",Output!O86)</f>
        <v/>
      </c>
      <c r="J108" s="322" t="str">
        <f>IF(B108="","",Output!P86)</f>
        <v/>
      </c>
      <c r="K108" s="327"/>
      <c r="L108" s="1468" t="str">
        <f>IF(B108="","",Output!Q86)</f>
        <v/>
      </c>
      <c r="M108" s="319" t="str">
        <f>IF(B108="","",Output!R86)</f>
        <v/>
      </c>
      <c r="N108" s="319" t="str">
        <f>IF(B108="","",Output!S86)</f>
        <v/>
      </c>
      <c r="O108" s="320" t="str">
        <f>IF(B108="","",Output!T86)</f>
        <v/>
      </c>
      <c r="P108" s="321" t="str">
        <f>IF(B108="","",Output!U86)</f>
        <v/>
      </c>
      <c r="Q108" s="1578" t="str">
        <f>IF(B108="","",Output!V86)</f>
        <v/>
      </c>
      <c r="R108" s="327"/>
      <c r="S108" s="318" t="str">
        <f>IF(B108="","",Output!W86)</f>
        <v/>
      </c>
      <c r="T108" s="319" t="str">
        <f>IF(B108="","",Output!X86)</f>
        <v/>
      </c>
      <c r="U108" s="319" t="str">
        <f>IF(B108="","",Output!Y86)</f>
        <v/>
      </c>
      <c r="V108" s="320" t="str">
        <f>IF(B108="","",Output!Z86)</f>
        <v/>
      </c>
      <c r="W108" s="321" t="str">
        <f>IF(B108="","",Output!AA86)</f>
        <v/>
      </c>
      <c r="X108" s="322" t="str">
        <f>IF(B108="","",Output!AB86)</f>
        <v/>
      </c>
    </row>
    <row r="109" spans="1:24" s="308" customFormat="1">
      <c r="A109" s="324">
        <f t="shared" si="1"/>
        <v>-62</v>
      </c>
      <c r="B109" s="143" t="str">
        <f>IF(Output!C87=0,"",Output!C87)</f>
        <v/>
      </c>
      <c r="C109" s="326"/>
      <c r="D109" s="328" t="str">
        <f>IF(B109="","",Output!J87)</f>
        <v/>
      </c>
      <c r="E109" s="319" t="str">
        <f>IF(B109="","",Output!K87)</f>
        <v/>
      </c>
      <c r="F109" s="319" t="str">
        <f>IF(B109="","",Output!L87)</f>
        <v/>
      </c>
      <c r="G109" s="320" t="str">
        <f>IF(B109="","",Output!M87)</f>
        <v/>
      </c>
      <c r="H109" s="321" t="str">
        <f>IF(B109="","",Output!N87)</f>
        <v/>
      </c>
      <c r="I109" s="1582" t="str">
        <f>IF(B109="","",Output!O87)</f>
        <v/>
      </c>
      <c r="J109" s="322" t="str">
        <f>IF(B109="","",Output!P87)</f>
        <v/>
      </c>
      <c r="K109" s="327"/>
      <c r="L109" s="1468" t="str">
        <f>IF(B109="","",Output!Q87)</f>
        <v/>
      </c>
      <c r="M109" s="319" t="str">
        <f>IF(B109="","",Output!R87)</f>
        <v/>
      </c>
      <c r="N109" s="319" t="str">
        <f>IF(B109="","",Output!S87)</f>
        <v/>
      </c>
      <c r="O109" s="320" t="str">
        <f>IF(B109="","",Output!T87)</f>
        <v/>
      </c>
      <c r="P109" s="321" t="str">
        <f>IF(B109="","",Output!U87)</f>
        <v/>
      </c>
      <c r="Q109" s="1578" t="str">
        <f>IF(B109="","",Output!V87)</f>
        <v/>
      </c>
      <c r="R109" s="327"/>
      <c r="S109" s="318" t="str">
        <f>IF(B109="","",Output!W87)</f>
        <v/>
      </c>
      <c r="T109" s="319" t="str">
        <f>IF(B109="","",Output!X87)</f>
        <v/>
      </c>
      <c r="U109" s="319" t="str">
        <f>IF(B109="","",Output!Y87)</f>
        <v/>
      </c>
      <c r="V109" s="320" t="str">
        <f>IF(B109="","",Output!Z87)</f>
        <v/>
      </c>
      <c r="W109" s="321" t="str">
        <f>IF(B109="","",Output!AA87)</f>
        <v/>
      </c>
      <c r="X109" s="322" t="str">
        <f>IF(B109="","",Output!AB87)</f>
        <v/>
      </c>
    </row>
    <row r="110" spans="1:24" s="308" customFormat="1">
      <c r="A110" s="324">
        <f t="shared" si="1"/>
        <v>-63</v>
      </c>
      <c r="B110" s="143" t="str">
        <f>IF(Output!C88=0,"",Output!C88)</f>
        <v/>
      </c>
      <c r="C110" s="326"/>
      <c r="D110" s="328" t="str">
        <f>IF(B110="","",Output!J88)</f>
        <v/>
      </c>
      <c r="E110" s="319" t="str">
        <f>IF(B110="","",Output!K88)</f>
        <v/>
      </c>
      <c r="F110" s="319" t="str">
        <f>IF(B110="","",Output!L88)</f>
        <v/>
      </c>
      <c r="G110" s="320" t="str">
        <f>IF(B110="","",Output!M88)</f>
        <v/>
      </c>
      <c r="H110" s="321" t="str">
        <f>IF(B110="","",Output!N88)</f>
        <v/>
      </c>
      <c r="I110" s="1582" t="str">
        <f>IF(B110="","",Output!O88)</f>
        <v/>
      </c>
      <c r="J110" s="322" t="str">
        <f>IF(B110="","",Output!P88)</f>
        <v/>
      </c>
      <c r="K110" s="327"/>
      <c r="L110" s="1468" t="str">
        <f>IF(B110="","",Output!Q88)</f>
        <v/>
      </c>
      <c r="M110" s="319" t="str">
        <f>IF(B110="","",Output!R88)</f>
        <v/>
      </c>
      <c r="N110" s="319" t="str">
        <f>IF(B110="","",Output!S88)</f>
        <v/>
      </c>
      <c r="O110" s="320" t="str">
        <f>IF(B110="","",Output!T88)</f>
        <v/>
      </c>
      <c r="P110" s="321" t="str">
        <f>IF(B110="","",Output!U88)</f>
        <v/>
      </c>
      <c r="Q110" s="1578" t="str">
        <f>IF(B110="","",Output!V88)</f>
        <v/>
      </c>
      <c r="R110" s="327"/>
      <c r="S110" s="318" t="str">
        <f>IF(B110="","",Output!W88)</f>
        <v/>
      </c>
      <c r="T110" s="319" t="str">
        <f>IF(B110="","",Output!X88)</f>
        <v/>
      </c>
      <c r="U110" s="319" t="str">
        <f>IF(B110="","",Output!Y88)</f>
        <v/>
      </c>
      <c r="V110" s="320" t="str">
        <f>IF(B110="","",Output!Z88)</f>
        <v/>
      </c>
      <c r="W110" s="321" t="str">
        <f>IF(B110="","",Output!AA88)</f>
        <v/>
      </c>
      <c r="X110" s="322" t="str">
        <f>IF(B110="","",Output!AB88)</f>
        <v/>
      </c>
    </row>
    <row r="111" spans="1:24" s="308" customFormat="1">
      <c r="A111" s="324">
        <f t="shared" si="1"/>
        <v>-64</v>
      </c>
      <c r="B111" s="143" t="str">
        <f>IF(Output!C89=0,"",Output!C89)</f>
        <v/>
      </c>
      <c r="C111" s="326"/>
      <c r="D111" s="328" t="str">
        <f>IF(B111="","",Output!J89)</f>
        <v/>
      </c>
      <c r="E111" s="319" t="str">
        <f>IF(B111="","",Output!K89)</f>
        <v/>
      </c>
      <c r="F111" s="319" t="str">
        <f>IF(B111="","",Output!L89)</f>
        <v/>
      </c>
      <c r="G111" s="320" t="str">
        <f>IF(B111="","",Output!M89)</f>
        <v/>
      </c>
      <c r="H111" s="321" t="str">
        <f>IF(B111="","",Output!N89)</f>
        <v/>
      </c>
      <c r="I111" s="1582" t="str">
        <f>IF(B111="","",Output!O89)</f>
        <v/>
      </c>
      <c r="J111" s="322" t="str">
        <f>IF(B111="","",Output!P89)</f>
        <v/>
      </c>
      <c r="K111" s="327"/>
      <c r="L111" s="1468" t="str">
        <f>IF(B111="","",Output!Q89)</f>
        <v/>
      </c>
      <c r="M111" s="319" t="str">
        <f>IF(B111="","",Output!R89)</f>
        <v/>
      </c>
      <c r="N111" s="319" t="str">
        <f>IF(B111="","",Output!S89)</f>
        <v/>
      </c>
      <c r="O111" s="320" t="str">
        <f>IF(B111="","",Output!T89)</f>
        <v/>
      </c>
      <c r="P111" s="321" t="str">
        <f>IF(B111="","",Output!U89)</f>
        <v/>
      </c>
      <c r="Q111" s="1578" t="str">
        <f>IF(B111="","",Output!V89)</f>
        <v/>
      </c>
      <c r="R111" s="327"/>
      <c r="S111" s="318" t="str">
        <f>IF(B111="","",Output!W89)</f>
        <v/>
      </c>
      <c r="T111" s="319" t="str">
        <f>IF(B111="","",Output!X89)</f>
        <v/>
      </c>
      <c r="U111" s="319" t="str">
        <f>IF(B111="","",Output!Y89)</f>
        <v/>
      </c>
      <c r="V111" s="320" t="str">
        <f>IF(B111="","",Output!Z89)</f>
        <v/>
      </c>
      <c r="W111" s="321" t="str">
        <f>IF(B111="","",Output!AA89)</f>
        <v/>
      </c>
      <c r="X111" s="322" t="str">
        <f>IF(B111="","",Output!AB89)</f>
        <v/>
      </c>
    </row>
    <row r="112" spans="1:24" s="308" customFormat="1">
      <c r="A112" s="324">
        <f t="shared" si="1"/>
        <v>-65</v>
      </c>
      <c r="B112" s="143" t="str">
        <f>IF(Output!C90=0,"",Output!C90)</f>
        <v/>
      </c>
      <c r="C112" s="326"/>
      <c r="D112" s="328" t="str">
        <f>IF(B112="","",Output!J90)</f>
        <v/>
      </c>
      <c r="E112" s="319" t="str">
        <f>IF(B112="","",Output!K90)</f>
        <v/>
      </c>
      <c r="F112" s="319" t="str">
        <f>IF(B112="","",Output!L90)</f>
        <v/>
      </c>
      <c r="G112" s="320" t="str">
        <f>IF(B112="","",Output!M90)</f>
        <v/>
      </c>
      <c r="H112" s="321" t="str">
        <f>IF(B112="","",Output!N90)</f>
        <v/>
      </c>
      <c r="I112" s="1582" t="str">
        <f>IF(B112="","",Output!O90)</f>
        <v/>
      </c>
      <c r="J112" s="322" t="str">
        <f>IF(B112="","",Output!P90)</f>
        <v/>
      </c>
      <c r="K112" s="327"/>
      <c r="L112" s="1468" t="str">
        <f>IF(B112="","",Output!Q90)</f>
        <v/>
      </c>
      <c r="M112" s="319" t="str">
        <f>IF(B112="","",Output!R90)</f>
        <v/>
      </c>
      <c r="N112" s="319" t="str">
        <f>IF(B112="","",Output!S90)</f>
        <v/>
      </c>
      <c r="O112" s="320" t="str">
        <f>IF(B112="","",Output!T90)</f>
        <v/>
      </c>
      <c r="P112" s="321" t="str">
        <f>IF(B112="","",Output!U90)</f>
        <v/>
      </c>
      <c r="Q112" s="1578" t="str">
        <f>IF(B112="","",Output!V90)</f>
        <v/>
      </c>
      <c r="R112" s="327"/>
      <c r="S112" s="318" t="str">
        <f>IF(B112="","",Output!W90)</f>
        <v/>
      </c>
      <c r="T112" s="319" t="str">
        <f>IF(B112="","",Output!X90)</f>
        <v/>
      </c>
      <c r="U112" s="319" t="str">
        <f>IF(B112="","",Output!Y90)</f>
        <v/>
      </c>
      <c r="V112" s="320" t="str">
        <f>IF(B112="","",Output!Z90)</f>
        <v/>
      </c>
      <c r="W112" s="321" t="str">
        <f>IF(B112="","",Output!AA90)</f>
        <v/>
      </c>
      <c r="X112" s="322" t="str">
        <f>IF(B112="","",Output!AB90)</f>
        <v/>
      </c>
    </row>
    <row r="113" spans="1:24" s="308" customFormat="1">
      <c r="A113" s="324">
        <f t="shared" si="1"/>
        <v>-66</v>
      </c>
      <c r="B113" s="143" t="str">
        <f>IF(Output!C91=0,"",Output!C91)</f>
        <v/>
      </c>
      <c r="C113" s="326"/>
      <c r="D113" s="328" t="str">
        <f>IF(B113="","",Output!J91)</f>
        <v/>
      </c>
      <c r="E113" s="319" t="str">
        <f>IF(B113="","",Output!K91)</f>
        <v/>
      </c>
      <c r="F113" s="319" t="str">
        <f>IF(B113="","",Output!L91)</f>
        <v/>
      </c>
      <c r="G113" s="320" t="str">
        <f>IF(B113="","",Output!M91)</f>
        <v/>
      </c>
      <c r="H113" s="321" t="str">
        <f>IF(B113="","",Output!N91)</f>
        <v/>
      </c>
      <c r="I113" s="1582" t="str">
        <f>IF(B113="","",Output!O91)</f>
        <v/>
      </c>
      <c r="J113" s="322" t="str">
        <f>IF(B113="","",Output!P91)</f>
        <v/>
      </c>
      <c r="K113" s="327"/>
      <c r="L113" s="1468" t="str">
        <f>IF(B113="","",Output!Q91)</f>
        <v/>
      </c>
      <c r="M113" s="319" t="str">
        <f>IF(B113="","",Output!R91)</f>
        <v/>
      </c>
      <c r="N113" s="319" t="str">
        <f>IF(B113="","",Output!S91)</f>
        <v/>
      </c>
      <c r="O113" s="320" t="str">
        <f>IF(B113="","",Output!T91)</f>
        <v/>
      </c>
      <c r="P113" s="321" t="str">
        <f>IF(B113="","",Output!U91)</f>
        <v/>
      </c>
      <c r="Q113" s="1578" t="str">
        <f>IF(B113="","",Output!V91)</f>
        <v/>
      </c>
      <c r="R113" s="327"/>
      <c r="S113" s="318" t="str">
        <f>IF(B113="","",Output!W91)</f>
        <v/>
      </c>
      <c r="T113" s="319" t="str">
        <f>IF(B113="","",Output!X91)</f>
        <v/>
      </c>
      <c r="U113" s="319" t="str">
        <f>IF(B113="","",Output!Y91)</f>
        <v/>
      </c>
      <c r="V113" s="320" t="str">
        <f>IF(B113="","",Output!Z91)</f>
        <v/>
      </c>
      <c r="W113" s="321" t="str">
        <f>IF(B113="","",Output!AA91)</f>
        <v/>
      </c>
      <c r="X113" s="322" t="str">
        <f>IF(B113="","",Output!AB91)</f>
        <v/>
      </c>
    </row>
    <row r="114" spans="1:24" s="308" customFormat="1">
      <c r="A114" s="324">
        <f t="shared" si="1"/>
        <v>-67</v>
      </c>
      <c r="B114" s="143" t="str">
        <f>IF(Output!C92=0,"",Output!C92)</f>
        <v/>
      </c>
      <c r="C114" s="326"/>
      <c r="D114" s="328" t="str">
        <f>IF(B114="","",Output!J92)</f>
        <v/>
      </c>
      <c r="E114" s="319" t="str">
        <f>IF(B114="","",Output!K92)</f>
        <v/>
      </c>
      <c r="F114" s="319" t="str">
        <f>IF(B114="","",Output!L92)</f>
        <v/>
      </c>
      <c r="G114" s="320" t="str">
        <f>IF(B114="","",Output!M92)</f>
        <v/>
      </c>
      <c r="H114" s="321" t="str">
        <f>IF(B114="","",Output!N92)</f>
        <v/>
      </c>
      <c r="I114" s="1582" t="str">
        <f>IF(B114="","",Output!O92)</f>
        <v/>
      </c>
      <c r="J114" s="322" t="str">
        <f>IF(B114="","",Output!P92)</f>
        <v/>
      </c>
      <c r="K114" s="327"/>
      <c r="L114" s="1468" t="str">
        <f>IF(B114="","",Output!Q92)</f>
        <v/>
      </c>
      <c r="M114" s="319" t="str">
        <f>IF(B114="","",Output!R92)</f>
        <v/>
      </c>
      <c r="N114" s="319" t="str">
        <f>IF(B114="","",Output!S92)</f>
        <v/>
      </c>
      <c r="O114" s="320" t="str">
        <f>IF(B114="","",Output!T92)</f>
        <v/>
      </c>
      <c r="P114" s="321" t="str">
        <f>IF(B114="","",Output!U92)</f>
        <v/>
      </c>
      <c r="Q114" s="1578" t="str">
        <f>IF(B114="","",Output!V92)</f>
        <v/>
      </c>
      <c r="R114" s="327"/>
      <c r="S114" s="318" t="str">
        <f>IF(B114="","",Output!W92)</f>
        <v/>
      </c>
      <c r="T114" s="319" t="str">
        <f>IF(B114="","",Output!X92)</f>
        <v/>
      </c>
      <c r="U114" s="319" t="str">
        <f>IF(B114="","",Output!Y92)</f>
        <v/>
      </c>
      <c r="V114" s="320" t="str">
        <f>IF(B114="","",Output!Z92)</f>
        <v/>
      </c>
      <c r="W114" s="321" t="str">
        <f>IF(B114="","",Output!AA92)</f>
        <v/>
      </c>
      <c r="X114" s="322" t="str">
        <f>IF(B114="","",Output!AB92)</f>
        <v/>
      </c>
    </row>
    <row r="115" spans="1:24" s="308" customFormat="1">
      <c r="A115" s="324">
        <f t="shared" si="1"/>
        <v>-68</v>
      </c>
      <c r="B115" s="143" t="str">
        <f>IF(Output!C93=0,"",Output!C93)</f>
        <v/>
      </c>
      <c r="C115" s="326"/>
      <c r="D115" s="328" t="str">
        <f>IF(B115="","",Output!J93)</f>
        <v/>
      </c>
      <c r="E115" s="319" t="str">
        <f>IF(B115="","",Output!K93)</f>
        <v/>
      </c>
      <c r="F115" s="319" t="str">
        <f>IF(B115="","",Output!L93)</f>
        <v/>
      </c>
      <c r="G115" s="320" t="str">
        <f>IF(B115="","",Output!M93)</f>
        <v/>
      </c>
      <c r="H115" s="321" t="str">
        <f>IF(B115="","",Output!N93)</f>
        <v/>
      </c>
      <c r="I115" s="1582" t="str">
        <f>IF(B115="","",Output!O93)</f>
        <v/>
      </c>
      <c r="J115" s="322" t="str">
        <f>IF(B115="","",Output!P93)</f>
        <v/>
      </c>
      <c r="K115" s="327"/>
      <c r="L115" s="1468" t="str">
        <f>IF(B115="","",Output!Q93)</f>
        <v/>
      </c>
      <c r="M115" s="319" t="str">
        <f>IF(B115="","",Output!R93)</f>
        <v/>
      </c>
      <c r="N115" s="319" t="str">
        <f>IF(B115="","",Output!S93)</f>
        <v/>
      </c>
      <c r="O115" s="320" t="str">
        <f>IF(B115="","",Output!T93)</f>
        <v/>
      </c>
      <c r="P115" s="321" t="str">
        <f>IF(B115="","",Output!U93)</f>
        <v/>
      </c>
      <c r="Q115" s="1578" t="str">
        <f>IF(B115="","",Output!V93)</f>
        <v/>
      </c>
      <c r="R115" s="327"/>
      <c r="S115" s="318" t="str">
        <f>IF(B115="","",Output!W93)</f>
        <v/>
      </c>
      <c r="T115" s="319" t="str">
        <f>IF(B115="","",Output!X93)</f>
        <v/>
      </c>
      <c r="U115" s="319" t="str">
        <f>IF(B115="","",Output!Y93)</f>
        <v/>
      </c>
      <c r="V115" s="320" t="str">
        <f>IF(B115="","",Output!Z93)</f>
        <v/>
      </c>
      <c r="W115" s="321" t="str">
        <f>IF(B115="","",Output!AA93)</f>
        <v/>
      </c>
      <c r="X115" s="322" t="str">
        <f>IF(B115="","",Output!AB93)</f>
        <v/>
      </c>
    </row>
    <row r="116" spans="1:24" s="308" customFormat="1">
      <c r="A116" s="324">
        <f t="shared" si="1"/>
        <v>-69</v>
      </c>
      <c r="B116" s="143" t="str">
        <f>IF(Output!C94=0,"",Output!C94)</f>
        <v/>
      </c>
      <c r="C116" s="326"/>
      <c r="D116" s="328" t="str">
        <f>IF(B116="","",Output!J94)</f>
        <v/>
      </c>
      <c r="E116" s="319" t="str">
        <f>IF(B116="","",Output!K94)</f>
        <v/>
      </c>
      <c r="F116" s="319" t="str">
        <f>IF(B116="","",Output!L94)</f>
        <v/>
      </c>
      <c r="G116" s="320" t="str">
        <f>IF(B116="","",Output!M94)</f>
        <v/>
      </c>
      <c r="H116" s="321" t="str">
        <f>IF(B116="","",Output!N94)</f>
        <v/>
      </c>
      <c r="I116" s="1582" t="str">
        <f>IF(B116="","",Output!O94)</f>
        <v/>
      </c>
      <c r="J116" s="322" t="str">
        <f>IF(B116="","",Output!P94)</f>
        <v/>
      </c>
      <c r="K116" s="327"/>
      <c r="L116" s="1468" t="str">
        <f>IF(B116="","",Output!Q94)</f>
        <v/>
      </c>
      <c r="M116" s="319" t="str">
        <f>IF(B116="","",Output!R94)</f>
        <v/>
      </c>
      <c r="N116" s="319" t="str">
        <f>IF(B116="","",Output!S94)</f>
        <v/>
      </c>
      <c r="O116" s="320" t="str">
        <f>IF(B116="","",Output!T94)</f>
        <v/>
      </c>
      <c r="P116" s="321" t="str">
        <f>IF(B116="","",Output!U94)</f>
        <v/>
      </c>
      <c r="Q116" s="1578" t="str">
        <f>IF(B116="","",Output!V94)</f>
        <v/>
      </c>
      <c r="R116" s="327"/>
      <c r="S116" s="318" t="str">
        <f>IF(B116="","",Output!W94)</f>
        <v/>
      </c>
      <c r="T116" s="319" t="str">
        <f>IF(B116="","",Output!X94)</f>
        <v/>
      </c>
      <c r="U116" s="319" t="str">
        <f>IF(B116="","",Output!Y94)</f>
        <v/>
      </c>
      <c r="V116" s="320" t="str">
        <f>IF(B116="","",Output!Z94)</f>
        <v/>
      </c>
      <c r="W116" s="321" t="str">
        <f>IF(B116="","",Output!AA94)</f>
        <v/>
      </c>
      <c r="X116" s="322" t="str">
        <f>IF(B116="","",Output!AB94)</f>
        <v/>
      </c>
    </row>
    <row r="117" spans="1:24" s="308" customFormat="1">
      <c r="A117" s="324">
        <f t="shared" si="1"/>
        <v>-70</v>
      </c>
      <c r="B117" s="143" t="str">
        <f>IF(Output!C95=0,"",Output!C95)</f>
        <v/>
      </c>
      <c r="C117" s="326"/>
      <c r="D117" s="328" t="str">
        <f>IF(B117="","",Output!J95)</f>
        <v/>
      </c>
      <c r="E117" s="319" t="str">
        <f>IF(B117="","",Output!K95)</f>
        <v/>
      </c>
      <c r="F117" s="319" t="str">
        <f>IF(B117="","",Output!L95)</f>
        <v/>
      </c>
      <c r="G117" s="320" t="str">
        <f>IF(B117="","",Output!M95)</f>
        <v/>
      </c>
      <c r="H117" s="321" t="str">
        <f>IF(B117="","",Output!N95)</f>
        <v/>
      </c>
      <c r="I117" s="1582" t="str">
        <f>IF(B117="","",Output!O95)</f>
        <v/>
      </c>
      <c r="J117" s="322" t="str">
        <f>IF(B117="","",Output!P95)</f>
        <v/>
      </c>
      <c r="K117" s="327"/>
      <c r="L117" s="1468" t="str">
        <f>IF(B117="","",Output!Q95)</f>
        <v/>
      </c>
      <c r="M117" s="319" t="str">
        <f>IF(B117="","",Output!R95)</f>
        <v/>
      </c>
      <c r="N117" s="319" t="str">
        <f>IF(B117="","",Output!S95)</f>
        <v/>
      </c>
      <c r="O117" s="320" t="str">
        <f>IF(B117="","",Output!T95)</f>
        <v/>
      </c>
      <c r="P117" s="321" t="str">
        <f>IF(B117="","",Output!U95)</f>
        <v/>
      </c>
      <c r="Q117" s="1578" t="str">
        <f>IF(B117="","",Output!V95)</f>
        <v/>
      </c>
      <c r="R117" s="327"/>
      <c r="S117" s="318" t="str">
        <f>IF(B117="","",Output!W95)</f>
        <v/>
      </c>
      <c r="T117" s="319" t="str">
        <f>IF(B117="","",Output!X95)</f>
        <v/>
      </c>
      <c r="U117" s="319" t="str">
        <f>IF(B117="","",Output!Y95)</f>
        <v/>
      </c>
      <c r="V117" s="320" t="str">
        <f>IF(B117="","",Output!Z95)</f>
        <v/>
      </c>
      <c r="W117" s="321" t="str">
        <f>IF(B117="","",Output!AA95)</f>
        <v/>
      </c>
      <c r="X117" s="322" t="str">
        <f>IF(B117="","",Output!AB95)</f>
        <v/>
      </c>
    </row>
    <row r="118" spans="1:24" s="308" customFormat="1">
      <c r="A118" s="324">
        <f t="shared" si="1"/>
        <v>-71</v>
      </c>
      <c r="B118" s="143" t="str">
        <f>IF(Output!C96=0,"",Output!C96)</f>
        <v/>
      </c>
      <c r="C118" s="326"/>
      <c r="D118" s="328" t="str">
        <f>IF(B118="","",Output!J96)</f>
        <v/>
      </c>
      <c r="E118" s="319" t="str">
        <f>IF(B118="","",Output!K96)</f>
        <v/>
      </c>
      <c r="F118" s="319" t="str">
        <f>IF(B118="","",Output!L96)</f>
        <v/>
      </c>
      <c r="G118" s="320" t="str">
        <f>IF(B118="","",Output!M96)</f>
        <v/>
      </c>
      <c r="H118" s="321" t="str">
        <f>IF(B118="","",Output!N96)</f>
        <v/>
      </c>
      <c r="I118" s="1582" t="str">
        <f>IF(B118="","",Output!O96)</f>
        <v/>
      </c>
      <c r="J118" s="322" t="str">
        <f>IF(B118="","",Output!P96)</f>
        <v/>
      </c>
      <c r="K118" s="327"/>
      <c r="L118" s="1468" t="str">
        <f>IF(B118="","",Output!Q96)</f>
        <v/>
      </c>
      <c r="M118" s="319" t="str">
        <f>IF(B118="","",Output!R96)</f>
        <v/>
      </c>
      <c r="N118" s="319" t="str">
        <f>IF(B118="","",Output!S96)</f>
        <v/>
      </c>
      <c r="O118" s="320" t="str">
        <f>IF(B118="","",Output!T96)</f>
        <v/>
      </c>
      <c r="P118" s="321" t="str">
        <f>IF(B118="","",Output!U96)</f>
        <v/>
      </c>
      <c r="Q118" s="1578" t="str">
        <f>IF(B118="","",Output!V96)</f>
        <v/>
      </c>
      <c r="R118" s="327"/>
      <c r="S118" s="318" t="str">
        <f>IF(B118="","",Output!W96)</f>
        <v/>
      </c>
      <c r="T118" s="319" t="str">
        <f>IF(B118="","",Output!X96)</f>
        <v/>
      </c>
      <c r="U118" s="319" t="str">
        <f>IF(B118="","",Output!Y96)</f>
        <v/>
      </c>
      <c r="V118" s="320" t="str">
        <f>IF(B118="","",Output!Z96)</f>
        <v/>
      </c>
      <c r="W118" s="321" t="str">
        <f>IF(B118="","",Output!AA96)</f>
        <v/>
      </c>
      <c r="X118" s="322" t="str">
        <f>IF(B118="","",Output!AB96)</f>
        <v/>
      </c>
    </row>
    <row r="119" spans="1:24" s="308" customFormat="1">
      <c r="A119" s="324">
        <f t="shared" si="1"/>
        <v>-72</v>
      </c>
      <c r="B119" s="143" t="str">
        <f>IF(Output!C97=0,"",Output!C97)</f>
        <v/>
      </c>
      <c r="C119" s="326"/>
      <c r="D119" s="328" t="str">
        <f>IF(B119="","",Output!J97)</f>
        <v/>
      </c>
      <c r="E119" s="319" t="str">
        <f>IF(B119="","",Output!K97)</f>
        <v/>
      </c>
      <c r="F119" s="319" t="str">
        <f>IF(B119="","",Output!L97)</f>
        <v/>
      </c>
      <c r="G119" s="320" t="str">
        <f>IF(B119="","",Output!M97)</f>
        <v/>
      </c>
      <c r="H119" s="321" t="str">
        <f>IF(B119="","",Output!N97)</f>
        <v/>
      </c>
      <c r="I119" s="1582" t="str">
        <f>IF(B119="","",Output!O97)</f>
        <v/>
      </c>
      <c r="J119" s="322" t="str">
        <f>IF(B119="","",Output!P97)</f>
        <v/>
      </c>
      <c r="K119" s="327"/>
      <c r="L119" s="1468" t="str">
        <f>IF(B119="","",Output!Q97)</f>
        <v/>
      </c>
      <c r="M119" s="319" t="str">
        <f>IF(B119="","",Output!R97)</f>
        <v/>
      </c>
      <c r="N119" s="319" t="str">
        <f>IF(B119="","",Output!S97)</f>
        <v/>
      </c>
      <c r="O119" s="320" t="str">
        <f>IF(B119="","",Output!T97)</f>
        <v/>
      </c>
      <c r="P119" s="321" t="str">
        <f>IF(B119="","",Output!U97)</f>
        <v/>
      </c>
      <c r="Q119" s="1578" t="str">
        <f>IF(B119="","",Output!V97)</f>
        <v/>
      </c>
      <c r="R119" s="327"/>
      <c r="S119" s="318" t="str">
        <f>IF(B119="","",Output!W97)</f>
        <v/>
      </c>
      <c r="T119" s="319" t="str">
        <f>IF(B119="","",Output!X97)</f>
        <v/>
      </c>
      <c r="U119" s="319" t="str">
        <f>IF(B119="","",Output!Y97)</f>
        <v/>
      </c>
      <c r="V119" s="320" t="str">
        <f>IF(B119="","",Output!Z97)</f>
        <v/>
      </c>
      <c r="W119" s="321" t="str">
        <f>IF(B119="","",Output!AA97)</f>
        <v/>
      </c>
      <c r="X119" s="322" t="str">
        <f>IF(B119="","",Output!AB97)</f>
        <v/>
      </c>
    </row>
    <row r="120" spans="1:24" s="308" customFormat="1">
      <c r="A120" s="324">
        <f t="shared" si="1"/>
        <v>-73</v>
      </c>
      <c r="B120" s="143" t="str">
        <f>IF(Output!C98=0,"",Output!C98)</f>
        <v/>
      </c>
      <c r="C120" s="326"/>
      <c r="D120" s="328" t="str">
        <f>IF(B120="","",Output!J98)</f>
        <v/>
      </c>
      <c r="E120" s="319" t="str">
        <f>IF(B120="","",Output!K98)</f>
        <v/>
      </c>
      <c r="F120" s="319" t="str">
        <f>IF(B120="","",Output!L98)</f>
        <v/>
      </c>
      <c r="G120" s="320" t="str">
        <f>IF(B120="","",Output!M98)</f>
        <v/>
      </c>
      <c r="H120" s="321" t="str">
        <f>IF(B120="","",Output!N98)</f>
        <v/>
      </c>
      <c r="I120" s="1582" t="str">
        <f>IF(B120="","",Output!O98)</f>
        <v/>
      </c>
      <c r="J120" s="322" t="str">
        <f>IF(B120="","",Output!P98)</f>
        <v/>
      </c>
      <c r="K120" s="327"/>
      <c r="L120" s="1468" t="str">
        <f>IF(B120="","",Output!Q98)</f>
        <v/>
      </c>
      <c r="M120" s="319" t="str">
        <f>IF(B120="","",Output!R98)</f>
        <v/>
      </c>
      <c r="N120" s="319" t="str">
        <f>IF(B120="","",Output!S98)</f>
        <v/>
      </c>
      <c r="O120" s="320" t="str">
        <f>IF(B120="","",Output!T98)</f>
        <v/>
      </c>
      <c r="P120" s="321" t="str">
        <f>IF(B120="","",Output!U98)</f>
        <v/>
      </c>
      <c r="Q120" s="1578" t="str">
        <f>IF(B120="","",Output!V98)</f>
        <v/>
      </c>
      <c r="R120" s="327"/>
      <c r="S120" s="318" t="str">
        <f>IF(B120="","",Output!W98)</f>
        <v/>
      </c>
      <c r="T120" s="319" t="str">
        <f>IF(B120="","",Output!X98)</f>
        <v/>
      </c>
      <c r="U120" s="319" t="str">
        <f>IF(B120="","",Output!Y98)</f>
        <v/>
      </c>
      <c r="V120" s="320" t="str">
        <f>IF(B120="","",Output!Z98)</f>
        <v/>
      </c>
      <c r="W120" s="321" t="str">
        <f>IF(B120="","",Output!AA98)</f>
        <v/>
      </c>
      <c r="X120" s="322" t="str">
        <f>IF(B120="","",Output!AB98)</f>
        <v/>
      </c>
    </row>
    <row r="121" spans="1:24" s="308" customFormat="1">
      <c r="A121" s="324">
        <f t="shared" si="1"/>
        <v>-74</v>
      </c>
      <c r="B121" s="143" t="str">
        <f>IF(Output!C99=0,"",Output!C99)</f>
        <v/>
      </c>
      <c r="C121" s="326"/>
      <c r="D121" s="328" t="str">
        <f>IF(B121="","",Output!J99)</f>
        <v/>
      </c>
      <c r="E121" s="319" t="str">
        <f>IF(B121="","",Output!K99)</f>
        <v/>
      </c>
      <c r="F121" s="319" t="str">
        <f>IF(B121="","",Output!L99)</f>
        <v/>
      </c>
      <c r="G121" s="320" t="str">
        <f>IF(B121="","",Output!M99)</f>
        <v/>
      </c>
      <c r="H121" s="321" t="str">
        <f>IF(B121="","",Output!N99)</f>
        <v/>
      </c>
      <c r="I121" s="1582" t="str">
        <f>IF(B121="","",Output!O99)</f>
        <v/>
      </c>
      <c r="J121" s="322" t="str">
        <f>IF(B121="","",Output!P99)</f>
        <v/>
      </c>
      <c r="K121" s="327"/>
      <c r="L121" s="1468" t="str">
        <f>IF(B121="","",Output!Q99)</f>
        <v/>
      </c>
      <c r="M121" s="319" t="str">
        <f>IF(B121="","",Output!R99)</f>
        <v/>
      </c>
      <c r="N121" s="319" t="str">
        <f>IF(B121="","",Output!S99)</f>
        <v/>
      </c>
      <c r="O121" s="320" t="str">
        <f>IF(B121="","",Output!T99)</f>
        <v/>
      </c>
      <c r="P121" s="321" t="str">
        <f>IF(B121="","",Output!U99)</f>
        <v/>
      </c>
      <c r="Q121" s="1578" t="str">
        <f>IF(B121="","",Output!V99)</f>
        <v/>
      </c>
      <c r="R121" s="327"/>
      <c r="S121" s="318" t="str">
        <f>IF(B121="","",Output!W99)</f>
        <v/>
      </c>
      <c r="T121" s="319" t="str">
        <f>IF(B121="","",Output!X99)</f>
        <v/>
      </c>
      <c r="U121" s="319" t="str">
        <f>IF(B121="","",Output!Y99)</f>
        <v/>
      </c>
      <c r="V121" s="320" t="str">
        <f>IF(B121="","",Output!Z99)</f>
        <v/>
      </c>
      <c r="W121" s="321" t="str">
        <f>IF(B121="","",Output!AA99)</f>
        <v/>
      </c>
      <c r="X121" s="322" t="str">
        <f>IF(B121="","",Output!AB99)</f>
        <v/>
      </c>
    </row>
    <row r="122" spans="1:24" s="308" customFormat="1">
      <c r="A122" s="324">
        <f t="shared" si="1"/>
        <v>-75</v>
      </c>
      <c r="B122" s="143" t="str">
        <f>IF(Output!C100=0,"",Output!C100)</f>
        <v/>
      </c>
      <c r="C122" s="326"/>
      <c r="D122" s="328" t="str">
        <f>IF(B122="","",Output!J100)</f>
        <v/>
      </c>
      <c r="E122" s="319" t="str">
        <f>IF(B122="","",Output!K100)</f>
        <v/>
      </c>
      <c r="F122" s="319" t="str">
        <f>IF(B122="","",Output!L100)</f>
        <v/>
      </c>
      <c r="G122" s="320" t="str">
        <f>IF(B122="","",Output!M100)</f>
        <v/>
      </c>
      <c r="H122" s="321" t="str">
        <f>IF(B122="","",Output!N100)</f>
        <v/>
      </c>
      <c r="I122" s="1582" t="str">
        <f>IF(B122="","",Output!O100)</f>
        <v/>
      </c>
      <c r="J122" s="322" t="str">
        <f>IF(B122="","",Output!P100)</f>
        <v/>
      </c>
      <c r="K122" s="327"/>
      <c r="L122" s="1468" t="str">
        <f>IF(B122="","",Output!Q100)</f>
        <v/>
      </c>
      <c r="M122" s="319" t="str">
        <f>IF(B122="","",Output!R100)</f>
        <v/>
      </c>
      <c r="N122" s="319" t="str">
        <f>IF(B122="","",Output!S100)</f>
        <v/>
      </c>
      <c r="O122" s="320" t="str">
        <f>IF(B122="","",Output!T100)</f>
        <v/>
      </c>
      <c r="P122" s="321" t="str">
        <f>IF(B122="","",Output!U100)</f>
        <v/>
      </c>
      <c r="Q122" s="1578" t="str">
        <f>IF(B122="","",Output!V100)</f>
        <v/>
      </c>
      <c r="R122" s="327"/>
      <c r="S122" s="318" t="str">
        <f>IF(B122="","",Output!W100)</f>
        <v/>
      </c>
      <c r="T122" s="319" t="str">
        <f>IF(B122="","",Output!X100)</f>
        <v/>
      </c>
      <c r="U122" s="319" t="str">
        <f>IF(B122="","",Output!Y100)</f>
        <v/>
      </c>
      <c r="V122" s="320" t="str">
        <f>IF(B122="","",Output!Z100)</f>
        <v/>
      </c>
      <c r="W122" s="321" t="str">
        <f>IF(B122="","",Output!AA100)</f>
        <v/>
      </c>
      <c r="X122" s="322" t="str">
        <f>IF(B122="","",Output!AB100)</f>
        <v/>
      </c>
    </row>
    <row r="123" spans="1:24" s="308" customFormat="1">
      <c r="A123" s="324">
        <f t="shared" si="1"/>
        <v>-76</v>
      </c>
      <c r="B123" s="143" t="str">
        <f>IF(Output!C101=0,"",Output!C101)</f>
        <v/>
      </c>
      <c r="C123" s="326"/>
      <c r="D123" s="328" t="str">
        <f>IF(B123="","",Output!J101)</f>
        <v/>
      </c>
      <c r="E123" s="319" t="str">
        <f>IF(B123="","",Output!K101)</f>
        <v/>
      </c>
      <c r="F123" s="319" t="str">
        <f>IF(B123="","",Output!L101)</f>
        <v/>
      </c>
      <c r="G123" s="320" t="str">
        <f>IF(B123="","",Output!M101)</f>
        <v/>
      </c>
      <c r="H123" s="321" t="str">
        <f>IF(B123="","",Output!N101)</f>
        <v/>
      </c>
      <c r="I123" s="1582" t="str">
        <f>IF(B123="","",Output!O101)</f>
        <v/>
      </c>
      <c r="J123" s="322" t="str">
        <f>IF(B123="","",Output!P101)</f>
        <v/>
      </c>
      <c r="K123" s="327"/>
      <c r="L123" s="1468" t="str">
        <f>IF(B123="","",Output!Q101)</f>
        <v/>
      </c>
      <c r="M123" s="319" t="str">
        <f>IF(B123="","",Output!R101)</f>
        <v/>
      </c>
      <c r="N123" s="319" t="str">
        <f>IF(B123="","",Output!S101)</f>
        <v/>
      </c>
      <c r="O123" s="320" t="str">
        <f>IF(B123="","",Output!T101)</f>
        <v/>
      </c>
      <c r="P123" s="321" t="str">
        <f>IF(B123="","",Output!U101)</f>
        <v/>
      </c>
      <c r="Q123" s="1578" t="str">
        <f>IF(B123="","",Output!V101)</f>
        <v/>
      </c>
      <c r="R123" s="327"/>
      <c r="S123" s="318" t="str">
        <f>IF(B123="","",Output!W101)</f>
        <v/>
      </c>
      <c r="T123" s="319" t="str">
        <f>IF(B123="","",Output!X101)</f>
        <v/>
      </c>
      <c r="U123" s="319" t="str">
        <f>IF(B123="","",Output!Y101)</f>
        <v/>
      </c>
      <c r="V123" s="320" t="str">
        <f>IF(B123="","",Output!Z101)</f>
        <v/>
      </c>
      <c r="W123" s="321" t="str">
        <f>IF(B123="","",Output!AA101)</f>
        <v/>
      </c>
      <c r="X123" s="322" t="str">
        <f>IF(B123="","",Output!AB101)</f>
        <v/>
      </c>
    </row>
    <row r="124" spans="1:24" s="308" customFormat="1">
      <c r="A124" s="324">
        <f t="shared" si="1"/>
        <v>-77</v>
      </c>
      <c r="B124" s="143" t="str">
        <f>IF(Output!C102=0,"",Output!C102)</f>
        <v/>
      </c>
      <c r="C124" s="326"/>
      <c r="D124" s="328" t="str">
        <f>IF(B124="","",Output!J102)</f>
        <v/>
      </c>
      <c r="E124" s="319" t="str">
        <f>IF(B124="","",Output!K102)</f>
        <v/>
      </c>
      <c r="F124" s="319" t="str">
        <f>IF(B124="","",Output!L102)</f>
        <v/>
      </c>
      <c r="G124" s="320" t="str">
        <f>IF(B124="","",Output!M102)</f>
        <v/>
      </c>
      <c r="H124" s="321" t="str">
        <f>IF(B124="","",Output!N102)</f>
        <v/>
      </c>
      <c r="I124" s="1582" t="str">
        <f>IF(B124="","",Output!O102)</f>
        <v/>
      </c>
      <c r="J124" s="322" t="str">
        <f>IF(B124="","",Output!P102)</f>
        <v/>
      </c>
      <c r="K124" s="327"/>
      <c r="L124" s="1468" t="str">
        <f>IF(B124="","",Output!Q102)</f>
        <v/>
      </c>
      <c r="M124" s="319" t="str">
        <f>IF(B124="","",Output!R102)</f>
        <v/>
      </c>
      <c r="N124" s="319" t="str">
        <f>IF(B124="","",Output!S102)</f>
        <v/>
      </c>
      <c r="O124" s="320" t="str">
        <f>IF(B124="","",Output!T102)</f>
        <v/>
      </c>
      <c r="P124" s="321" t="str">
        <f>IF(B124="","",Output!U102)</f>
        <v/>
      </c>
      <c r="Q124" s="1578" t="str">
        <f>IF(B124="","",Output!V102)</f>
        <v/>
      </c>
      <c r="R124" s="327"/>
      <c r="S124" s="318" t="str">
        <f>IF(B124="","",Output!W102)</f>
        <v/>
      </c>
      <c r="T124" s="319" t="str">
        <f>IF(B124="","",Output!X102)</f>
        <v/>
      </c>
      <c r="U124" s="319" t="str">
        <f>IF(B124="","",Output!Y102)</f>
        <v/>
      </c>
      <c r="V124" s="320" t="str">
        <f>IF(B124="","",Output!Z102)</f>
        <v/>
      </c>
      <c r="W124" s="321" t="str">
        <f>IF(B124="","",Output!AA102)</f>
        <v/>
      </c>
      <c r="X124" s="322" t="str">
        <f>IF(B124="","",Output!AB102)</f>
        <v/>
      </c>
    </row>
    <row r="125" spans="1:24" s="308" customFormat="1">
      <c r="A125" s="324">
        <f t="shared" si="1"/>
        <v>-78</v>
      </c>
      <c r="B125" s="143" t="str">
        <f>IF(Output!C103=0,"",Output!C103)</f>
        <v/>
      </c>
      <c r="C125" s="326"/>
      <c r="D125" s="328" t="str">
        <f>IF(B125="","",Output!J103)</f>
        <v/>
      </c>
      <c r="E125" s="319" t="str">
        <f>IF(B125="","",Output!K103)</f>
        <v/>
      </c>
      <c r="F125" s="319" t="str">
        <f>IF(B125="","",Output!L103)</f>
        <v/>
      </c>
      <c r="G125" s="320" t="str">
        <f>IF(B125="","",Output!M103)</f>
        <v/>
      </c>
      <c r="H125" s="321" t="str">
        <f>IF(B125="","",Output!N103)</f>
        <v/>
      </c>
      <c r="I125" s="1582" t="str">
        <f>IF(B125="","",Output!O103)</f>
        <v/>
      </c>
      <c r="J125" s="322" t="str">
        <f>IF(B125="","",Output!P103)</f>
        <v/>
      </c>
      <c r="K125" s="327"/>
      <c r="L125" s="1468" t="str">
        <f>IF(B125="","",Output!Q103)</f>
        <v/>
      </c>
      <c r="M125" s="319" t="str">
        <f>IF(B125="","",Output!R103)</f>
        <v/>
      </c>
      <c r="N125" s="319" t="str">
        <f>IF(B125="","",Output!S103)</f>
        <v/>
      </c>
      <c r="O125" s="320" t="str">
        <f>IF(B125="","",Output!T103)</f>
        <v/>
      </c>
      <c r="P125" s="321" t="str">
        <f>IF(B125="","",Output!U103)</f>
        <v/>
      </c>
      <c r="Q125" s="1578" t="str">
        <f>IF(B125="","",Output!V103)</f>
        <v/>
      </c>
      <c r="R125" s="327"/>
      <c r="S125" s="318" t="str">
        <f>IF(B125="","",Output!W103)</f>
        <v/>
      </c>
      <c r="T125" s="319" t="str">
        <f>IF(B125="","",Output!X103)</f>
        <v/>
      </c>
      <c r="U125" s="319" t="str">
        <f>IF(B125="","",Output!Y103)</f>
        <v/>
      </c>
      <c r="V125" s="320" t="str">
        <f>IF(B125="","",Output!Z103)</f>
        <v/>
      </c>
      <c r="W125" s="321" t="str">
        <f>IF(B125="","",Output!AA103)</f>
        <v/>
      </c>
      <c r="X125" s="322" t="str">
        <f>IF(B125="","",Output!AB103)</f>
        <v/>
      </c>
    </row>
    <row r="126" spans="1:24" s="308" customFormat="1">
      <c r="A126" s="324">
        <f t="shared" si="1"/>
        <v>-79</v>
      </c>
      <c r="B126" s="143" t="str">
        <f>IF(Output!C104=0,"",Output!C104)</f>
        <v/>
      </c>
      <c r="C126" s="326"/>
      <c r="D126" s="328" t="str">
        <f>IF(B126="","",Output!J104)</f>
        <v/>
      </c>
      <c r="E126" s="319" t="str">
        <f>IF(B126="","",Output!K104)</f>
        <v/>
      </c>
      <c r="F126" s="319" t="str">
        <f>IF(B126="","",Output!L104)</f>
        <v/>
      </c>
      <c r="G126" s="320" t="str">
        <f>IF(B126="","",Output!M104)</f>
        <v/>
      </c>
      <c r="H126" s="321" t="str">
        <f>IF(B126="","",Output!N104)</f>
        <v/>
      </c>
      <c r="I126" s="1582" t="str">
        <f>IF(B126="","",Output!O104)</f>
        <v/>
      </c>
      <c r="J126" s="322" t="str">
        <f>IF(B126="","",Output!P104)</f>
        <v/>
      </c>
      <c r="K126" s="327"/>
      <c r="L126" s="1468" t="str">
        <f>IF(B126="","",Output!Q104)</f>
        <v/>
      </c>
      <c r="M126" s="319" t="str">
        <f>IF(B126="","",Output!R104)</f>
        <v/>
      </c>
      <c r="N126" s="319" t="str">
        <f>IF(B126="","",Output!S104)</f>
        <v/>
      </c>
      <c r="O126" s="320" t="str">
        <f>IF(B126="","",Output!T104)</f>
        <v/>
      </c>
      <c r="P126" s="321" t="str">
        <f>IF(B126="","",Output!U104)</f>
        <v/>
      </c>
      <c r="Q126" s="1578" t="str">
        <f>IF(B126="","",Output!V104)</f>
        <v/>
      </c>
      <c r="R126" s="327"/>
      <c r="S126" s="318" t="str">
        <f>IF(B126="","",Output!W104)</f>
        <v/>
      </c>
      <c r="T126" s="319" t="str">
        <f>IF(B126="","",Output!X104)</f>
        <v/>
      </c>
      <c r="U126" s="319" t="str">
        <f>IF(B126="","",Output!Y104)</f>
        <v/>
      </c>
      <c r="V126" s="320" t="str">
        <f>IF(B126="","",Output!Z104)</f>
        <v/>
      </c>
      <c r="W126" s="321" t="str">
        <f>IF(B126="","",Output!AA104)</f>
        <v/>
      </c>
      <c r="X126" s="322" t="str">
        <f>IF(B126="","",Output!AB104)</f>
        <v/>
      </c>
    </row>
    <row r="127" spans="1:24" s="308" customFormat="1">
      <c r="A127" s="324">
        <f t="shared" si="1"/>
        <v>-80</v>
      </c>
      <c r="B127" s="143" t="str">
        <f>IF(Output!C105=0,"",Output!C105)</f>
        <v/>
      </c>
      <c r="C127" s="326"/>
      <c r="D127" s="328" t="str">
        <f>IF(B127="","",Output!J105)</f>
        <v/>
      </c>
      <c r="E127" s="319" t="str">
        <f>IF(B127="","",Output!K105)</f>
        <v/>
      </c>
      <c r="F127" s="319" t="str">
        <f>IF(B127="","",Output!L105)</f>
        <v/>
      </c>
      <c r="G127" s="320" t="str">
        <f>IF(B127="","",Output!M105)</f>
        <v/>
      </c>
      <c r="H127" s="321" t="str">
        <f>IF(B127="","",Output!N105)</f>
        <v/>
      </c>
      <c r="I127" s="1582" t="str">
        <f>IF(B127="","",Output!O105)</f>
        <v/>
      </c>
      <c r="J127" s="322" t="str">
        <f>IF(B127="","",Output!P105)</f>
        <v/>
      </c>
      <c r="K127" s="327"/>
      <c r="L127" s="1468" t="str">
        <f>IF(B127="","",Output!Q105)</f>
        <v/>
      </c>
      <c r="M127" s="319" t="str">
        <f>IF(B127="","",Output!R105)</f>
        <v/>
      </c>
      <c r="N127" s="319" t="str">
        <f>IF(B127="","",Output!S105)</f>
        <v/>
      </c>
      <c r="O127" s="320" t="str">
        <f>IF(B127="","",Output!T105)</f>
        <v/>
      </c>
      <c r="P127" s="321" t="str">
        <f>IF(B127="","",Output!U105)</f>
        <v/>
      </c>
      <c r="Q127" s="1578" t="str">
        <f>IF(B127="","",Output!V105)</f>
        <v/>
      </c>
      <c r="R127" s="327"/>
      <c r="S127" s="318" t="str">
        <f>IF(B127="","",Output!W105)</f>
        <v/>
      </c>
      <c r="T127" s="319" t="str">
        <f>IF(B127="","",Output!X105)</f>
        <v/>
      </c>
      <c r="U127" s="319" t="str">
        <f>IF(B127="","",Output!Y105)</f>
        <v/>
      </c>
      <c r="V127" s="320" t="str">
        <f>IF(B127="","",Output!Z105)</f>
        <v/>
      </c>
      <c r="W127" s="321" t="str">
        <f>IF(B127="","",Output!AA105)</f>
        <v/>
      </c>
      <c r="X127" s="322" t="str">
        <f>IF(B127="","",Output!AB105)</f>
        <v/>
      </c>
    </row>
    <row r="128" spans="1:24" s="308" customFormat="1">
      <c r="A128" s="324">
        <f t="shared" si="1"/>
        <v>-81</v>
      </c>
      <c r="B128" s="143" t="str">
        <f>IF(Output!C106=0,"",Output!C106)</f>
        <v/>
      </c>
      <c r="C128" s="326"/>
      <c r="D128" s="328" t="str">
        <f>IF(B128="","",Output!J106)</f>
        <v/>
      </c>
      <c r="E128" s="319" t="str">
        <f>IF(B128="","",Output!K106)</f>
        <v/>
      </c>
      <c r="F128" s="319" t="str">
        <f>IF(B128="","",Output!L106)</f>
        <v/>
      </c>
      <c r="G128" s="320" t="str">
        <f>IF(B128="","",Output!M106)</f>
        <v/>
      </c>
      <c r="H128" s="321" t="str">
        <f>IF(B128="","",Output!N106)</f>
        <v/>
      </c>
      <c r="I128" s="1582" t="str">
        <f>IF(B128="","",Output!O106)</f>
        <v/>
      </c>
      <c r="J128" s="322" t="str">
        <f>IF(B128="","",Output!P106)</f>
        <v/>
      </c>
      <c r="K128" s="327"/>
      <c r="L128" s="1468" t="str">
        <f>IF(B128="","",Output!Q106)</f>
        <v/>
      </c>
      <c r="M128" s="319" t="str">
        <f>IF(B128="","",Output!R106)</f>
        <v/>
      </c>
      <c r="N128" s="319" t="str">
        <f>IF(B128="","",Output!S106)</f>
        <v/>
      </c>
      <c r="O128" s="320" t="str">
        <f>IF(B128="","",Output!T106)</f>
        <v/>
      </c>
      <c r="P128" s="321" t="str">
        <f>IF(B128="","",Output!U106)</f>
        <v/>
      </c>
      <c r="Q128" s="1578" t="str">
        <f>IF(B128="","",Output!V106)</f>
        <v/>
      </c>
      <c r="R128" s="327"/>
      <c r="S128" s="318" t="str">
        <f>IF(B128="","",Output!W106)</f>
        <v/>
      </c>
      <c r="T128" s="319" t="str">
        <f>IF(B128="","",Output!X106)</f>
        <v/>
      </c>
      <c r="U128" s="319" t="str">
        <f>IF(B128="","",Output!Y106)</f>
        <v/>
      </c>
      <c r="V128" s="320" t="str">
        <f>IF(B128="","",Output!Z106)</f>
        <v/>
      </c>
      <c r="W128" s="321" t="str">
        <f>IF(B128="","",Output!AA106)</f>
        <v/>
      </c>
      <c r="X128" s="322" t="str">
        <f>IF(B128="","",Output!AB106)</f>
        <v/>
      </c>
    </row>
    <row r="129" spans="1:24" s="308" customFormat="1">
      <c r="A129" s="324">
        <f t="shared" si="1"/>
        <v>-82</v>
      </c>
      <c r="B129" s="143" t="str">
        <f>IF(Output!C107=0,"",Output!C107)</f>
        <v/>
      </c>
      <c r="C129" s="326"/>
      <c r="D129" s="328" t="str">
        <f>IF(B129="","",Output!J107)</f>
        <v/>
      </c>
      <c r="E129" s="319" t="str">
        <f>IF(B129="","",Output!K107)</f>
        <v/>
      </c>
      <c r="F129" s="319" t="str">
        <f>IF(B129="","",Output!L107)</f>
        <v/>
      </c>
      <c r="G129" s="320" t="str">
        <f>IF(B129="","",Output!M107)</f>
        <v/>
      </c>
      <c r="H129" s="321" t="str">
        <f>IF(B129="","",Output!N107)</f>
        <v/>
      </c>
      <c r="I129" s="1582" t="str">
        <f>IF(B129="","",Output!O107)</f>
        <v/>
      </c>
      <c r="J129" s="322" t="str">
        <f>IF(B129="","",Output!P107)</f>
        <v/>
      </c>
      <c r="K129" s="327"/>
      <c r="L129" s="1468" t="str">
        <f>IF(B129="","",Output!Q107)</f>
        <v/>
      </c>
      <c r="M129" s="319" t="str">
        <f>IF(B129="","",Output!R107)</f>
        <v/>
      </c>
      <c r="N129" s="319" t="str">
        <f>IF(B129="","",Output!S107)</f>
        <v/>
      </c>
      <c r="O129" s="320" t="str">
        <f>IF(B129="","",Output!T107)</f>
        <v/>
      </c>
      <c r="P129" s="321" t="str">
        <f>IF(B129="","",Output!U107)</f>
        <v/>
      </c>
      <c r="Q129" s="1578" t="str">
        <f>IF(B129="","",Output!V107)</f>
        <v/>
      </c>
      <c r="R129" s="327"/>
      <c r="S129" s="318" t="str">
        <f>IF(B129="","",Output!W107)</f>
        <v/>
      </c>
      <c r="T129" s="319" t="str">
        <f>IF(B129="","",Output!X107)</f>
        <v/>
      </c>
      <c r="U129" s="319" t="str">
        <f>IF(B129="","",Output!Y107)</f>
        <v/>
      </c>
      <c r="V129" s="320" t="str">
        <f>IF(B129="","",Output!Z107)</f>
        <v/>
      </c>
      <c r="W129" s="321" t="str">
        <f>IF(B129="","",Output!AA107)</f>
        <v/>
      </c>
      <c r="X129" s="322" t="str">
        <f>IF(B129="","",Output!AB107)</f>
        <v/>
      </c>
    </row>
    <row r="130" spans="1:24" s="308" customFormat="1">
      <c r="A130" s="324">
        <f t="shared" si="1"/>
        <v>-83</v>
      </c>
      <c r="B130" s="143" t="str">
        <f>IF(Output!C108=0,"",Output!C108)</f>
        <v/>
      </c>
      <c r="C130" s="326"/>
      <c r="D130" s="328" t="str">
        <f>IF(B130="","",Output!J108)</f>
        <v/>
      </c>
      <c r="E130" s="319" t="str">
        <f>IF(B130="","",Output!K108)</f>
        <v/>
      </c>
      <c r="F130" s="319" t="str">
        <f>IF(B130="","",Output!L108)</f>
        <v/>
      </c>
      <c r="G130" s="320" t="str">
        <f>IF(B130="","",Output!M108)</f>
        <v/>
      </c>
      <c r="H130" s="321" t="str">
        <f>IF(B130="","",Output!N108)</f>
        <v/>
      </c>
      <c r="I130" s="1582" t="str">
        <f>IF(B130="","",Output!O108)</f>
        <v/>
      </c>
      <c r="J130" s="322" t="str">
        <f>IF(B130="","",Output!P108)</f>
        <v/>
      </c>
      <c r="K130" s="327"/>
      <c r="L130" s="1468" t="str">
        <f>IF(B130="","",Output!Q108)</f>
        <v/>
      </c>
      <c r="M130" s="319" t="str">
        <f>IF(B130="","",Output!R108)</f>
        <v/>
      </c>
      <c r="N130" s="319" t="str">
        <f>IF(B130="","",Output!S108)</f>
        <v/>
      </c>
      <c r="O130" s="320" t="str">
        <f>IF(B130="","",Output!T108)</f>
        <v/>
      </c>
      <c r="P130" s="321" t="str">
        <f>IF(B130="","",Output!U108)</f>
        <v/>
      </c>
      <c r="Q130" s="1578" t="str">
        <f>IF(B130="","",Output!V108)</f>
        <v/>
      </c>
      <c r="R130" s="327"/>
      <c r="S130" s="318" t="str">
        <f>IF(B130="","",Output!W108)</f>
        <v/>
      </c>
      <c r="T130" s="319" t="str">
        <f>IF(B130="","",Output!X108)</f>
        <v/>
      </c>
      <c r="U130" s="319" t="str">
        <f>IF(B130="","",Output!Y108)</f>
        <v/>
      </c>
      <c r="V130" s="320" t="str">
        <f>IF(B130="","",Output!Z108)</f>
        <v/>
      </c>
      <c r="W130" s="321" t="str">
        <f>IF(B130="","",Output!AA108)</f>
        <v/>
      </c>
      <c r="X130" s="322" t="str">
        <f>IF(B130="","",Output!AB108)</f>
        <v/>
      </c>
    </row>
    <row r="131" spans="1:24" s="308" customFormat="1">
      <c r="A131" s="324">
        <f t="shared" si="1"/>
        <v>-84</v>
      </c>
      <c r="B131" s="143" t="str">
        <f>IF(Output!C109=0,"",Output!C109)</f>
        <v/>
      </c>
      <c r="C131" s="326"/>
      <c r="D131" s="328" t="str">
        <f>IF(B131="","",Output!J109)</f>
        <v/>
      </c>
      <c r="E131" s="319" t="str">
        <f>IF(B131="","",Output!K109)</f>
        <v/>
      </c>
      <c r="F131" s="319" t="str">
        <f>IF(B131="","",Output!L109)</f>
        <v/>
      </c>
      <c r="G131" s="320" t="str">
        <f>IF(B131="","",Output!M109)</f>
        <v/>
      </c>
      <c r="H131" s="321" t="str">
        <f>IF(B131="","",Output!N109)</f>
        <v/>
      </c>
      <c r="I131" s="1582" t="str">
        <f>IF(B131="","",Output!O109)</f>
        <v/>
      </c>
      <c r="J131" s="322" t="str">
        <f>IF(B131="","",Output!P109)</f>
        <v/>
      </c>
      <c r="K131" s="327"/>
      <c r="L131" s="1468" t="str">
        <f>IF(B131="","",Output!Q109)</f>
        <v/>
      </c>
      <c r="M131" s="319" t="str">
        <f>IF(B131="","",Output!R109)</f>
        <v/>
      </c>
      <c r="N131" s="319" t="str">
        <f>IF(B131="","",Output!S109)</f>
        <v/>
      </c>
      <c r="O131" s="320" t="str">
        <f>IF(B131="","",Output!T109)</f>
        <v/>
      </c>
      <c r="P131" s="321" t="str">
        <f>IF(B131="","",Output!U109)</f>
        <v/>
      </c>
      <c r="Q131" s="1578" t="str">
        <f>IF(B131="","",Output!V109)</f>
        <v/>
      </c>
      <c r="R131" s="327"/>
      <c r="S131" s="318" t="str">
        <f>IF(B131="","",Output!W109)</f>
        <v/>
      </c>
      <c r="T131" s="319" t="str">
        <f>IF(B131="","",Output!X109)</f>
        <v/>
      </c>
      <c r="U131" s="319" t="str">
        <f>IF(B131="","",Output!Y109)</f>
        <v/>
      </c>
      <c r="V131" s="320" t="str">
        <f>IF(B131="","",Output!Z109)</f>
        <v/>
      </c>
      <c r="W131" s="321" t="str">
        <f>IF(B131="","",Output!AA109)</f>
        <v/>
      </c>
      <c r="X131" s="322" t="str">
        <f>IF(B131="","",Output!AB109)</f>
        <v/>
      </c>
    </row>
    <row r="132" spans="1:24" s="308" customFormat="1">
      <c r="A132" s="324">
        <f t="shared" si="1"/>
        <v>-85</v>
      </c>
      <c r="B132" s="143" t="str">
        <f>IF(Output!C110=0,"",Output!C110)</f>
        <v/>
      </c>
      <c r="C132" s="326"/>
      <c r="D132" s="328" t="str">
        <f>IF(B132="","",Output!J110)</f>
        <v/>
      </c>
      <c r="E132" s="319" t="str">
        <f>IF(B132="","",Output!K110)</f>
        <v/>
      </c>
      <c r="F132" s="319" t="str">
        <f>IF(B132="","",Output!L110)</f>
        <v/>
      </c>
      <c r="G132" s="320" t="str">
        <f>IF(B132="","",Output!M110)</f>
        <v/>
      </c>
      <c r="H132" s="321" t="str">
        <f>IF(B132="","",Output!N110)</f>
        <v/>
      </c>
      <c r="I132" s="1582" t="str">
        <f>IF(B132="","",Output!O110)</f>
        <v/>
      </c>
      <c r="J132" s="322" t="str">
        <f>IF(B132="","",Output!P110)</f>
        <v/>
      </c>
      <c r="K132" s="327"/>
      <c r="L132" s="1468" t="str">
        <f>IF(B132="","",Output!Q110)</f>
        <v/>
      </c>
      <c r="M132" s="319" t="str">
        <f>IF(B132="","",Output!R110)</f>
        <v/>
      </c>
      <c r="N132" s="319" t="str">
        <f>IF(B132="","",Output!S110)</f>
        <v/>
      </c>
      <c r="O132" s="320" t="str">
        <f>IF(B132="","",Output!T110)</f>
        <v/>
      </c>
      <c r="P132" s="321" t="str">
        <f>IF(B132="","",Output!U110)</f>
        <v/>
      </c>
      <c r="Q132" s="1578" t="str">
        <f>IF(B132="","",Output!V110)</f>
        <v/>
      </c>
      <c r="R132" s="327"/>
      <c r="S132" s="318" t="str">
        <f>IF(B132="","",Output!W110)</f>
        <v/>
      </c>
      <c r="T132" s="319" t="str">
        <f>IF(B132="","",Output!X110)</f>
        <v/>
      </c>
      <c r="U132" s="319" t="str">
        <f>IF(B132="","",Output!Y110)</f>
        <v/>
      </c>
      <c r="V132" s="320" t="str">
        <f>IF(B132="","",Output!Z110)</f>
        <v/>
      </c>
      <c r="W132" s="321" t="str">
        <f>IF(B132="","",Output!AA110)</f>
        <v/>
      </c>
      <c r="X132" s="322" t="str">
        <f>IF(B132="","",Output!AB110)</f>
        <v/>
      </c>
    </row>
    <row r="133" spans="1:24" s="308" customFormat="1">
      <c r="A133" s="324">
        <f t="shared" si="1"/>
        <v>-86</v>
      </c>
      <c r="B133" s="143" t="str">
        <f>IF(Output!C111=0,"",Output!C111)</f>
        <v/>
      </c>
      <c r="C133" s="326"/>
      <c r="D133" s="328" t="str">
        <f>IF(B133="","",Output!J111)</f>
        <v/>
      </c>
      <c r="E133" s="319" t="str">
        <f>IF(B133="","",Output!K111)</f>
        <v/>
      </c>
      <c r="F133" s="319" t="str">
        <f>IF(B133="","",Output!L111)</f>
        <v/>
      </c>
      <c r="G133" s="320" t="str">
        <f>IF(B133="","",Output!M111)</f>
        <v/>
      </c>
      <c r="H133" s="321" t="str">
        <f>IF(B133="","",Output!N111)</f>
        <v/>
      </c>
      <c r="I133" s="1582" t="str">
        <f>IF(B133="","",Output!O111)</f>
        <v/>
      </c>
      <c r="J133" s="322" t="str">
        <f>IF(B133="","",Output!P111)</f>
        <v/>
      </c>
      <c r="K133" s="327"/>
      <c r="L133" s="1468" t="str">
        <f>IF(B133="","",Output!Q111)</f>
        <v/>
      </c>
      <c r="M133" s="319" t="str">
        <f>IF(B133="","",Output!R111)</f>
        <v/>
      </c>
      <c r="N133" s="319" t="str">
        <f>IF(B133="","",Output!S111)</f>
        <v/>
      </c>
      <c r="O133" s="320" t="str">
        <f>IF(B133="","",Output!T111)</f>
        <v/>
      </c>
      <c r="P133" s="321" t="str">
        <f>IF(B133="","",Output!U111)</f>
        <v/>
      </c>
      <c r="Q133" s="1578" t="str">
        <f>IF(B133="","",Output!V111)</f>
        <v/>
      </c>
      <c r="R133" s="327"/>
      <c r="S133" s="318" t="str">
        <f>IF(B133="","",Output!W111)</f>
        <v/>
      </c>
      <c r="T133" s="319" t="str">
        <f>IF(B133="","",Output!X111)</f>
        <v/>
      </c>
      <c r="U133" s="319" t="str">
        <f>IF(B133="","",Output!Y111)</f>
        <v/>
      </c>
      <c r="V133" s="320" t="str">
        <f>IF(B133="","",Output!Z111)</f>
        <v/>
      </c>
      <c r="W133" s="321" t="str">
        <f>IF(B133="","",Output!AA111)</f>
        <v/>
      </c>
      <c r="X133" s="322" t="str">
        <f>IF(B133="","",Output!AB111)</f>
        <v/>
      </c>
    </row>
    <row r="134" spans="1:24" s="308" customFormat="1">
      <c r="A134" s="324">
        <f t="shared" si="1"/>
        <v>-87</v>
      </c>
      <c r="B134" s="143" t="str">
        <f>IF(Output!C112=0,"",Output!C112)</f>
        <v/>
      </c>
      <c r="C134" s="326"/>
      <c r="D134" s="328" t="str">
        <f>IF(B134="","",Output!J112)</f>
        <v/>
      </c>
      <c r="E134" s="319" t="str">
        <f>IF(B134="","",Output!K112)</f>
        <v/>
      </c>
      <c r="F134" s="319" t="str">
        <f>IF(B134="","",Output!L112)</f>
        <v/>
      </c>
      <c r="G134" s="320" t="str">
        <f>IF(B134="","",Output!M112)</f>
        <v/>
      </c>
      <c r="H134" s="321" t="str">
        <f>IF(B134="","",Output!N112)</f>
        <v/>
      </c>
      <c r="I134" s="1582" t="str">
        <f>IF(B134="","",Output!O112)</f>
        <v/>
      </c>
      <c r="J134" s="322" t="str">
        <f>IF(B134="","",Output!P112)</f>
        <v/>
      </c>
      <c r="K134" s="327"/>
      <c r="L134" s="1468" t="str">
        <f>IF(B134="","",Output!Q112)</f>
        <v/>
      </c>
      <c r="M134" s="319" t="str">
        <f>IF(B134="","",Output!R112)</f>
        <v/>
      </c>
      <c r="N134" s="319" t="str">
        <f>IF(B134="","",Output!S112)</f>
        <v/>
      </c>
      <c r="O134" s="320" t="str">
        <f>IF(B134="","",Output!T112)</f>
        <v/>
      </c>
      <c r="P134" s="321" t="str">
        <f>IF(B134="","",Output!U112)</f>
        <v/>
      </c>
      <c r="Q134" s="1578" t="str">
        <f>IF(B134="","",Output!V112)</f>
        <v/>
      </c>
      <c r="R134" s="327"/>
      <c r="S134" s="318" t="str">
        <f>IF(B134="","",Output!W112)</f>
        <v/>
      </c>
      <c r="T134" s="319" t="str">
        <f>IF(B134="","",Output!X112)</f>
        <v/>
      </c>
      <c r="U134" s="319" t="str">
        <f>IF(B134="","",Output!Y112)</f>
        <v/>
      </c>
      <c r="V134" s="320" t="str">
        <f>IF(B134="","",Output!Z112)</f>
        <v/>
      </c>
      <c r="W134" s="321" t="str">
        <f>IF(B134="","",Output!AA112)</f>
        <v/>
      </c>
      <c r="X134" s="322" t="str">
        <f>IF(B134="","",Output!AB112)</f>
        <v/>
      </c>
    </row>
    <row r="135" spans="1:24" s="308" customFormat="1">
      <c r="A135" s="324">
        <f t="shared" si="1"/>
        <v>-88</v>
      </c>
      <c r="B135" s="143" t="str">
        <f>IF(Output!C113=0,"",Output!C113)</f>
        <v/>
      </c>
      <c r="C135" s="326"/>
      <c r="D135" s="328" t="str">
        <f>IF(B135="","",Output!J113)</f>
        <v/>
      </c>
      <c r="E135" s="319" t="str">
        <f>IF(B135="","",Output!K113)</f>
        <v/>
      </c>
      <c r="F135" s="319" t="str">
        <f>IF(B135="","",Output!L113)</f>
        <v/>
      </c>
      <c r="G135" s="320" t="str">
        <f>IF(B135="","",Output!M113)</f>
        <v/>
      </c>
      <c r="H135" s="321" t="str">
        <f>IF(B135="","",Output!N113)</f>
        <v/>
      </c>
      <c r="I135" s="1582" t="str">
        <f>IF(B135="","",Output!O113)</f>
        <v/>
      </c>
      <c r="J135" s="322" t="str">
        <f>IF(B135="","",Output!P113)</f>
        <v/>
      </c>
      <c r="K135" s="327"/>
      <c r="L135" s="1468" t="str">
        <f>IF(B135="","",Output!Q113)</f>
        <v/>
      </c>
      <c r="M135" s="319" t="str">
        <f>IF(B135="","",Output!R113)</f>
        <v/>
      </c>
      <c r="N135" s="319" t="str">
        <f>IF(B135="","",Output!S113)</f>
        <v/>
      </c>
      <c r="O135" s="320" t="str">
        <f>IF(B135="","",Output!T113)</f>
        <v/>
      </c>
      <c r="P135" s="321" t="str">
        <f>IF(B135="","",Output!U113)</f>
        <v/>
      </c>
      <c r="Q135" s="1578" t="str">
        <f>IF(B135="","",Output!V113)</f>
        <v/>
      </c>
      <c r="R135" s="327"/>
      <c r="S135" s="318" t="str">
        <f>IF(B135="","",Output!W113)</f>
        <v/>
      </c>
      <c r="T135" s="319" t="str">
        <f>IF(B135="","",Output!X113)</f>
        <v/>
      </c>
      <c r="U135" s="319" t="str">
        <f>IF(B135="","",Output!Y113)</f>
        <v/>
      </c>
      <c r="V135" s="320" t="str">
        <f>IF(B135="","",Output!Z113)</f>
        <v/>
      </c>
      <c r="W135" s="321" t="str">
        <f>IF(B135="","",Output!AA113)</f>
        <v/>
      </c>
      <c r="X135" s="322" t="str">
        <f>IF(B135="","",Output!AB113)</f>
        <v/>
      </c>
    </row>
    <row r="136" spans="1:24" s="308" customFormat="1">
      <c r="A136" s="324">
        <f t="shared" si="1"/>
        <v>-89</v>
      </c>
      <c r="B136" s="143" t="str">
        <f>IF(Output!C114=0,"",Output!C114)</f>
        <v/>
      </c>
      <c r="C136" s="326"/>
      <c r="D136" s="328" t="str">
        <f>IF(B136="","",Output!J114)</f>
        <v/>
      </c>
      <c r="E136" s="319" t="str">
        <f>IF(B136="","",Output!K114)</f>
        <v/>
      </c>
      <c r="F136" s="319" t="str">
        <f>IF(B136="","",Output!L114)</f>
        <v/>
      </c>
      <c r="G136" s="320" t="str">
        <f>IF(B136="","",Output!M114)</f>
        <v/>
      </c>
      <c r="H136" s="321" t="str">
        <f>IF(B136="","",Output!N114)</f>
        <v/>
      </c>
      <c r="I136" s="1582" t="str">
        <f>IF(B136="","",Output!O114)</f>
        <v/>
      </c>
      <c r="J136" s="322" t="str">
        <f>IF(B136="","",Output!P114)</f>
        <v/>
      </c>
      <c r="K136" s="327"/>
      <c r="L136" s="1468" t="str">
        <f>IF(B136="","",Output!Q114)</f>
        <v/>
      </c>
      <c r="M136" s="319" t="str">
        <f>IF(B136="","",Output!R114)</f>
        <v/>
      </c>
      <c r="N136" s="319" t="str">
        <f>IF(B136="","",Output!S114)</f>
        <v/>
      </c>
      <c r="O136" s="320" t="str">
        <f>IF(B136="","",Output!T114)</f>
        <v/>
      </c>
      <c r="P136" s="321" t="str">
        <f>IF(B136="","",Output!U114)</f>
        <v/>
      </c>
      <c r="Q136" s="1578" t="str">
        <f>IF(B136="","",Output!V114)</f>
        <v/>
      </c>
      <c r="R136" s="327"/>
      <c r="S136" s="318" t="str">
        <f>IF(B136="","",Output!W114)</f>
        <v/>
      </c>
      <c r="T136" s="319" t="str">
        <f>IF(B136="","",Output!X114)</f>
        <v/>
      </c>
      <c r="U136" s="319" t="str">
        <f>IF(B136="","",Output!Y114)</f>
        <v/>
      </c>
      <c r="V136" s="320" t="str">
        <f>IF(B136="","",Output!Z114)</f>
        <v/>
      </c>
      <c r="W136" s="321" t="str">
        <f>IF(B136="","",Output!AA114)</f>
        <v/>
      </c>
      <c r="X136" s="322" t="str">
        <f>IF(B136="","",Output!AB114)</f>
        <v/>
      </c>
    </row>
    <row r="137" spans="1:24" s="308" customFormat="1">
      <c r="A137" s="324">
        <f t="shared" si="1"/>
        <v>-90</v>
      </c>
      <c r="B137" s="143" t="str">
        <f>IF(Output!C115=0,"",Output!C115)</f>
        <v/>
      </c>
      <c r="C137" s="326"/>
      <c r="D137" s="328" t="str">
        <f>IF(B137="","",Output!J115)</f>
        <v/>
      </c>
      <c r="E137" s="319" t="str">
        <f>IF(B137="","",Output!K115)</f>
        <v/>
      </c>
      <c r="F137" s="319" t="str">
        <f>IF(B137="","",Output!L115)</f>
        <v/>
      </c>
      <c r="G137" s="320" t="str">
        <f>IF(B137="","",Output!M115)</f>
        <v/>
      </c>
      <c r="H137" s="321" t="str">
        <f>IF(B137="","",Output!N115)</f>
        <v/>
      </c>
      <c r="I137" s="1582" t="str">
        <f>IF(B137="","",Output!O115)</f>
        <v/>
      </c>
      <c r="J137" s="322" t="str">
        <f>IF(B137="","",Output!P115)</f>
        <v/>
      </c>
      <c r="K137" s="327"/>
      <c r="L137" s="1468" t="str">
        <f>IF(B137="","",Output!Q115)</f>
        <v/>
      </c>
      <c r="M137" s="319" t="str">
        <f>IF(B137="","",Output!R115)</f>
        <v/>
      </c>
      <c r="N137" s="319" t="str">
        <f>IF(B137="","",Output!S115)</f>
        <v/>
      </c>
      <c r="O137" s="320" t="str">
        <f>IF(B137="","",Output!T115)</f>
        <v/>
      </c>
      <c r="P137" s="321" t="str">
        <f>IF(B137="","",Output!U115)</f>
        <v/>
      </c>
      <c r="Q137" s="1578" t="str">
        <f>IF(B137="","",Output!V115)</f>
        <v/>
      </c>
      <c r="R137" s="327"/>
      <c r="S137" s="318" t="str">
        <f>IF(B137="","",Output!W115)</f>
        <v/>
      </c>
      <c r="T137" s="319" t="str">
        <f>IF(B137="","",Output!X115)</f>
        <v/>
      </c>
      <c r="U137" s="319" t="str">
        <f>IF(B137="","",Output!Y115)</f>
        <v/>
      </c>
      <c r="V137" s="320" t="str">
        <f>IF(B137="","",Output!Z115)</f>
        <v/>
      </c>
      <c r="W137" s="321" t="str">
        <f>IF(B137="","",Output!AA115)</f>
        <v/>
      </c>
      <c r="X137" s="322" t="str">
        <f>IF(B137="","",Output!AB115)</f>
        <v/>
      </c>
    </row>
    <row r="138" spans="1:24" s="308" customFormat="1">
      <c r="A138" s="324">
        <f t="shared" si="1"/>
        <v>-91</v>
      </c>
      <c r="B138" s="143" t="str">
        <f>IF(Output!C116=0,"",Output!C116)</f>
        <v/>
      </c>
      <c r="C138" s="326"/>
      <c r="D138" s="328" t="str">
        <f>IF(B138="","",Output!J116)</f>
        <v/>
      </c>
      <c r="E138" s="319" t="str">
        <f>IF(B138="","",Output!K116)</f>
        <v/>
      </c>
      <c r="F138" s="319" t="str">
        <f>IF(B138="","",Output!L116)</f>
        <v/>
      </c>
      <c r="G138" s="320" t="str">
        <f>IF(B138="","",Output!M116)</f>
        <v/>
      </c>
      <c r="H138" s="321" t="str">
        <f>IF(B138="","",Output!N116)</f>
        <v/>
      </c>
      <c r="I138" s="1582" t="str">
        <f>IF(B138="","",Output!O116)</f>
        <v/>
      </c>
      <c r="J138" s="322" t="str">
        <f>IF(B138="","",Output!P116)</f>
        <v/>
      </c>
      <c r="K138" s="327"/>
      <c r="L138" s="1468" t="str">
        <f>IF(B138="","",Output!Q116)</f>
        <v/>
      </c>
      <c r="M138" s="319" t="str">
        <f>IF(B138="","",Output!R116)</f>
        <v/>
      </c>
      <c r="N138" s="319" t="str">
        <f>IF(B138="","",Output!S116)</f>
        <v/>
      </c>
      <c r="O138" s="320" t="str">
        <f>IF(B138="","",Output!T116)</f>
        <v/>
      </c>
      <c r="P138" s="321" t="str">
        <f>IF(B138="","",Output!U116)</f>
        <v/>
      </c>
      <c r="Q138" s="1578" t="str">
        <f>IF(B138="","",Output!V116)</f>
        <v/>
      </c>
      <c r="R138" s="327"/>
      <c r="S138" s="318" t="str">
        <f>IF(B138="","",Output!W116)</f>
        <v/>
      </c>
      <c r="T138" s="319" t="str">
        <f>IF(B138="","",Output!X116)</f>
        <v/>
      </c>
      <c r="U138" s="319" t="str">
        <f>IF(B138="","",Output!Y116)</f>
        <v/>
      </c>
      <c r="V138" s="320" t="str">
        <f>IF(B138="","",Output!Z116)</f>
        <v/>
      </c>
      <c r="W138" s="321" t="str">
        <f>IF(B138="","",Output!AA116)</f>
        <v/>
      </c>
      <c r="X138" s="322" t="str">
        <f>IF(B138="","",Output!AB116)</f>
        <v/>
      </c>
    </row>
    <row r="139" spans="1:24" s="308" customFormat="1">
      <c r="A139" s="324">
        <f t="shared" si="1"/>
        <v>-92</v>
      </c>
      <c r="B139" s="143" t="str">
        <f>IF(Output!C117=0,"",Output!C117)</f>
        <v/>
      </c>
      <c r="C139" s="326"/>
      <c r="D139" s="328" t="str">
        <f>IF(B139="","",Output!J117)</f>
        <v/>
      </c>
      <c r="E139" s="319" t="str">
        <f>IF(B139="","",Output!K117)</f>
        <v/>
      </c>
      <c r="F139" s="319" t="str">
        <f>IF(B139="","",Output!L117)</f>
        <v/>
      </c>
      <c r="G139" s="320" t="str">
        <f>IF(B139="","",Output!M117)</f>
        <v/>
      </c>
      <c r="H139" s="321" t="str">
        <f>IF(B139="","",Output!N117)</f>
        <v/>
      </c>
      <c r="I139" s="1582" t="str">
        <f>IF(B139="","",Output!O117)</f>
        <v/>
      </c>
      <c r="J139" s="322" t="str">
        <f>IF(B139="","",Output!P117)</f>
        <v/>
      </c>
      <c r="K139" s="327"/>
      <c r="L139" s="1468" t="str">
        <f>IF(B139="","",Output!Q117)</f>
        <v/>
      </c>
      <c r="M139" s="319" t="str">
        <f>IF(B139="","",Output!R117)</f>
        <v/>
      </c>
      <c r="N139" s="319" t="str">
        <f>IF(B139="","",Output!S117)</f>
        <v/>
      </c>
      <c r="O139" s="320" t="str">
        <f>IF(B139="","",Output!T117)</f>
        <v/>
      </c>
      <c r="P139" s="321" t="str">
        <f>IF(B139="","",Output!U117)</f>
        <v/>
      </c>
      <c r="Q139" s="1578" t="str">
        <f>IF(B139="","",Output!V117)</f>
        <v/>
      </c>
      <c r="R139" s="327"/>
      <c r="S139" s="318" t="str">
        <f>IF(B139="","",Output!W117)</f>
        <v/>
      </c>
      <c r="T139" s="319" t="str">
        <f>IF(B139="","",Output!X117)</f>
        <v/>
      </c>
      <c r="U139" s="319" t="str">
        <f>IF(B139="","",Output!Y117)</f>
        <v/>
      </c>
      <c r="V139" s="320" t="str">
        <f>IF(B139="","",Output!Z117)</f>
        <v/>
      </c>
      <c r="W139" s="321" t="str">
        <f>IF(B139="","",Output!AA117)</f>
        <v/>
      </c>
      <c r="X139" s="322" t="str">
        <f>IF(B139="","",Output!AB117)</f>
        <v/>
      </c>
    </row>
    <row r="140" spans="1:24" s="308" customFormat="1">
      <c r="A140" s="324">
        <f t="shared" si="1"/>
        <v>-93</v>
      </c>
      <c r="B140" s="143" t="str">
        <f>IF(Output!C118=0,"",Output!C118)</f>
        <v/>
      </c>
      <c r="C140" s="326"/>
      <c r="D140" s="328" t="str">
        <f>IF(B140="","",Output!J118)</f>
        <v/>
      </c>
      <c r="E140" s="319" t="str">
        <f>IF(B140="","",Output!K118)</f>
        <v/>
      </c>
      <c r="F140" s="319" t="str">
        <f>IF(B140="","",Output!L118)</f>
        <v/>
      </c>
      <c r="G140" s="320" t="str">
        <f>IF(B140="","",Output!M118)</f>
        <v/>
      </c>
      <c r="H140" s="321" t="str">
        <f>IF(B140="","",Output!N118)</f>
        <v/>
      </c>
      <c r="I140" s="1582" t="str">
        <f>IF(B140="","",Output!O118)</f>
        <v/>
      </c>
      <c r="J140" s="322" t="str">
        <f>IF(B140="","",Output!P118)</f>
        <v/>
      </c>
      <c r="K140" s="327"/>
      <c r="L140" s="1468" t="str">
        <f>IF(B140="","",Output!Q118)</f>
        <v/>
      </c>
      <c r="M140" s="319" t="str">
        <f>IF(B140="","",Output!R118)</f>
        <v/>
      </c>
      <c r="N140" s="319" t="str">
        <f>IF(B140="","",Output!S118)</f>
        <v/>
      </c>
      <c r="O140" s="320" t="str">
        <f>IF(B140="","",Output!T118)</f>
        <v/>
      </c>
      <c r="P140" s="321" t="str">
        <f>IF(B140="","",Output!U118)</f>
        <v/>
      </c>
      <c r="Q140" s="1578" t="str">
        <f>IF(B140="","",Output!V118)</f>
        <v/>
      </c>
      <c r="R140" s="327"/>
      <c r="S140" s="318" t="str">
        <f>IF(B140="","",Output!W118)</f>
        <v/>
      </c>
      <c r="T140" s="319" t="str">
        <f>IF(B140="","",Output!X118)</f>
        <v/>
      </c>
      <c r="U140" s="319" t="str">
        <f>IF(B140="","",Output!Y118)</f>
        <v/>
      </c>
      <c r="V140" s="320" t="str">
        <f>IF(B140="","",Output!Z118)</f>
        <v/>
      </c>
      <c r="W140" s="321" t="str">
        <f>IF(B140="","",Output!AA118)</f>
        <v/>
      </c>
      <c r="X140" s="322" t="str">
        <f>IF(B140="","",Output!AB118)</f>
        <v/>
      </c>
    </row>
    <row r="141" spans="1:24" s="308" customFormat="1">
      <c r="A141" s="324">
        <f t="shared" si="1"/>
        <v>-94</v>
      </c>
      <c r="B141" s="143" t="str">
        <f>IF(Output!C119=0,"",Output!C119)</f>
        <v/>
      </c>
      <c r="C141" s="326"/>
      <c r="D141" s="328" t="str">
        <f>IF(B141="","",Output!J119)</f>
        <v/>
      </c>
      <c r="E141" s="319" t="str">
        <f>IF(B141="","",Output!K119)</f>
        <v/>
      </c>
      <c r="F141" s="319" t="str">
        <f>IF(B141="","",Output!L119)</f>
        <v/>
      </c>
      <c r="G141" s="320" t="str">
        <f>IF(B141="","",Output!M119)</f>
        <v/>
      </c>
      <c r="H141" s="321" t="str">
        <f>IF(B141="","",Output!N119)</f>
        <v/>
      </c>
      <c r="I141" s="1582" t="str">
        <f>IF(B141="","",Output!O119)</f>
        <v/>
      </c>
      <c r="J141" s="322" t="str">
        <f>IF(B141="","",Output!P119)</f>
        <v/>
      </c>
      <c r="K141" s="327"/>
      <c r="L141" s="1468" t="str">
        <f>IF(B141="","",Output!Q119)</f>
        <v/>
      </c>
      <c r="M141" s="319" t="str">
        <f>IF(B141="","",Output!R119)</f>
        <v/>
      </c>
      <c r="N141" s="319" t="str">
        <f>IF(B141="","",Output!S119)</f>
        <v/>
      </c>
      <c r="O141" s="320" t="str">
        <f>IF(B141="","",Output!T119)</f>
        <v/>
      </c>
      <c r="P141" s="321" t="str">
        <f>IF(B141="","",Output!U119)</f>
        <v/>
      </c>
      <c r="Q141" s="1578" t="str">
        <f>IF(B141="","",Output!V119)</f>
        <v/>
      </c>
      <c r="R141" s="327"/>
      <c r="S141" s="318" t="str">
        <f>IF(B141="","",Output!W119)</f>
        <v/>
      </c>
      <c r="T141" s="319" t="str">
        <f>IF(B141="","",Output!X119)</f>
        <v/>
      </c>
      <c r="U141" s="319" t="str">
        <f>IF(B141="","",Output!Y119)</f>
        <v/>
      </c>
      <c r="V141" s="320" t="str">
        <f>IF(B141="","",Output!Z119)</f>
        <v/>
      </c>
      <c r="W141" s="321" t="str">
        <f>IF(B141="","",Output!AA119)</f>
        <v/>
      </c>
      <c r="X141" s="322" t="str">
        <f>IF(B141="","",Output!AB119)</f>
        <v/>
      </c>
    </row>
    <row r="142" spans="1:24" s="308" customFormat="1">
      <c r="A142" s="324">
        <f t="shared" si="1"/>
        <v>-95</v>
      </c>
      <c r="B142" s="143" t="str">
        <f>IF(Output!C120=0,"",Output!C120)</f>
        <v/>
      </c>
      <c r="C142" s="326"/>
      <c r="D142" s="328" t="str">
        <f>IF(B142="","",Output!J120)</f>
        <v/>
      </c>
      <c r="E142" s="319" t="str">
        <f>IF(B142="","",Output!K120)</f>
        <v/>
      </c>
      <c r="F142" s="319" t="str">
        <f>IF(B142="","",Output!L120)</f>
        <v/>
      </c>
      <c r="G142" s="320" t="str">
        <f>IF(B142="","",Output!M120)</f>
        <v/>
      </c>
      <c r="H142" s="321" t="str">
        <f>IF(B142="","",Output!N120)</f>
        <v/>
      </c>
      <c r="I142" s="1582" t="str">
        <f>IF(B142="","",Output!O120)</f>
        <v/>
      </c>
      <c r="J142" s="322" t="str">
        <f>IF(B142="","",Output!P120)</f>
        <v/>
      </c>
      <c r="K142" s="327"/>
      <c r="L142" s="1468" t="str">
        <f>IF(B142="","",Output!Q120)</f>
        <v/>
      </c>
      <c r="M142" s="319" t="str">
        <f>IF(B142="","",Output!R120)</f>
        <v/>
      </c>
      <c r="N142" s="319" t="str">
        <f>IF(B142="","",Output!S120)</f>
        <v/>
      </c>
      <c r="O142" s="320" t="str">
        <f>IF(B142="","",Output!T120)</f>
        <v/>
      </c>
      <c r="P142" s="321" t="str">
        <f>IF(B142="","",Output!U120)</f>
        <v/>
      </c>
      <c r="Q142" s="1578" t="str">
        <f>IF(B142="","",Output!V120)</f>
        <v/>
      </c>
      <c r="R142" s="327"/>
      <c r="S142" s="318" t="str">
        <f>IF(B142="","",Output!W120)</f>
        <v/>
      </c>
      <c r="T142" s="319" t="str">
        <f>IF(B142="","",Output!X120)</f>
        <v/>
      </c>
      <c r="U142" s="319" t="str">
        <f>IF(B142="","",Output!Y120)</f>
        <v/>
      </c>
      <c r="V142" s="320" t="str">
        <f>IF(B142="","",Output!Z120)</f>
        <v/>
      </c>
      <c r="W142" s="321" t="str">
        <f>IF(B142="","",Output!AA120)</f>
        <v/>
      </c>
      <c r="X142" s="322" t="str">
        <f>IF(B142="","",Output!AB120)</f>
        <v/>
      </c>
    </row>
    <row r="143" spans="1:24" s="308" customFormat="1">
      <c r="A143" s="324">
        <f t="shared" si="1"/>
        <v>-96</v>
      </c>
      <c r="B143" s="143" t="str">
        <f>IF(Output!C121=0,"",Output!C121)</f>
        <v/>
      </c>
      <c r="C143" s="326"/>
      <c r="D143" s="328" t="str">
        <f>IF(B143="","",Output!J121)</f>
        <v/>
      </c>
      <c r="E143" s="319" t="str">
        <f>IF(B143="","",Output!K121)</f>
        <v/>
      </c>
      <c r="F143" s="319" t="str">
        <f>IF(B143="","",Output!L121)</f>
        <v/>
      </c>
      <c r="G143" s="320" t="str">
        <f>IF(B143="","",Output!M121)</f>
        <v/>
      </c>
      <c r="H143" s="321" t="str">
        <f>IF(B143="","",Output!N121)</f>
        <v/>
      </c>
      <c r="I143" s="1582" t="str">
        <f>IF(B143="","",Output!O121)</f>
        <v/>
      </c>
      <c r="J143" s="322" t="str">
        <f>IF(B143="","",Output!P121)</f>
        <v/>
      </c>
      <c r="K143" s="327"/>
      <c r="L143" s="1468" t="str">
        <f>IF(B143="","",Output!Q121)</f>
        <v/>
      </c>
      <c r="M143" s="319" t="str">
        <f>IF(B143="","",Output!R121)</f>
        <v/>
      </c>
      <c r="N143" s="319" t="str">
        <f>IF(B143="","",Output!S121)</f>
        <v/>
      </c>
      <c r="O143" s="320" t="str">
        <f>IF(B143="","",Output!T121)</f>
        <v/>
      </c>
      <c r="P143" s="321" t="str">
        <f>IF(B143="","",Output!U121)</f>
        <v/>
      </c>
      <c r="Q143" s="1578" t="str">
        <f>IF(B143="","",Output!V121)</f>
        <v/>
      </c>
      <c r="R143" s="327"/>
      <c r="S143" s="318" t="str">
        <f>IF(B143="","",Output!W121)</f>
        <v/>
      </c>
      <c r="T143" s="319" t="str">
        <f>IF(B143="","",Output!X121)</f>
        <v/>
      </c>
      <c r="U143" s="319" t="str">
        <f>IF(B143="","",Output!Y121)</f>
        <v/>
      </c>
      <c r="V143" s="320" t="str">
        <f>IF(B143="","",Output!Z121)</f>
        <v/>
      </c>
      <c r="W143" s="321" t="str">
        <f>IF(B143="","",Output!AA121)</f>
        <v/>
      </c>
      <c r="X143" s="322" t="str">
        <f>IF(B143="","",Output!AB121)</f>
        <v/>
      </c>
    </row>
    <row r="144" spans="1:24" s="308" customFormat="1">
      <c r="A144" s="324">
        <f t="shared" si="1"/>
        <v>-97</v>
      </c>
      <c r="B144" s="143" t="str">
        <f>IF(Output!C122=0,"",Output!C122)</f>
        <v/>
      </c>
      <c r="C144" s="326"/>
      <c r="D144" s="328" t="str">
        <f>IF(B144="","",Output!J122)</f>
        <v/>
      </c>
      <c r="E144" s="319" t="str">
        <f>IF(B144="","",Output!K122)</f>
        <v/>
      </c>
      <c r="F144" s="319" t="str">
        <f>IF(B144="","",Output!L122)</f>
        <v/>
      </c>
      <c r="G144" s="320" t="str">
        <f>IF(B144="","",Output!M122)</f>
        <v/>
      </c>
      <c r="H144" s="321" t="str">
        <f>IF(B144="","",Output!N122)</f>
        <v/>
      </c>
      <c r="I144" s="1582" t="str">
        <f>IF(B144="","",Output!O122)</f>
        <v/>
      </c>
      <c r="J144" s="322" t="str">
        <f>IF(B144="","",Output!P122)</f>
        <v/>
      </c>
      <c r="K144" s="327"/>
      <c r="L144" s="1468" t="str">
        <f>IF(B144="","",Output!Q122)</f>
        <v/>
      </c>
      <c r="M144" s="319" t="str">
        <f>IF(B144="","",Output!R122)</f>
        <v/>
      </c>
      <c r="N144" s="319" t="str">
        <f>IF(B144="","",Output!S122)</f>
        <v/>
      </c>
      <c r="O144" s="320" t="str">
        <f>IF(B144="","",Output!T122)</f>
        <v/>
      </c>
      <c r="P144" s="321" t="str">
        <f>IF(B144="","",Output!U122)</f>
        <v/>
      </c>
      <c r="Q144" s="1578" t="str">
        <f>IF(B144="","",Output!V122)</f>
        <v/>
      </c>
      <c r="R144" s="327"/>
      <c r="S144" s="318" t="str">
        <f>IF(B144="","",Output!W122)</f>
        <v/>
      </c>
      <c r="T144" s="319" t="str">
        <f>IF(B144="","",Output!X122)</f>
        <v/>
      </c>
      <c r="U144" s="319" t="str">
        <f>IF(B144="","",Output!Y122)</f>
        <v/>
      </c>
      <c r="V144" s="320" t="str">
        <f>IF(B144="","",Output!Z122)</f>
        <v/>
      </c>
      <c r="W144" s="321" t="str">
        <f>IF(B144="","",Output!AA122)</f>
        <v/>
      </c>
      <c r="X144" s="322" t="str">
        <f>IF(B144="","",Output!AB122)</f>
        <v/>
      </c>
    </row>
    <row r="145" spans="1:24" s="308" customFormat="1">
      <c r="A145" s="324">
        <f t="shared" si="1"/>
        <v>-98</v>
      </c>
      <c r="B145" s="143" t="str">
        <f>IF(Output!C123=0,"",Output!C123)</f>
        <v/>
      </c>
      <c r="C145" s="326"/>
      <c r="D145" s="328" t="str">
        <f>IF(B145="","",Output!J123)</f>
        <v/>
      </c>
      <c r="E145" s="319" t="str">
        <f>IF(B145="","",Output!K123)</f>
        <v/>
      </c>
      <c r="F145" s="319" t="str">
        <f>IF(B145="","",Output!L123)</f>
        <v/>
      </c>
      <c r="G145" s="320" t="str">
        <f>IF(B145="","",Output!M123)</f>
        <v/>
      </c>
      <c r="H145" s="321" t="str">
        <f>IF(B145="","",Output!N123)</f>
        <v/>
      </c>
      <c r="I145" s="1582" t="str">
        <f>IF(B145="","",Output!O123)</f>
        <v/>
      </c>
      <c r="J145" s="322" t="str">
        <f>IF(B145="","",Output!P123)</f>
        <v/>
      </c>
      <c r="K145" s="327"/>
      <c r="L145" s="1468" t="str">
        <f>IF(B145="","",Output!Q123)</f>
        <v/>
      </c>
      <c r="M145" s="319" t="str">
        <f>IF(B145="","",Output!R123)</f>
        <v/>
      </c>
      <c r="N145" s="319" t="str">
        <f>IF(B145="","",Output!S123)</f>
        <v/>
      </c>
      <c r="O145" s="320" t="str">
        <f>IF(B145="","",Output!T123)</f>
        <v/>
      </c>
      <c r="P145" s="321" t="str">
        <f>IF(B145="","",Output!U123)</f>
        <v/>
      </c>
      <c r="Q145" s="1578" t="str">
        <f>IF(B145="","",Output!V123)</f>
        <v/>
      </c>
      <c r="R145" s="327"/>
      <c r="S145" s="318" t="str">
        <f>IF(B145="","",Output!W123)</f>
        <v/>
      </c>
      <c r="T145" s="319" t="str">
        <f>IF(B145="","",Output!X123)</f>
        <v/>
      </c>
      <c r="U145" s="319" t="str">
        <f>IF(B145="","",Output!Y123)</f>
        <v/>
      </c>
      <c r="V145" s="320" t="str">
        <f>IF(B145="","",Output!Z123)</f>
        <v/>
      </c>
      <c r="W145" s="321" t="str">
        <f>IF(B145="","",Output!AA123)</f>
        <v/>
      </c>
      <c r="X145" s="322" t="str">
        <f>IF(B145="","",Output!AB123)</f>
        <v/>
      </c>
    </row>
    <row r="146" spans="1:24" s="308" customFormat="1">
      <c r="A146" s="324">
        <f t="shared" si="1"/>
        <v>-99</v>
      </c>
      <c r="B146" s="143" t="str">
        <f>IF(Output!C124=0,"",Output!C124)</f>
        <v/>
      </c>
      <c r="C146" s="326"/>
      <c r="D146" s="328" t="str">
        <f>IF(B146="","",Output!J124)</f>
        <v/>
      </c>
      <c r="E146" s="319" t="str">
        <f>IF(B146="","",Output!K124)</f>
        <v/>
      </c>
      <c r="F146" s="319" t="str">
        <f>IF(B146="","",Output!L124)</f>
        <v/>
      </c>
      <c r="G146" s="320" t="str">
        <f>IF(B146="","",Output!M124)</f>
        <v/>
      </c>
      <c r="H146" s="321" t="str">
        <f>IF(B146="","",Output!N124)</f>
        <v/>
      </c>
      <c r="I146" s="1582" t="str">
        <f>IF(B146="","",Output!O124)</f>
        <v/>
      </c>
      <c r="J146" s="322" t="str">
        <f>IF(B146="","",Output!P124)</f>
        <v/>
      </c>
      <c r="K146" s="327"/>
      <c r="L146" s="1468" t="str">
        <f>IF(B146="","",Output!Q124)</f>
        <v/>
      </c>
      <c r="M146" s="319" t="str">
        <f>IF(B146="","",Output!R124)</f>
        <v/>
      </c>
      <c r="N146" s="319" t="str">
        <f>IF(B146="","",Output!S124)</f>
        <v/>
      </c>
      <c r="O146" s="320" t="str">
        <f>IF(B146="","",Output!T124)</f>
        <v/>
      </c>
      <c r="P146" s="321" t="str">
        <f>IF(B146="","",Output!U124)</f>
        <v/>
      </c>
      <c r="Q146" s="1578" t="str">
        <f>IF(B146="","",Output!V124)</f>
        <v/>
      </c>
      <c r="R146" s="327"/>
      <c r="S146" s="318" t="str">
        <f>IF(B146="","",Output!W124)</f>
        <v/>
      </c>
      <c r="T146" s="319" t="str">
        <f>IF(B146="","",Output!X124)</f>
        <v/>
      </c>
      <c r="U146" s="319" t="str">
        <f>IF(B146="","",Output!Y124)</f>
        <v/>
      </c>
      <c r="V146" s="320" t="str">
        <f>IF(B146="","",Output!Z124)</f>
        <v/>
      </c>
      <c r="W146" s="321" t="str">
        <f>IF(B146="","",Output!AA124)</f>
        <v/>
      </c>
      <c r="X146" s="322" t="str">
        <f>IF(B146="","",Output!AB124)</f>
        <v/>
      </c>
    </row>
    <row r="147" spans="1:24" s="308" customFormat="1">
      <c r="A147" s="324">
        <f t="shared" si="1"/>
        <v>-100</v>
      </c>
      <c r="B147" s="143" t="str">
        <f>IF(Output!C125=0,"",Output!C125)</f>
        <v/>
      </c>
      <c r="C147" s="326"/>
      <c r="D147" s="328" t="str">
        <f>IF(B147="","",Output!J125)</f>
        <v/>
      </c>
      <c r="E147" s="319" t="str">
        <f>IF(B147="","",Output!K125)</f>
        <v/>
      </c>
      <c r="F147" s="319" t="str">
        <f>IF(B147="","",Output!L125)</f>
        <v/>
      </c>
      <c r="G147" s="320" t="str">
        <f>IF(B147="","",Output!M125)</f>
        <v/>
      </c>
      <c r="H147" s="321" t="str">
        <f>IF(B147="","",Output!N125)</f>
        <v/>
      </c>
      <c r="I147" s="1582" t="str">
        <f>IF(B147="","",Output!O125)</f>
        <v/>
      </c>
      <c r="J147" s="322" t="str">
        <f>IF(B147="","",Output!P125)</f>
        <v/>
      </c>
      <c r="K147" s="327"/>
      <c r="L147" s="1468" t="str">
        <f>IF(B147="","",Output!Q125)</f>
        <v/>
      </c>
      <c r="M147" s="319" t="str">
        <f>IF(B147="","",Output!R125)</f>
        <v/>
      </c>
      <c r="N147" s="319" t="str">
        <f>IF(B147="","",Output!S125)</f>
        <v/>
      </c>
      <c r="O147" s="320" t="str">
        <f>IF(B147="","",Output!T125)</f>
        <v/>
      </c>
      <c r="P147" s="321" t="str">
        <f>IF(B147="","",Output!U125)</f>
        <v/>
      </c>
      <c r="Q147" s="1578" t="str">
        <f>IF(B147="","",Output!V125)</f>
        <v/>
      </c>
      <c r="R147" s="327"/>
      <c r="S147" s="318" t="str">
        <f>IF(B147="","",Output!W125)</f>
        <v/>
      </c>
      <c r="T147" s="319" t="str">
        <f>IF(B147="","",Output!X125)</f>
        <v/>
      </c>
      <c r="U147" s="319" t="str">
        <f>IF(B147="","",Output!Y125)</f>
        <v/>
      </c>
      <c r="V147" s="320" t="str">
        <f>IF(B147="","",Output!Z125)</f>
        <v/>
      </c>
      <c r="W147" s="321" t="str">
        <f>IF(B147="","",Output!AA125)</f>
        <v/>
      </c>
      <c r="X147" s="322" t="str">
        <f>IF(B147="","",Output!AB125)</f>
        <v/>
      </c>
    </row>
    <row r="148" spans="1:24" s="308" customFormat="1">
      <c r="A148" s="324">
        <f t="shared" si="1"/>
        <v>-101</v>
      </c>
      <c r="B148" s="143" t="str">
        <f>IF(Output!C126=0,"",Output!C126)</f>
        <v/>
      </c>
      <c r="C148" s="326"/>
      <c r="D148" s="328" t="str">
        <f>IF(B148="","",Output!J126)</f>
        <v/>
      </c>
      <c r="E148" s="319" t="str">
        <f>IF(B148="","",Output!K126)</f>
        <v/>
      </c>
      <c r="F148" s="319" t="str">
        <f>IF(B148="","",Output!L126)</f>
        <v/>
      </c>
      <c r="G148" s="320" t="str">
        <f>IF(B148="","",Output!M126)</f>
        <v/>
      </c>
      <c r="H148" s="321" t="str">
        <f>IF(B148="","",Output!N126)</f>
        <v/>
      </c>
      <c r="I148" s="1582" t="str">
        <f>IF(B148="","",Output!O126)</f>
        <v/>
      </c>
      <c r="J148" s="322" t="str">
        <f>IF(B148="","",Output!P126)</f>
        <v/>
      </c>
      <c r="K148" s="327"/>
      <c r="L148" s="1468" t="str">
        <f>IF(B148="","",Output!Q126)</f>
        <v/>
      </c>
      <c r="M148" s="319" t="str">
        <f>IF(B148="","",Output!R126)</f>
        <v/>
      </c>
      <c r="N148" s="319" t="str">
        <f>IF(B148="","",Output!S126)</f>
        <v/>
      </c>
      <c r="O148" s="320" t="str">
        <f>IF(B148="","",Output!T126)</f>
        <v/>
      </c>
      <c r="P148" s="321" t="str">
        <f>IF(B148="","",Output!U126)</f>
        <v/>
      </c>
      <c r="Q148" s="1578" t="str">
        <f>IF(B148="","",Output!V126)</f>
        <v/>
      </c>
      <c r="R148" s="327"/>
      <c r="S148" s="318" t="str">
        <f>IF(B148="","",Output!W126)</f>
        <v/>
      </c>
      <c r="T148" s="319" t="str">
        <f>IF(B148="","",Output!X126)</f>
        <v/>
      </c>
      <c r="U148" s="319" t="str">
        <f>IF(B148="","",Output!Y126)</f>
        <v/>
      </c>
      <c r="V148" s="320" t="str">
        <f>IF(B148="","",Output!Z126)</f>
        <v/>
      </c>
      <c r="W148" s="321" t="str">
        <f>IF(B148="","",Output!AA126)</f>
        <v/>
      </c>
      <c r="X148" s="322" t="str">
        <f>IF(B148="","",Output!AB126)</f>
        <v/>
      </c>
    </row>
    <row r="149" spans="1:24" s="308" customFormat="1">
      <c r="A149" s="324">
        <f t="shared" si="1"/>
        <v>-102</v>
      </c>
      <c r="B149" s="143" t="str">
        <f>IF(Output!C127=0,"",Output!C127)</f>
        <v/>
      </c>
      <c r="C149" s="326"/>
      <c r="D149" s="328" t="str">
        <f>IF(B149="","",Output!J127)</f>
        <v/>
      </c>
      <c r="E149" s="319" t="str">
        <f>IF(B149="","",Output!K127)</f>
        <v/>
      </c>
      <c r="F149" s="319" t="str">
        <f>IF(B149="","",Output!L127)</f>
        <v/>
      </c>
      <c r="G149" s="320" t="str">
        <f>IF(B149="","",Output!M127)</f>
        <v/>
      </c>
      <c r="H149" s="321" t="str">
        <f>IF(B149="","",Output!N127)</f>
        <v/>
      </c>
      <c r="I149" s="1582" t="str">
        <f>IF(B149="","",Output!O127)</f>
        <v/>
      </c>
      <c r="J149" s="322" t="str">
        <f>IF(B149="","",Output!P127)</f>
        <v/>
      </c>
      <c r="K149" s="327"/>
      <c r="L149" s="1468" t="str">
        <f>IF(B149="","",Output!Q127)</f>
        <v/>
      </c>
      <c r="M149" s="319" t="str">
        <f>IF(B149="","",Output!R127)</f>
        <v/>
      </c>
      <c r="N149" s="319" t="str">
        <f>IF(B149="","",Output!S127)</f>
        <v/>
      </c>
      <c r="O149" s="320" t="str">
        <f>IF(B149="","",Output!T127)</f>
        <v/>
      </c>
      <c r="P149" s="321" t="str">
        <f>IF(B149="","",Output!U127)</f>
        <v/>
      </c>
      <c r="Q149" s="1578" t="str">
        <f>IF(B149="","",Output!V127)</f>
        <v/>
      </c>
      <c r="R149" s="327"/>
      <c r="S149" s="318" t="str">
        <f>IF(B149="","",Output!W127)</f>
        <v/>
      </c>
      <c r="T149" s="319" t="str">
        <f>IF(B149="","",Output!X127)</f>
        <v/>
      </c>
      <c r="U149" s="319" t="str">
        <f>IF(B149="","",Output!Y127)</f>
        <v/>
      </c>
      <c r="V149" s="320" t="str">
        <f>IF(B149="","",Output!Z127)</f>
        <v/>
      </c>
      <c r="W149" s="321" t="str">
        <f>IF(B149="","",Output!AA127)</f>
        <v/>
      </c>
      <c r="X149" s="322" t="str">
        <f>IF(B149="","",Output!AB127)</f>
        <v/>
      </c>
    </row>
    <row r="150" spans="1:24" s="308" customFormat="1">
      <c r="A150" s="324">
        <f t="shared" si="1"/>
        <v>-103</v>
      </c>
      <c r="B150" s="143" t="str">
        <f>IF(Output!C128=0,"",Output!C128)</f>
        <v/>
      </c>
      <c r="C150" s="326"/>
      <c r="D150" s="328" t="str">
        <f>IF(B150="","",Output!J128)</f>
        <v/>
      </c>
      <c r="E150" s="319" t="str">
        <f>IF(B150="","",Output!K128)</f>
        <v/>
      </c>
      <c r="F150" s="319" t="str">
        <f>IF(B150="","",Output!L128)</f>
        <v/>
      </c>
      <c r="G150" s="320" t="str">
        <f>IF(B150="","",Output!M128)</f>
        <v/>
      </c>
      <c r="H150" s="321" t="str">
        <f>IF(B150="","",Output!N128)</f>
        <v/>
      </c>
      <c r="I150" s="1582" t="str">
        <f>IF(B150="","",Output!O128)</f>
        <v/>
      </c>
      <c r="J150" s="322" t="str">
        <f>IF(B150="","",Output!P128)</f>
        <v/>
      </c>
      <c r="K150" s="327"/>
      <c r="L150" s="1468" t="str">
        <f>IF(B150="","",Output!Q128)</f>
        <v/>
      </c>
      <c r="M150" s="319" t="str">
        <f>IF(B150="","",Output!R128)</f>
        <v/>
      </c>
      <c r="N150" s="319" t="str">
        <f>IF(B150="","",Output!S128)</f>
        <v/>
      </c>
      <c r="O150" s="320" t="str">
        <f>IF(B150="","",Output!T128)</f>
        <v/>
      </c>
      <c r="P150" s="321" t="str">
        <f>IF(B150="","",Output!U128)</f>
        <v/>
      </c>
      <c r="Q150" s="1578" t="str">
        <f>IF(B150="","",Output!V128)</f>
        <v/>
      </c>
      <c r="R150" s="327"/>
      <c r="S150" s="318" t="str">
        <f>IF(B150="","",Output!W128)</f>
        <v/>
      </c>
      <c r="T150" s="319" t="str">
        <f>IF(B150="","",Output!X128)</f>
        <v/>
      </c>
      <c r="U150" s="319" t="str">
        <f>IF(B150="","",Output!Y128)</f>
        <v/>
      </c>
      <c r="V150" s="320" t="str">
        <f>IF(B150="","",Output!Z128)</f>
        <v/>
      </c>
      <c r="W150" s="321" t="str">
        <f>IF(B150="","",Output!AA128)</f>
        <v/>
      </c>
      <c r="X150" s="322" t="str">
        <f>IF(B150="","",Output!AB128)</f>
        <v/>
      </c>
    </row>
    <row r="151" spans="1:24" s="308" customFormat="1">
      <c r="A151" s="324">
        <f t="shared" si="1"/>
        <v>-104</v>
      </c>
      <c r="B151" s="143" t="str">
        <f>IF(Output!C129=0,"",Output!C129)</f>
        <v/>
      </c>
      <c r="C151" s="326"/>
      <c r="D151" s="328" t="str">
        <f>IF(B151="","",Output!J129)</f>
        <v/>
      </c>
      <c r="E151" s="319" t="str">
        <f>IF(B151="","",Output!K129)</f>
        <v/>
      </c>
      <c r="F151" s="319" t="str">
        <f>IF(B151="","",Output!L129)</f>
        <v/>
      </c>
      <c r="G151" s="320" t="str">
        <f>IF(B151="","",Output!M129)</f>
        <v/>
      </c>
      <c r="H151" s="321" t="str">
        <f>IF(B151="","",Output!N129)</f>
        <v/>
      </c>
      <c r="I151" s="1582" t="str">
        <f>IF(B151="","",Output!O129)</f>
        <v/>
      </c>
      <c r="J151" s="322" t="str">
        <f>IF(B151="","",Output!P129)</f>
        <v/>
      </c>
      <c r="K151" s="327"/>
      <c r="L151" s="1468" t="str">
        <f>IF(B151="","",Output!Q129)</f>
        <v/>
      </c>
      <c r="M151" s="319" t="str">
        <f>IF(B151="","",Output!R129)</f>
        <v/>
      </c>
      <c r="N151" s="319" t="str">
        <f>IF(B151="","",Output!S129)</f>
        <v/>
      </c>
      <c r="O151" s="320" t="str">
        <f>IF(B151="","",Output!T129)</f>
        <v/>
      </c>
      <c r="P151" s="321" t="str">
        <f>IF(B151="","",Output!U129)</f>
        <v/>
      </c>
      <c r="Q151" s="1578" t="str">
        <f>IF(B151="","",Output!V129)</f>
        <v/>
      </c>
      <c r="R151" s="327"/>
      <c r="S151" s="318" t="str">
        <f>IF(B151="","",Output!W129)</f>
        <v/>
      </c>
      <c r="T151" s="319" t="str">
        <f>IF(B151="","",Output!X129)</f>
        <v/>
      </c>
      <c r="U151" s="319" t="str">
        <f>IF(B151="","",Output!Y129)</f>
        <v/>
      </c>
      <c r="V151" s="320" t="str">
        <f>IF(B151="","",Output!Z129)</f>
        <v/>
      </c>
      <c r="W151" s="321" t="str">
        <f>IF(B151="","",Output!AA129)</f>
        <v/>
      </c>
      <c r="X151" s="322" t="str">
        <f>IF(B151="","",Output!AB129)</f>
        <v/>
      </c>
    </row>
    <row r="152" spans="1:24" s="308" customFormat="1">
      <c r="A152" s="324">
        <f t="shared" si="1"/>
        <v>-105</v>
      </c>
      <c r="B152" s="143" t="str">
        <f>IF(Output!C130=0,"",Output!C130)</f>
        <v/>
      </c>
      <c r="C152" s="326"/>
      <c r="D152" s="328" t="str">
        <f>IF(B152="","",Output!J130)</f>
        <v/>
      </c>
      <c r="E152" s="319" t="str">
        <f>IF(B152="","",Output!K130)</f>
        <v/>
      </c>
      <c r="F152" s="319" t="str">
        <f>IF(B152="","",Output!L130)</f>
        <v/>
      </c>
      <c r="G152" s="320" t="str">
        <f>IF(B152="","",Output!M130)</f>
        <v/>
      </c>
      <c r="H152" s="321" t="str">
        <f>IF(B152="","",Output!N130)</f>
        <v/>
      </c>
      <c r="I152" s="1582" t="str">
        <f>IF(B152="","",Output!O130)</f>
        <v/>
      </c>
      <c r="J152" s="322" t="str">
        <f>IF(B152="","",Output!P130)</f>
        <v/>
      </c>
      <c r="K152" s="327"/>
      <c r="L152" s="1468" t="str">
        <f>IF(B152="","",Output!Q130)</f>
        <v/>
      </c>
      <c r="M152" s="319" t="str">
        <f>IF(B152="","",Output!R130)</f>
        <v/>
      </c>
      <c r="N152" s="319" t="str">
        <f>IF(B152="","",Output!S130)</f>
        <v/>
      </c>
      <c r="O152" s="320" t="str">
        <f>IF(B152="","",Output!T130)</f>
        <v/>
      </c>
      <c r="P152" s="321" t="str">
        <f>IF(B152="","",Output!U130)</f>
        <v/>
      </c>
      <c r="Q152" s="1578" t="str">
        <f>IF(B152="","",Output!V130)</f>
        <v/>
      </c>
      <c r="R152" s="327"/>
      <c r="S152" s="318" t="str">
        <f>IF(B152="","",Output!W130)</f>
        <v/>
      </c>
      <c r="T152" s="319" t="str">
        <f>IF(B152="","",Output!X130)</f>
        <v/>
      </c>
      <c r="U152" s="319" t="str">
        <f>IF(B152="","",Output!Y130)</f>
        <v/>
      </c>
      <c r="V152" s="320" t="str">
        <f>IF(B152="","",Output!Z130)</f>
        <v/>
      </c>
      <c r="W152" s="321" t="str">
        <f>IF(B152="","",Output!AA130)</f>
        <v/>
      </c>
      <c r="X152" s="322" t="str">
        <f>IF(B152="","",Output!AB130)</f>
        <v/>
      </c>
    </row>
    <row r="153" spans="1:24" s="308" customFormat="1">
      <c r="A153" s="324">
        <f t="shared" si="1"/>
        <v>-106</v>
      </c>
      <c r="B153" s="143" t="str">
        <f>IF(Output!C131=0,"",Output!C131)</f>
        <v/>
      </c>
      <c r="C153" s="326"/>
      <c r="D153" s="328" t="str">
        <f>IF(B153="","",Output!J131)</f>
        <v/>
      </c>
      <c r="E153" s="319" t="str">
        <f>IF(B153="","",Output!K131)</f>
        <v/>
      </c>
      <c r="F153" s="319" t="str">
        <f>IF(B153="","",Output!L131)</f>
        <v/>
      </c>
      <c r="G153" s="320" t="str">
        <f>IF(B153="","",Output!M131)</f>
        <v/>
      </c>
      <c r="H153" s="321" t="str">
        <f>IF(B153="","",Output!N131)</f>
        <v/>
      </c>
      <c r="I153" s="1582" t="str">
        <f>IF(B153="","",Output!O131)</f>
        <v/>
      </c>
      <c r="J153" s="322" t="str">
        <f>IF(B153="","",Output!P131)</f>
        <v/>
      </c>
      <c r="K153" s="327"/>
      <c r="L153" s="1468" t="str">
        <f>IF(B153="","",Output!Q131)</f>
        <v/>
      </c>
      <c r="M153" s="319" t="str">
        <f>IF(B153="","",Output!R131)</f>
        <v/>
      </c>
      <c r="N153" s="319" t="str">
        <f>IF(B153="","",Output!S131)</f>
        <v/>
      </c>
      <c r="O153" s="320" t="str">
        <f>IF(B153="","",Output!T131)</f>
        <v/>
      </c>
      <c r="P153" s="321" t="str">
        <f>IF(B153="","",Output!U131)</f>
        <v/>
      </c>
      <c r="Q153" s="1578" t="str">
        <f>IF(B153="","",Output!V131)</f>
        <v/>
      </c>
      <c r="R153" s="327"/>
      <c r="S153" s="318" t="str">
        <f>IF(B153="","",Output!W131)</f>
        <v/>
      </c>
      <c r="T153" s="319" t="str">
        <f>IF(B153="","",Output!X131)</f>
        <v/>
      </c>
      <c r="U153" s="319" t="str">
        <f>IF(B153="","",Output!Y131)</f>
        <v/>
      </c>
      <c r="V153" s="320" t="str">
        <f>IF(B153="","",Output!Z131)</f>
        <v/>
      </c>
      <c r="W153" s="321" t="str">
        <f>IF(B153="","",Output!AA131)</f>
        <v/>
      </c>
      <c r="X153" s="322" t="str">
        <f>IF(B153="","",Output!AB131)</f>
        <v/>
      </c>
    </row>
    <row r="154" spans="1:24" s="308" customFormat="1">
      <c r="A154" s="324">
        <f t="shared" si="1"/>
        <v>-107</v>
      </c>
      <c r="B154" s="143" t="str">
        <f>IF(Output!C132=0,"",Output!C132)</f>
        <v/>
      </c>
      <c r="C154" s="326"/>
      <c r="D154" s="328" t="str">
        <f>IF(B154="","",Output!J132)</f>
        <v/>
      </c>
      <c r="E154" s="319" t="str">
        <f>IF(B154="","",Output!K132)</f>
        <v/>
      </c>
      <c r="F154" s="319" t="str">
        <f>IF(B154="","",Output!L132)</f>
        <v/>
      </c>
      <c r="G154" s="320" t="str">
        <f>IF(B154="","",Output!M132)</f>
        <v/>
      </c>
      <c r="H154" s="321" t="str">
        <f>IF(B154="","",Output!N132)</f>
        <v/>
      </c>
      <c r="I154" s="1582" t="str">
        <f>IF(B154="","",Output!O132)</f>
        <v/>
      </c>
      <c r="J154" s="322" t="str">
        <f>IF(B154="","",Output!P132)</f>
        <v/>
      </c>
      <c r="K154" s="327"/>
      <c r="L154" s="1468" t="str">
        <f>IF(B154="","",Output!Q132)</f>
        <v/>
      </c>
      <c r="M154" s="319" t="str">
        <f>IF(B154="","",Output!R132)</f>
        <v/>
      </c>
      <c r="N154" s="319" t="str">
        <f>IF(B154="","",Output!S132)</f>
        <v/>
      </c>
      <c r="O154" s="320" t="str">
        <f>IF(B154="","",Output!T132)</f>
        <v/>
      </c>
      <c r="P154" s="321" t="str">
        <f>IF(B154="","",Output!U132)</f>
        <v/>
      </c>
      <c r="Q154" s="1578" t="str">
        <f>IF(B154="","",Output!V132)</f>
        <v/>
      </c>
      <c r="R154" s="327"/>
      <c r="S154" s="318" t="str">
        <f>IF(B154="","",Output!W132)</f>
        <v/>
      </c>
      <c r="T154" s="319" t="str">
        <f>IF(B154="","",Output!X132)</f>
        <v/>
      </c>
      <c r="U154" s="319" t="str">
        <f>IF(B154="","",Output!Y132)</f>
        <v/>
      </c>
      <c r="V154" s="320" t="str">
        <f>IF(B154="","",Output!Z132)</f>
        <v/>
      </c>
      <c r="W154" s="321" t="str">
        <f>IF(B154="","",Output!AA132)</f>
        <v/>
      </c>
      <c r="X154" s="322" t="str">
        <f>IF(B154="","",Output!AB132)</f>
        <v/>
      </c>
    </row>
    <row r="155" spans="1:24" s="308" customFormat="1">
      <c r="A155" s="324">
        <f t="shared" si="1"/>
        <v>-108</v>
      </c>
      <c r="B155" s="143" t="str">
        <f>IF(Output!C133=0,"",Output!C133)</f>
        <v/>
      </c>
      <c r="C155" s="326"/>
      <c r="D155" s="328" t="str">
        <f>IF(B155="","",Output!J133)</f>
        <v/>
      </c>
      <c r="E155" s="319" t="str">
        <f>IF(B155="","",Output!K133)</f>
        <v/>
      </c>
      <c r="F155" s="319" t="str">
        <f>IF(B155="","",Output!L133)</f>
        <v/>
      </c>
      <c r="G155" s="320" t="str">
        <f>IF(B155="","",Output!M133)</f>
        <v/>
      </c>
      <c r="H155" s="321" t="str">
        <f>IF(B155="","",Output!N133)</f>
        <v/>
      </c>
      <c r="I155" s="1582" t="str">
        <f>IF(B155="","",Output!O133)</f>
        <v/>
      </c>
      <c r="J155" s="322" t="str">
        <f>IF(B155="","",Output!P133)</f>
        <v/>
      </c>
      <c r="K155" s="327"/>
      <c r="L155" s="1468" t="str">
        <f>IF(B155="","",Output!Q133)</f>
        <v/>
      </c>
      <c r="M155" s="319" t="str">
        <f>IF(B155="","",Output!R133)</f>
        <v/>
      </c>
      <c r="N155" s="319" t="str">
        <f>IF(B155="","",Output!S133)</f>
        <v/>
      </c>
      <c r="O155" s="320" t="str">
        <f>IF(B155="","",Output!T133)</f>
        <v/>
      </c>
      <c r="P155" s="321" t="str">
        <f>IF(B155="","",Output!U133)</f>
        <v/>
      </c>
      <c r="Q155" s="1578" t="str">
        <f>IF(B155="","",Output!V133)</f>
        <v/>
      </c>
      <c r="R155" s="327"/>
      <c r="S155" s="318" t="str">
        <f>IF(B155="","",Output!W133)</f>
        <v/>
      </c>
      <c r="T155" s="319" t="str">
        <f>IF(B155="","",Output!X133)</f>
        <v/>
      </c>
      <c r="U155" s="319" t="str">
        <f>IF(B155="","",Output!Y133)</f>
        <v/>
      </c>
      <c r="V155" s="320" t="str">
        <f>IF(B155="","",Output!Z133)</f>
        <v/>
      </c>
      <c r="W155" s="321" t="str">
        <f>IF(B155="","",Output!AA133)</f>
        <v/>
      </c>
      <c r="X155" s="322" t="str">
        <f>IF(B155="","",Output!AB133)</f>
        <v/>
      </c>
    </row>
    <row r="156" spans="1:24" s="308" customFormat="1">
      <c r="A156" s="324">
        <f t="shared" ref="A156:A219" si="2">A155-1</f>
        <v>-109</v>
      </c>
      <c r="B156" s="143" t="str">
        <f>IF(Output!C134=0,"",Output!C134)</f>
        <v/>
      </c>
      <c r="C156" s="326"/>
      <c r="D156" s="328" t="str">
        <f>IF(B156="","",Output!J134)</f>
        <v/>
      </c>
      <c r="E156" s="319" t="str">
        <f>IF(B156="","",Output!K134)</f>
        <v/>
      </c>
      <c r="F156" s="319" t="str">
        <f>IF(B156="","",Output!L134)</f>
        <v/>
      </c>
      <c r="G156" s="320" t="str">
        <f>IF(B156="","",Output!M134)</f>
        <v/>
      </c>
      <c r="H156" s="321" t="str">
        <f>IF(B156="","",Output!N134)</f>
        <v/>
      </c>
      <c r="I156" s="1582" t="str">
        <f>IF(B156="","",Output!O134)</f>
        <v/>
      </c>
      <c r="J156" s="322" t="str">
        <f>IF(B156="","",Output!P134)</f>
        <v/>
      </c>
      <c r="K156" s="327"/>
      <c r="L156" s="1468" t="str">
        <f>IF(B156="","",Output!Q134)</f>
        <v/>
      </c>
      <c r="M156" s="319" t="str">
        <f>IF(B156="","",Output!R134)</f>
        <v/>
      </c>
      <c r="N156" s="319" t="str">
        <f>IF(B156="","",Output!S134)</f>
        <v/>
      </c>
      <c r="O156" s="320" t="str">
        <f>IF(B156="","",Output!T134)</f>
        <v/>
      </c>
      <c r="P156" s="321" t="str">
        <f>IF(B156="","",Output!U134)</f>
        <v/>
      </c>
      <c r="Q156" s="1578" t="str">
        <f>IF(B156="","",Output!V134)</f>
        <v/>
      </c>
      <c r="R156" s="327"/>
      <c r="S156" s="318" t="str">
        <f>IF(B156="","",Output!W134)</f>
        <v/>
      </c>
      <c r="T156" s="319" t="str">
        <f>IF(B156="","",Output!X134)</f>
        <v/>
      </c>
      <c r="U156" s="319" t="str">
        <f>IF(B156="","",Output!Y134)</f>
        <v/>
      </c>
      <c r="V156" s="320" t="str">
        <f>IF(B156="","",Output!Z134)</f>
        <v/>
      </c>
      <c r="W156" s="321" t="str">
        <f>IF(B156="","",Output!AA134)</f>
        <v/>
      </c>
      <c r="X156" s="322" t="str">
        <f>IF(B156="","",Output!AB134)</f>
        <v/>
      </c>
    </row>
    <row r="157" spans="1:24" s="308" customFormat="1">
      <c r="A157" s="324">
        <f t="shared" si="2"/>
        <v>-110</v>
      </c>
      <c r="B157" s="143" t="str">
        <f>IF(Output!C135=0,"",Output!C135)</f>
        <v/>
      </c>
      <c r="C157" s="326"/>
      <c r="D157" s="328" t="str">
        <f>IF(B157="","",Output!J135)</f>
        <v/>
      </c>
      <c r="E157" s="319" t="str">
        <f>IF(B157="","",Output!K135)</f>
        <v/>
      </c>
      <c r="F157" s="319" t="str">
        <f>IF(B157="","",Output!L135)</f>
        <v/>
      </c>
      <c r="G157" s="320" t="str">
        <f>IF(B157="","",Output!M135)</f>
        <v/>
      </c>
      <c r="H157" s="321" t="str">
        <f>IF(B157="","",Output!N135)</f>
        <v/>
      </c>
      <c r="I157" s="1582" t="str">
        <f>IF(B157="","",Output!O135)</f>
        <v/>
      </c>
      <c r="J157" s="322" t="str">
        <f>IF(B157="","",Output!P135)</f>
        <v/>
      </c>
      <c r="K157" s="327"/>
      <c r="L157" s="1468" t="str">
        <f>IF(B157="","",Output!Q135)</f>
        <v/>
      </c>
      <c r="M157" s="319" t="str">
        <f>IF(B157="","",Output!R135)</f>
        <v/>
      </c>
      <c r="N157" s="319" t="str">
        <f>IF(B157="","",Output!S135)</f>
        <v/>
      </c>
      <c r="O157" s="320" t="str">
        <f>IF(B157="","",Output!T135)</f>
        <v/>
      </c>
      <c r="P157" s="321" t="str">
        <f>IF(B157="","",Output!U135)</f>
        <v/>
      </c>
      <c r="Q157" s="1578" t="str">
        <f>IF(B157="","",Output!V135)</f>
        <v/>
      </c>
      <c r="R157" s="327"/>
      <c r="S157" s="318" t="str">
        <f>IF(B157="","",Output!W135)</f>
        <v/>
      </c>
      <c r="T157" s="319" t="str">
        <f>IF(B157="","",Output!X135)</f>
        <v/>
      </c>
      <c r="U157" s="319" t="str">
        <f>IF(B157="","",Output!Y135)</f>
        <v/>
      </c>
      <c r="V157" s="320" t="str">
        <f>IF(B157="","",Output!Z135)</f>
        <v/>
      </c>
      <c r="W157" s="321" t="str">
        <f>IF(B157="","",Output!AA135)</f>
        <v/>
      </c>
      <c r="X157" s="322" t="str">
        <f>IF(B157="","",Output!AB135)</f>
        <v/>
      </c>
    </row>
    <row r="158" spans="1:24" s="308" customFormat="1">
      <c r="A158" s="324">
        <f t="shared" si="2"/>
        <v>-111</v>
      </c>
      <c r="B158" s="143" t="str">
        <f>IF(Output!C136=0,"",Output!C136)</f>
        <v/>
      </c>
      <c r="C158" s="326"/>
      <c r="D158" s="328" t="str">
        <f>IF(B158="","",Output!J136)</f>
        <v/>
      </c>
      <c r="E158" s="319" t="str">
        <f>IF(B158="","",Output!K136)</f>
        <v/>
      </c>
      <c r="F158" s="319" t="str">
        <f>IF(B158="","",Output!L136)</f>
        <v/>
      </c>
      <c r="G158" s="320" t="str">
        <f>IF(B158="","",Output!M136)</f>
        <v/>
      </c>
      <c r="H158" s="321" t="str">
        <f>IF(B158="","",Output!N136)</f>
        <v/>
      </c>
      <c r="I158" s="1582" t="str">
        <f>IF(B158="","",Output!O136)</f>
        <v/>
      </c>
      <c r="J158" s="322" t="str">
        <f>IF(B158="","",Output!P136)</f>
        <v/>
      </c>
      <c r="K158" s="327"/>
      <c r="L158" s="1468" t="str">
        <f>IF(B158="","",Output!Q136)</f>
        <v/>
      </c>
      <c r="M158" s="319" t="str">
        <f>IF(B158="","",Output!R136)</f>
        <v/>
      </c>
      <c r="N158" s="319" t="str">
        <f>IF(B158="","",Output!S136)</f>
        <v/>
      </c>
      <c r="O158" s="320" t="str">
        <f>IF(B158="","",Output!T136)</f>
        <v/>
      </c>
      <c r="P158" s="321" t="str">
        <f>IF(B158="","",Output!U136)</f>
        <v/>
      </c>
      <c r="Q158" s="1578" t="str">
        <f>IF(B158="","",Output!V136)</f>
        <v/>
      </c>
      <c r="R158" s="327"/>
      <c r="S158" s="318" t="str">
        <f>IF(B158="","",Output!W136)</f>
        <v/>
      </c>
      <c r="T158" s="319" t="str">
        <f>IF(B158="","",Output!X136)</f>
        <v/>
      </c>
      <c r="U158" s="319" t="str">
        <f>IF(B158="","",Output!Y136)</f>
        <v/>
      </c>
      <c r="V158" s="320" t="str">
        <f>IF(B158="","",Output!Z136)</f>
        <v/>
      </c>
      <c r="W158" s="321" t="str">
        <f>IF(B158="","",Output!AA136)</f>
        <v/>
      </c>
      <c r="X158" s="322" t="str">
        <f>IF(B158="","",Output!AB136)</f>
        <v/>
      </c>
    </row>
    <row r="159" spans="1:24" s="308" customFormat="1">
      <c r="A159" s="324">
        <f t="shared" si="2"/>
        <v>-112</v>
      </c>
      <c r="B159" s="143" t="str">
        <f>IF(Output!C137=0,"",Output!C137)</f>
        <v/>
      </c>
      <c r="C159" s="326"/>
      <c r="D159" s="328" t="str">
        <f>IF(B159="","",Output!J137)</f>
        <v/>
      </c>
      <c r="E159" s="319" t="str">
        <f>IF(B159="","",Output!K137)</f>
        <v/>
      </c>
      <c r="F159" s="319" t="str">
        <f>IF(B159="","",Output!L137)</f>
        <v/>
      </c>
      <c r="G159" s="320" t="str">
        <f>IF(B159="","",Output!M137)</f>
        <v/>
      </c>
      <c r="H159" s="321" t="str">
        <f>IF(B159="","",Output!N137)</f>
        <v/>
      </c>
      <c r="I159" s="1582" t="str">
        <f>IF(B159="","",Output!O137)</f>
        <v/>
      </c>
      <c r="J159" s="322" t="str">
        <f>IF(B159="","",Output!P137)</f>
        <v/>
      </c>
      <c r="K159" s="327"/>
      <c r="L159" s="1468" t="str">
        <f>IF(B159="","",Output!Q137)</f>
        <v/>
      </c>
      <c r="M159" s="319" t="str">
        <f>IF(B159="","",Output!R137)</f>
        <v/>
      </c>
      <c r="N159" s="319" t="str">
        <f>IF(B159="","",Output!S137)</f>
        <v/>
      </c>
      <c r="O159" s="320" t="str">
        <f>IF(B159="","",Output!T137)</f>
        <v/>
      </c>
      <c r="P159" s="321" t="str">
        <f>IF(B159="","",Output!U137)</f>
        <v/>
      </c>
      <c r="Q159" s="1578" t="str">
        <f>IF(B159="","",Output!V137)</f>
        <v/>
      </c>
      <c r="R159" s="327"/>
      <c r="S159" s="318" t="str">
        <f>IF(B159="","",Output!W137)</f>
        <v/>
      </c>
      <c r="T159" s="319" t="str">
        <f>IF(B159="","",Output!X137)</f>
        <v/>
      </c>
      <c r="U159" s="319" t="str">
        <f>IF(B159="","",Output!Y137)</f>
        <v/>
      </c>
      <c r="V159" s="320" t="str">
        <f>IF(B159="","",Output!Z137)</f>
        <v/>
      </c>
      <c r="W159" s="321" t="str">
        <f>IF(B159="","",Output!AA137)</f>
        <v/>
      </c>
      <c r="X159" s="322" t="str">
        <f>IF(B159="","",Output!AB137)</f>
        <v/>
      </c>
    </row>
    <row r="160" spans="1:24" s="308" customFormat="1">
      <c r="A160" s="324">
        <f t="shared" si="2"/>
        <v>-113</v>
      </c>
      <c r="B160" s="143" t="str">
        <f>IF(Output!C138=0,"",Output!C138)</f>
        <v/>
      </c>
      <c r="C160" s="326"/>
      <c r="D160" s="328" t="str">
        <f>IF(B160="","",Output!J138)</f>
        <v/>
      </c>
      <c r="E160" s="319" t="str">
        <f>IF(B160="","",Output!K138)</f>
        <v/>
      </c>
      <c r="F160" s="319" t="str">
        <f>IF(B160="","",Output!L138)</f>
        <v/>
      </c>
      <c r="G160" s="320" t="str">
        <f>IF(B160="","",Output!M138)</f>
        <v/>
      </c>
      <c r="H160" s="321" t="str">
        <f>IF(B160="","",Output!N138)</f>
        <v/>
      </c>
      <c r="I160" s="1582" t="str">
        <f>IF(B160="","",Output!O138)</f>
        <v/>
      </c>
      <c r="J160" s="322" t="str">
        <f>IF(B160="","",Output!P138)</f>
        <v/>
      </c>
      <c r="K160" s="327"/>
      <c r="L160" s="1468" t="str">
        <f>IF(B160="","",Output!Q138)</f>
        <v/>
      </c>
      <c r="M160" s="319" t="str">
        <f>IF(B160="","",Output!R138)</f>
        <v/>
      </c>
      <c r="N160" s="319" t="str">
        <f>IF(B160="","",Output!S138)</f>
        <v/>
      </c>
      <c r="O160" s="320" t="str">
        <f>IF(B160="","",Output!T138)</f>
        <v/>
      </c>
      <c r="P160" s="321" t="str">
        <f>IF(B160="","",Output!U138)</f>
        <v/>
      </c>
      <c r="Q160" s="1578" t="str">
        <f>IF(B160="","",Output!V138)</f>
        <v/>
      </c>
      <c r="R160" s="327"/>
      <c r="S160" s="318" t="str">
        <f>IF(B160="","",Output!W138)</f>
        <v/>
      </c>
      <c r="T160" s="319" t="str">
        <f>IF(B160="","",Output!X138)</f>
        <v/>
      </c>
      <c r="U160" s="319" t="str">
        <f>IF(B160="","",Output!Y138)</f>
        <v/>
      </c>
      <c r="V160" s="320" t="str">
        <f>IF(B160="","",Output!Z138)</f>
        <v/>
      </c>
      <c r="W160" s="321" t="str">
        <f>IF(B160="","",Output!AA138)</f>
        <v/>
      </c>
      <c r="X160" s="322" t="str">
        <f>IF(B160="","",Output!AB138)</f>
        <v/>
      </c>
    </row>
    <row r="161" spans="1:24" s="308" customFormat="1">
      <c r="A161" s="324">
        <f t="shared" si="2"/>
        <v>-114</v>
      </c>
      <c r="B161" s="143" t="str">
        <f>IF(Output!C139=0,"",Output!C139)</f>
        <v/>
      </c>
      <c r="C161" s="326"/>
      <c r="D161" s="328" t="str">
        <f>IF(B161="","",Output!J139)</f>
        <v/>
      </c>
      <c r="E161" s="319" t="str">
        <f>IF(B161="","",Output!K139)</f>
        <v/>
      </c>
      <c r="F161" s="319" t="str">
        <f>IF(B161="","",Output!L139)</f>
        <v/>
      </c>
      <c r="G161" s="320" t="str">
        <f>IF(B161="","",Output!M139)</f>
        <v/>
      </c>
      <c r="H161" s="321" t="str">
        <f>IF(B161="","",Output!N139)</f>
        <v/>
      </c>
      <c r="I161" s="1582" t="str">
        <f>IF(B161="","",Output!O139)</f>
        <v/>
      </c>
      <c r="J161" s="322" t="str">
        <f>IF(B161="","",Output!P139)</f>
        <v/>
      </c>
      <c r="K161" s="327"/>
      <c r="L161" s="1468" t="str">
        <f>IF(B161="","",Output!Q139)</f>
        <v/>
      </c>
      <c r="M161" s="319" t="str">
        <f>IF(B161="","",Output!R139)</f>
        <v/>
      </c>
      <c r="N161" s="319" t="str">
        <f>IF(B161="","",Output!S139)</f>
        <v/>
      </c>
      <c r="O161" s="320" t="str">
        <f>IF(B161="","",Output!T139)</f>
        <v/>
      </c>
      <c r="P161" s="321" t="str">
        <f>IF(B161="","",Output!U139)</f>
        <v/>
      </c>
      <c r="Q161" s="1578" t="str">
        <f>IF(B161="","",Output!V139)</f>
        <v/>
      </c>
      <c r="R161" s="327"/>
      <c r="S161" s="318" t="str">
        <f>IF(B161="","",Output!W139)</f>
        <v/>
      </c>
      <c r="T161" s="319" t="str">
        <f>IF(B161="","",Output!X139)</f>
        <v/>
      </c>
      <c r="U161" s="319" t="str">
        <f>IF(B161="","",Output!Y139)</f>
        <v/>
      </c>
      <c r="V161" s="320" t="str">
        <f>IF(B161="","",Output!Z139)</f>
        <v/>
      </c>
      <c r="W161" s="321" t="str">
        <f>IF(B161="","",Output!AA139)</f>
        <v/>
      </c>
      <c r="X161" s="322" t="str">
        <f>IF(B161="","",Output!AB139)</f>
        <v/>
      </c>
    </row>
    <row r="162" spans="1:24" s="308" customFormat="1">
      <c r="A162" s="324">
        <f t="shared" si="2"/>
        <v>-115</v>
      </c>
      <c r="B162" s="143" t="str">
        <f>IF(Output!C140=0,"",Output!C140)</f>
        <v/>
      </c>
      <c r="C162" s="326"/>
      <c r="D162" s="328" t="str">
        <f>IF(B162="","",Output!J140)</f>
        <v/>
      </c>
      <c r="E162" s="319" t="str">
        <f>IF(B162="","",Output!K140)</f>
        <v/>
      </c>
      <c r="F162" s="319" t="str">
        <f>IF(B162="","",Output!L140)</f>
        <v/>
      </c>
      <c r="G162" s="320" t="str">
        <f>IF(B162="","",Output!M140)</f>
        <v/>
      </c>
      <c r="H162" s="321" t="str">
        <f>IF(B162="","",Output!N140)</f>
        <v/>
      </c>
      <c r="I162" s="1582" t="str">
        <f>IF(B162="","",Output!O140)</f>
        <v/>
      </c>
      <c r="J162" s="322" t="str">
        <f>IF(B162="","",Output!P140)</f>
        <v/>
      </c>
      <c r="K162" s="327"/>
      <c r="L162" s="1468" t="str">
        <f>IF(B162="","",Output!Q140)</f>
        <v/>
      </c>
      <c r="M162" s="319" t="str">
        <f>IF(B162="","",Output!R140)</f>
        <v/>
      </c>
      <c r="N162" s="319" t="str">
        <f>IF(B162="","",Output!S140)</f>
        <v/>
      </c>
      <c r="O162" s="320" t="str">
        <f>IF(B162="","",Output!T140)</f>
        <v/>
      </c>
      <c r="P162" s="321" t="str">
        <f>IF(B162="","",Output!U140)</f>
        <v/>
      </c>
      <c r="Q162" s="1578" t="str">
        <f>IF(B162="","",Output!V140)</f>
        <v/>
      </c>
      <c r="R162" s="327"/>
      <c r="S162" s="318" t="str">
        <f>IF(B162="","",Output!W140)</f>
        <v/>
      </c>
      <c r="T162" s="319" t="str">
        <f>IF(B162="","",Output!X140)</f>
        <v/>
      </c>
      <c r="U162" s="319" t="str">
        <f>IF(B162="","",Output!Y140)</f>
        <v/>
      </c>
      <c r="V162" s="320" t="str">
        <f>IF(B162="","",Output!Z140)</f>
        <v/>
      </c>
      <c r="W162" s="321" t="str">
        <f>IF(B162="","",Output!AA140)</f>
        <v/>
      </c>
      <c r="X162" s="322" t="str">
        <f>IF(B162="","",Output!AB140)</f>
        <v/>
      </c>
    </row>
    <row r="163" spans="1:24" s="308" customFormat="1">
      <c r="A163" s="324">
        <f t="shared" si="2"/>
        <v>-116</v>
      </c>
      <c r="B163" s="143" t="str">
        <f>IF(Output!C141=0,"",Output!C141)</f>
        <v/>
      </c>
      <c r="C163" s="326"/>
      <c r="D163" s="328" t="str">
        <f>IF(B163="","",Output!J141)</f>
        <v/>
      </c>
      <c r="E163" s="319" t="str">
        <f>IF(B163="","",Output!K141)</f>
        <v/>
      </c>
      <c r="F163" s="319" t="str">
        <f>IF(B163="","",Output!L141)</f>
        <v/>
      </c>
      <c r="G163" s="320" t="str">
        <f>IF(B163="","",Output!M141)</f>
        <v/>
      </c>
      <c r="H163" s="321" t="str">
        <f>IF(B163="","",Output!N141)</f>
        <v/>
      </c>
      <c r="I163" s="1582" t="str">
        <f>IF(B163="","",Output!O141)</f>
        <v/>
      </c>
      <c r="J163" s="322" t="str">
        <f>IF(B163="","",Output!P141)</f>
        <v/>
      </c>
      <c r="K163" s="327"/>
      <c r="L163" s="1468" t="str">
        <f>IF(B163="","",Output!Q141)</f>
        <v/>
      </c>
      <c r="M163" s="319" t="str">
        <f>IF(B163="","",Output!R141)</f>
        <v/>
      </c>
      <c r="N163" s="319" t="str">
        <f>IF(B163="","",Output!S141)</f>
        <v/>
      </c>
      <c r="O163" s="320" t="str">
        <f>IF(B163="","",Output!T141)</f>
        <v/>
      </c>
      <c r="P163" s="321" t="str">
        <f>IF(B163="","",Output!U141)</f>
        <v/>
      </c>
      <c r="Q163" s="1578" t="str">
        <f>IF(B163="","",Output!V141)</f>
        <v/>
      </c>
      <c r="R163" s="327"/>
      <c r="S163" s="318" t="str">
        <f>IF(B163="","",Output!W141)</f>
        <v/>
      </c>
      <c r="T163" s="319" t="str">
        <f>IF(B163="","",Output!X141)</f>
        <v/>
      </c>
      <c r="U163" s="319" t="str">
        <f>IF(B163="","",Output!Y141)</f>
        <v/>
      </c>
      <c r="V163" s="320" t="str">
        <f>IF(B163="","",Output!Z141)</f>
        <v/>
      </c>
      <c r="W163" s="321" t="str">
        <f>IF(B163="","",Output!AA141)</f>
        <v/>
      </c>
      <c r="X163" s="322" t="str">
        <f>IF(B163="","",Output!AB141)</f>
        <v/>
      </c>
    </row>
    <row r="164" spans="1:24" s="308" customFormat="1">
      <c r="A164" s="324">
        <f t="shared" si="2"/>
        <v>-117</v>
      </c>
      <c r="B164" s="143" t="str">
        <f>IF(Output!C142=0,"",Output!C142)</f>
        <v/>
      </c>
      <c r="C164" s="326"/>
      <c r="D164" s="328" t="str">
        <f>IF(B164="","",Output!J142)</f>
        <v/>
      </c>
      <c r="E164" s="319" t="str">
        <f>IF(B164="","",Output!K142)</f>
        <v/>
      </c>
      <c r="F164" s="319" t="str">
        <f>IF(B164="","",Output!L142)</f>
        <v/>
      </c>
      <c r="G164" s="320" t="str">
        <f>IF(B164="","",Output!M142)</f>
        <v/>
      </c>
      <c r="H164" s="321" t="str">
        <f>IF(B164="","",Output!N142)</f>
        <v/>
      </c>
      <c r="I164" s="1582" t="str">
        <f>IF(B164="","",Output!O142)</f>
        <v/>
      </c>
      <c r="J164" s="322" t="str">
        <f>IF(B164="","",Output!P142)</f>
        <v/>
      </c>
      <c r="K164" s="327"/>
      <c r="L164" s="1468" t="str">
        <f>IF(B164="","",Output!Q142)</f>
        <v/>
      </c>
      <c r="M164" s="319" t="str">
        <f>IF(B164="","",Output!R142)</f>
        <v/>
      </c>
      <c r="N164" s="319" t="str">
        <f>IF(B164="","",Output!S142)</f>
        <v/>
      </c>
      <c r="O164" s="320" t="str">
        <f>IF(B164="","",Output!T142)</f>
        <v/>
      </c>
      <c r="P164" s="321" t="str">
        <f>IF(B164="","",Output!U142)</f>
        <v/>
      </c>
      <c r="Q164" s="1578" t="str">
        <f>IF(B164="","",Output!V142)</f>
        <v/>
      </c>
      <c r="R164" s="327"/>
      <c r="S164" s="318" t="str">
        <f>IF(B164="","",Output!W142)</f>
        <v/>
      </c>
      <c r="T164" s="319" t="str">
        <f>IF(B164="","",Output!X142)</f>
        <v/>
      </c>
      <c r="U164" s="319" t="str">
        <f>IF(B164="","",Output!Y142)</f>
        <v/>
      </c>
      <c r="V164" s="320" t="str">
        <f>IF(B164="","",Output!Z142)</f>
        <v/>
      </c>
      <c r="W164" s="321" t="str">
        <f>IF(B164="","",Output!AA142)</f>
        <v/>
      </c>
      <c r="X164" s="322" t="str">
        <f>IF(B164="","",Output!AB142)</f>
        <v/>
      </c>
    </row>
    <row r="165" spans="1:24" s="308" customFormat="1">
      <c r="A165" s="324">
        <f t="shared" si="2"/>
        <v>-118</v>
      </c>
      <c r="B165" s="143" t="str">
        <f>IF(Output!C143=0,"",Output!C143)</f>
        <v/>
      </c>
      <c r="C165" s="326"/>
      <c r="D165" s="328" t="str">
        <f>IF(B165="","",Output!J143)</f>
        <v/>
      </c>
      <c r="E165" s="319" t="str">
        <f>IF(B165="","",Output!K143)</f>
        <v/>
      </c>
      <c r="F165" s="319" t="str">
        <f>IF(B165="","",Output!L143)</f>
        <v/>
      </c>
      <c r="G165" s="320" t="str">
        <f>IF(B165="","",Output!M143)</f>
        <v/>
      </c>
      <c r="H165" s="321" t="str">
        <f>IF(B165="","",Output!N143)</f>
        <v/>
      </c>
      <c r="I165" s="1582" t="str">
        <f>IF(B165="","",Output!O143)</f>
        <v/>
      </c>
      <c r="J165" s="322" t="str">
        <f>IF(B165="","",Output!P143)</f>
        <v/>
      </c>
      <c r="K165" s="327"/>
      <c r="L165" s="1468" t="str">
        <f>IF(B165="","",Output!Q143)</f>
        <v/>
      </c>
      <c r="M165" s="319" t="str">
        <f>IF(B165="","",Output!R143)</f>
        <v/>
      </c>
      <c r="N165" s="319" t="str">
        <f>IF(B165="","",Output!S143)</f>
        <v/>
      </c>
      <c r="O165" s="320" t="str">
        <f>IF(B165="","",Output!T143)</f>
        <v/>
      </c>
      <c r="P165" s="321" t="str">
        <f>IF(B165="","",Output!U143)</f>
        <v/>
      </c>
      <c r="Q165" s="1578" t="str">
        <f>IF(B165="","",Output!V143)</f>
        <v/>
      </c>
      <c r="R165" s="327"/>
      <c r="S165" s="318" t="str">
        <f>IF(B165="","",Output!W143)</f>
        <v/>
      </c>
      <c r="T165" s="319" t="str">
        <f>IF(B165="","",Output!X143)</f>
        <v/>
      </c>
      <c r="U165" s="319" t="str">
        <f>IF(B165="","",Output!Y143)</f>
        <v/>
      </c>
      <c r="V165" s="320" t="str">
        <f>IF(B165="","",Output!Z143)</f>
        <v/>
      </c>
      <c r="W165" s="321" t="str">
        <f>IF(B165="","",Output!AA143)</f>
        <v/>
      </c>
      <c r="X165" s="322" t="str">
        <f>IF(B165="","",Output!AB143)</f>
        <v/>
      </c>
    </row>
    <row r="166" spans="1:24" s="308" customFormat="1">
      <c r="A166" s="324">
        <f t="shared" si="2"/>
        <v>-119</v>
      </c>
      <c r="B166" s="143" t="str">
        <f>IF(Output!C144=0,"",Output!C144)</f>
        <v/>
      </c>
      <c r="C166" s="326"/>
      <c r="D166" s="328" t="str">
        <f>IF(B166="","",Output!J144)</f>
        <v/>
      </c>
      <c r="E166" s="319" t="str">
        <f>IF(B166="","",Output!K144)</f>
        <v/>
      </c>
      <c r="F166" s="319" t="str">
        <f>IF(B166="","",Output!L144)</f>
        <v/>
      </c>
      <c r="G166" s="320" t="str">
        <f>IF(B166="","",Output!M144)</f>
        <v/>
      </c>
      <c r="H166" s="321" t="str">
        <f>IF(B166="","",Output!N144)</f>
        <v/>
      </c>
      <c r="I166" s="1582" t="str">
        <f>IF(B166="","",Output!O144)</f>
        <v/>
      </c>
      <c r="J166" s="322" t="str">
        <f>IF(B166="","",Output!P144)</f>
        <v/>
      </c>
      <c r="K166" s="327"/>
      <c r="L166" s="1468" t="str">
        <f>IF(B166="","",Output!Q144)</f>
        <v/>
      </c>
      <c r="M166" s="319" t="str">
        <f>IF(B166="","",Output!R144)</f>
        <v/>
      </c>
      <c r="N166" s="319" t="str">
        <f>IF(B166="","",Output!S144)</f>
        <v/>
      </c>
      <c r="O166" s="320" t="str">
        <f>IF(B166="","",Output!T144)</f>
        <v/>
      </c>
      <c r="P166" s="321" t="str">
        <f>IF(B166="","",Output!U144)</f>
        <v/>
      </c>
      <c r="Q166" s="1578" t="str">
        <f>IF(B166="","",Output!V144)</f>
        <v/>
      </c>
      <c r="R166" s="327"/>
      <c r="S166" s="318" t="str">
        <f>IF(B166="","",Output!W144)</f>
        <v/>
      </c>
      <c r="T166" s="319" t="str">
        <f>IF(B166="","",Output!X144)</f>
        <v/>
      </c>
      <c r="U166" s="319" t="str">
        <f>IF(B166="","",Output!Y144)</f>
        <v/>
      </c>
      <c r="V166" s="320" t="str">
        <f>IF(B166="","",Output!Z144)</f>
        <v/>
      </c>
      <c r="W166" s="321" t="str">
        <f>IF(B166="","",Output!AA144)</f>
        <v/>
      </c>
      <c r="X166" s="322" t="str">
        <f>IF(B166="","",Output!AB144)</f>
        <v/>
      </c>
    </row>
    <row r="167" spans="1:24" s="308" customFormat="1">
      <c r="A167" s="324">
        <f t="shared" si="2"/>
        <v>-120</v>
      </c>
      <c r="B167" s="143" t="str">
        <f>IF(Output!C145=0,"",Output!C145)</f>
        <v/>
      </c>
      <c r="C167" s="326"/>
      <c r="D167" s="328" t="str">
        <f>IF(B167="","",Output!J145)</f>
        <v/>
      </c>
      <c r="E167" s="319" t="str">
        <f>IF(B167="","",Output!K145)</f>
        <v/>
      </c>
      <c r="F167" s="319" t="str">
        <f>IF(B167="","",Output!L145)</f>
        <v/>
      </c>
      <c r="G167" s="320" t="str">
        <f>IF(B167="","",Output!M145)</f>
        <v/>
      </c>
      <c r="H167" s="321" t="str">
        <f>IF(B167="","",Output!N145)</f>
        <v/>
      </c>
      <c r="I167" s="1582" t="str">
        <f>IF(B167="","",Output!O145)</f>
        <v/>
      </c>
      <c r="J167" s="322" t="str">
        <f>IF(B167="","",Output!P145)</f>
        <v/>
      </c>
      <c r="K167" s="327"/>
      <c r="L167" s="1468" t="str">
        <f>IF(B167="","",Output!Q145)</f>
        <v/>
      </c>
      <c r="M167" s="319" t="str">
        <f>IF(B167="","",Output!R145)</f>
        <v/>
      </c>
      <c r="N167" s="319" t="str">
        <f>IF(B167="","",Output!S145)</f>
        <v/>
      </c>
      <c r="O167" s="320" t="str">
        <f>IF(B167="","",Output!T145)</f>
        <v/>
      </c>
      <c r="P167" s="321" t="str">
        <f>IF(B167="","",Output!U145)</f>
        <v/>
      </c>
      <c r="Q167" s="1578" t="str">
        <f>IF(B167="","",Output!V145)</f>
        <v/>
      </c>
      <c r="R167" s="327"/>
      <c r="S167" s="318" t="str">
        <f>IF(B167="","",Output!W145)</f>
        <v/>
      </c>
      <c r="T167" s="319" t="str">
        <f>IF(B167="","",Output!X145)</f>
        <v/>
      </c>
      <c r="U167" s="319" t="str">
        <f>IF(B167="","",Output!Y145)</f>
        <v/>
      </c>
      <c r="V167" s="320" t="str">
        <f>IF(B167="","",Output!Z145)</f>
        <v/>
      </c>
      <c r="W167" s="321" t="str">
        <f>IF(B167="","",Output!AA145)</f>
        <v/>
      </c>
      <c r="X167" s="322" t="str">
        <f>IF(B167="","",Output!AB145)</f>
        <v/>
      </c>
    </row>
    <row r="168" spans="1:24" s="308" customFormat="1">
      <c r="A168" s="324">
        <f t="shared" si="2"/>
        <v>-121</v>
      </c>
      <c r="B168" s="143" t="str">
        <f>IF(Output!C146=0,"",Output!C146)</f>
        <v/>
      </c>
      <c r="C168" s="326"/>
      <c r="D168" s="328" t="str">
        <f>IF(B168="","",Output!J146)</f>
        <v/>
      </c>
      <c r="E168" s="319" t="str">
        <f>IF(B168="","",Output!K146)</f>
        <v/>
      </c>
      <c r="F168" s="319" t="str">
        <f>IF(B168="","",Output!L146)</f>
        <v/>
      </c>
      <c r="G168" s="320" t="str">
        <f>IF(B168="","",Output!M146)</f>
        <v/>
      </c>
      <c r="H168" s="321" t="str">
        <f>IF(B168="","",Output!N146)</f>
        <v/>
      </c>
      <c r="I168" s="1582" t="str">
        <f>IF(B168="","",Output!O146)</f>
        <v/>
      </c>
      <c r="J168" s="322" t="str">
        <f>IF(B168="","",Output!P146)</f>
        <v/>
      </c>
      <c r="K168" s="327"/>
      <c r="L168" s="1468" t="str">
        <f>IF(B168="","",Output!Q146)</f>
        <v/>
      </c>
      <c r="M168" s="319" t="str">
        <f>IF(B168="","",Output!R146)</f>
        <v/>
      </c>
      <c r="N168" s="319" t="str">
        <f>IF(B168="","",Output!S146)</f>
        <v/>
      </c>
      <c r="O168" s="320" t="str">
        <f>IF(B168="","",Output!T146)</f>
        <v/>
      </c>
      <c r="P168" s="321" t="str">
        <f>IF(B168="","",Output!U146)</f>
        <v/>
      </c>
      <c r="Q168" s="1578" t="str">
        <f>IF(B168="","",Output!V146)</f>
        <v/>
      </c>
      <c r="R168" s="327"/>
      <c r="S168" s="318" t="str">
        <f>IF(B168="","",Output!W146)</f>
        <v/>
      </c>
      <c r="T168" s="319" t="str">
        <f>IF(B168="","",Output!X146)</f>
        <v/>
      </c>
      <c r="U168" s="319" t="str">
        <f>IF(B168="","",Output!Y146)</f>
        <v/>
      </c>
      <c r="V168" s="320" t="str">
        <f>IF(B168="","",Output!Z146)</f>
        <v/>
      </c>
      <c r="W168" s="321" t="str">
        <f>IF(B168="","",Output!AA146)</f>
        <v/>
      </c>
      <c r="X168" s="322" t="str">
        <f>IF(B168="","",Output!AB146)</f>
        <v/>
      </c>
    </row>
    <row r="169" spans="1:24">
      <c r="A169" s="324">
        <f t="shared" si="2"/>
        <v>-122</v>
      </c>
      <c r="B169" s="143" t="str">
        <f>IF(Output!C147=0,"",Output!C147)</f>
        <v/>
      </c>
      <c r="C169" s="326"/>
      <c r="D169" s="328" t="str">
        <f>IF(B169="","",Output!J147)</f>
        <v/>
      </c>
      <c r="E169" s="319" t="str">
        <f>IF(B169="","",Output!K147)</f>
        <v/>
      </c>
      <c r="F169" s="319" t="str">
        <f>IF(B169="","",Output!L147)</f>
        <v/>
      </c>
      <c r="G169" s="320" t="str">
        <f>IF(B169="","",Output!M147)</f>
        <v/>
      </c>
      <c r="H169" s="321" t="str">
        <f>IF(B169="","",Output!N147)</f>
        <v/>
      </c>
      <c r="I169" s="1582" t="str">
        <f>IF(B169="","",Output!O147)</f>
        <v/>
      </c>
      <c r="J169" s="322" t="str">
        <f>IF(B169="","",Output!P147)</f>
        <v/>
      </c>
      <c r="K169" s="327"/>
      <c r="L169" s="1468" t="str">
        <f>IF(B169="","",Output!Q147)</f>
        <v/>
      </c>
      <c r="M169" s="319" t="str">
        <f>IF(B169="","",Output!R147)</f>
        <v/>
      </c>
      <c r="N169" s="319" t="str">
        <f>IF(B169="","",Output!S147)</f>
        <v/>
      </c>
      <c r="O169" s="320" t="str">
        <f>IF(B169="","",Output!T147)</f>
        <v/>
      </c>
      <c r="P169" s="321" t="str">
        <f>IF(B169="","",Output!U147)</f>
        <v/>
      </c>
      <c r="Q169" s="1578" t="str">
        <f>IF(B169="","",Output!V147)</f>
        <v/>
      </c>
      <c r="R169" s="327"/>
      <c r="S169" s="318" t="str">
        <f>IF(B169="","",Output!W147)</f>
        <v/>
      </c>
      <c r="T169" s="319" t="str">
        <f>IF(B169="","",Output!X147)</f>
        <v/>
      </c>
      <c r="U169" s="319" t="str">
        <f>IF(B169="","",Output!Y147)</f>
        <v/>
      </c>
      <c r="V169" s="320" t="str">
        <f>IF(B169="","",Output!Z147)</f>
        <v/>
      </c>
      <c r="W169" s="321" t="str">
        <f>IF(B169="","",Output!AA147)</f>
        <v/>
      </c>
      <c r="X169" s="322" t="str">
        <f>IF(B169="","",Output!AB147)</f>
        <v/>
      </c>
    </row>
    <row r="170" spans="1:24">
      <c r="A170" s="324">
        <f t="shared" si="2"/>
        <v>-123</v>
      </c>
      <c r="B170" s="143" t="str">
        <f>IF(Output!C148=0,"",Output!C148)</f>
        <v/>
      </c>
      <c r="C170" s="326"/>
      <c r="D170" s="328" t="str">
        <f>IF(B170="","",Output!J148)</f>
        <v/>
      </c>
      <c r="E170" s="319" t="str">
        <f>IF(B170="","",Output!K148)</f>
        <v/>
      </c>
      <c r="F170" s="319" t="str">
        <f>IF(B170="","",Output!L148)</f>
        <v/>
      </c>
      <c r="G170" s="320" t="str">
        <f>IF(B170="","",Output!M148)</f>
        <v/>
      </c>
      <c r="H170" s="321" t="str">
        <f>IF(B170="","",Output!N148)</f>
        <v/>
      </c>
      <c r="I170" s="1582" t="str">
        <f>IF(B170="","",Output!O148)</f>
        <v/>
      </c>
      <c r="J170" s="322" t="str">
        <f>IF(B170="","",Output!P148)</f>
        <v/>
      </c>
      <c r="K170" s="327"/>
      <c r="L170" s="1468" t="str">
        <f>IF(B170="","",Output!Q148)</f>
        <v/>
      </c>
      <c r="M170" s="319" t="str">
        <f>IF(B170="","",Output!R148)</f>
        <v/>
      </c>
      <c r="N170" s="319" t="str">
        <f>IF(B170="","",Output!S148)</f>
        <v/>
      </c>
      <c r="O170" s="320" t="str">
        <f>IF(B170="","",Output!T148)</f>
        <v/>
      </c>
      <c r="P170" s="321" t="str">
        <f>IF(B170="","",Output!U148)</f>
        <v/>
      </c>
      <c r="Q170" s="1578" t="str">
        <f>IF(B170="","",Output!V148)</f>
        <v/>
      </c>
      <c r="R170" s="327"/>
      <c r="S170" s="318" t="str">
        <f>IF(B170="","",Output!W148)</f>
        <v/>
      </c>
      <c r="T170" s="319" t="str">
        <f>IF(B170="","",Output!X148)</f>
        <v/>
      </c>
      <c r="U170" s="319" t="str">
        <f>IF(B170="","",Output!Y148)</f>
        <v/>
      </c>
      <c r="V170" s="320" t="str">
        <f>IF(B170="","",Output!Z148)</f>
        <v/>
      </c>
      <c r="W170" s="321" t="str">
        <f>IF(B170="","",Output!AA148)</f>
        <v/>
      </c>
      <c r="X170" s="322" t="str">
        <f>IF(B170="","",Output!AB148)</f>
        <v/>
      </c>
    </row>
    <row r="171" spans="1:24">
      <c r="A171" s="324">
        <f t="shared" si="2"/>
        <v>-124</v>
      </c>
      <c r="B171" s="143" t="str">
        <f>IF(Output!C149=0,"",Output!C149)</f>
        <v/>
      </c>
      <c r="C171" s="326"/>
      <c r="D171" s="328" t="str">
        <f>IF(B171="","",Output!J149)</f>
        <v/>
      </c>
      <c r="E171" s="319" t="str">
        <f>IF(B171="","",Output!K149)</f>
        <v/>
      </c>
      <c r="F171" s="319" t="str">
        <f>IF(B171="","",Output!L149)</f>
        <v/>
      </c>
      <c r="G171" s="320" t="str">
        <f>IF(B171="","",Output!M149)</f>
        <v/>
      </c>
      <c r="H171" s="321" t="str">
        <f>IF(B171="","",Output!N149)</f>
        <v/>
      </c>
      <c r="I171" s="1582" t="str">
        <f>IF(B171="","",Output!O149)</f>
        <v/>
      </c>
      <c r="J171" s="322" t="str">
        <f>IF(B171="","",Output!P149)</f>
        <v/>
      </c>
      <c r="K171" s="327"/>
      <c r="L171" s="1468" t="str">
        <f>IF(B171="","",Output!Q149)</f>
        <v/>
      </c>
      <c r="M171" s="319" t="str">
        <f>IF(B171="","",Output!R149)</f>
        <v/>
      </c>
      <c r="N171" s="319" t="str">
        <f>IF(B171="","",Output!S149)</f>
        <v/>
      </c>
      <c r="O171" s="320" t="str">
        <f>IF(B171="","",Output!T149)</f>
        <v/>
      </c>
      <c r="P171" s="321" t="str">
        <f>IF(B171="","",Output!U149)</f>
        <v/>
      </c>
      <c r="Q171" s="1578" t="str">
        <f>IF(B171="","",Output!V149)</f>
        <v/>
      </c>
      <c r="R171" s="327"/>
      <c r="S171" s="318" t="str">
        <f>IF(B171="","",Output!W149)</f>
        <v/>
      </c>
      <c r="T171" s="319" t="str">
        <f>IF(B171="","",Output!X149)</f>
        <v/>
      </c>
      <c r="U171" s="319" t="str">
        <f>IF(B171="","",Output!Y149)</f>
        <v/>
      </c>
      <c r="V171" s="320" t="str">
        <f>IF(B171="","",Output!Z149)</f>
        <v/>
      </c>
      <c r="W171" s="321" t="str">
        <f>IF(B171="","",Output!AA149)</f>
        <v/>
      </c>
      <c r="X171" s="322" t="str">
        <f>IF(B171="","",Output!AB149)</f>
        <v/>
      </c>
    </row>
    <row r="172" spans="1:24">
      <c r="A172" s="324">
        <f t="shared" si="2"/>
        <v>-125</v>
      </c>
      <c r="B172" s="143" t="str">
        <f>IF(Output!C150=0,"",Output!C150)</f>
        <v/>
      </c>
      <c r="C172" s="326"/>
      <c r="D172" s="328" t="str">
        <f>IF(B172="","",Output!J150)</f>
        <v/>
      </c>
      <c r="E172" s="319" t="str">
        <f>IF(B172="","",Output!K150)</f>
        <v/>
      </c>
      <c r="F172" s="319" t="str">
        <f>IF(B172="","",Output!L150)</f>
        <v/>
      </c>
      <c r="G172" s="320" t="str">
        <f>IF(B172="","",Output!M150)</f>
        <v/>
      </c>
      <c r="H172" s="321" t="str">
        <f>IF(B172="","",Output!N150)</f>
        <v/>
      </c>
      <c r="I172" s="1582" t="str">
        <f>IF(B172="","",Output!O150)</f>
        <v/>
      </c>
      <c r="J172" s="322" t="str">
        <f>IF(B172="","",Output!P150)</f>
        <v/>
      </c>
      <c r="K172" s="327"/>
      <c r="L172" s="1468" t="str">
        <f>IF(B172="","",Output!Q150)</f>
        <v/>
      </c>
      <c r="M172" s="319" t="str">
        <f>IF(B172="","",Output!R150)</f>
        <v/>
      </c>
      <c r="N172" s="319" t="str">
        <f>IF(B172="","",Output!S150)</f>
        <v/>
      </c>
      <c r="O172" s="320" t="str">
        <f>IF(B172="","",Output!T150)</f>
        <v/>
      </c>
      <c r="P172" s="321" t="str">
        <f>IF(B172="","",Output!U150)</f>
        <v/>
      </c>
      <c r="Q172" s="1578" t="str">
        <f>IF(B172="","",Output!V150)</f>
        <v/>
      </c>
      <c r="R172" s="327"/>
      <c r="S172" s="318" t="str">
        <f>IF(B172="","",Output!W150)</f>
        <v/>
      </c>
      <c r="T172" s="319" t="str">
        <f>IF(B172="","",Output!X150)</f>
        <v/>
      </c>
      <c r="U172" s="319" t="str">
        <f>IF(B172="","",Output!Y150)</f>
        <v/>
      </c>
      <c r="V172" s="320" t="str">
        <f>IF(B172="","",Output!Z150)</f>
        <v/>
      </c>
      <c r="W172" s="321" t="str">
        <f>IF(B172="","",Output!AA150)</f>
        <v/>
      </c>
      <c r="X172" s="322" t="str">
        <f>IF(B172="","",Output!AB150)</f>
        <v/>
      </c>
    </row>
    <row r="173" spans="1:24">
      <c r="A173" s="324">
        <f t="shared" si="2"/>
        <v>-126</v>
      </c>
      <c r="B173" s="143" t="str">
        <f>IF(Output!C151=0,"",Output!C151)</f>
        <v/>
      </c>
      <c r="C173" s="326"/>
      <c r="D173" s="328" t="str">
        <f>IF(B173="","",Output!J151)</f>
        <v/>
      </c>
      <c r="E173" s="319" t="str">
        <f>IF(B173="","",Output!K151)</f>
        <v/>
      </c>
      <c r="F173" s="319" t="str">
        <f>IF(B173="","",Output!L151)</f>
        <v/>
      </c>
      <c r="G173" s="320" t="str">
        <f>IF(B173="","",Output!M151)</f>
        <v/>
      </c>
      <c r="H173" s="321" t="str">
        <f>IF(B173="","",Output!N151)</f>
        <v/>
      </c>
      <c r="I173" s="1582" t="str">
        <f>IF(B173="","",Output!O151)</f>
        <v/>
      </c>
      <c r="J173" s="322" t="str">
        <f>IF(B173="","",Output!P151)</f>
        <v/>
      </c>
      <c r="K173" s="327"/>
      <c r="L173" s="1468" t="str">
        <f>IF(B173="","",Output!Q151)</f>
        <v/>
      </c>
      <c r="M173" s="319" t="str">
        <f>IF(B173="","",Output!R151)</f>
        <v/>
      </c>
      <c r="N173" s="319" t="str">
        <f>IF(B173="","",Output!S151)</f>
        <v/>
      </c>
      <c r="O173" s="320" t="str">
        <f>IF(B173="","",Output!T151)</f>
        <v/>
      </c>
      <c r="P173" s="321" t="str">
        <f>IF(B173="","",Output!U151)</f>
        <v/>
      </c>
      <c r="Q173" s="1578" t="str">
        <f>IF(B173="","",Output!V151)</f>
        <v/>
      </c>
      <c r="R173" s="327"/>
      <c r="S173" s="318" t="str">
        <f>IF(B173="","",Output!W151)</f>
        <v/>
      </c>
      <c r="T173" s="319" t="str">
        <f>IF(B173="","",Output!X151)</f>
        <v/>
      </c>
      <c r="U173" s="319" t="str">
        <f>IF(B173="","",Output!Y151)</f>
        <v/>
      </c>
      <c r="V173" s="320" t="str">
        <f>IF(B173="","",Output!Z151)</f>
        <v/>
      </c>
      <c r="W173" s="321" t="str">
        <f>IF(B173="","",Output!AA151)</f>
        <v/>
      </c>
      <c r="X173" s="322" t="str">
        <f>IF(B173="","",Output!AB151)</f>
        <v/>
      </c>
    </row>
    <row r="174" spans="1:24">
      <c r="A174" s="324">
        <f t="shared" si="2"/>
        <v>-127</v>
      </c>
      <c r="B174" s="143" t="str">
        <f>IF(Output!C152=0,"",Output!C152)</f>
        <v/>
      </c>
      <c r="C174" s="326"/>
      <c r="D174" s="328" t="str">
        <f>IF(B174="","",Output!J152)</f>
        <v/>
      </c>
      <c r="E174" s="319" t="str">
        <f>IF(B174="","",Output!K152)</f>
        <v/>
      </c>
      <c r="F174" s="319" t="str">
        <f>IF(B174="","",Output!L152)</f>
        <v/>
      </c>
      <c r="G174" s="320" t="str">
        <f>IF(B174="","",Output!M152)</f>
        <v/>
      </c>
      <c r="H174" s="321" t="str">
        <f>IF(B174="","",Output!N152)</f>
        <v/>
      </c>
      <c r="I174" s="1582" t="str">
        <f>IF(B174="","",Output!O152)</f>
        <v/>
      </c>
      <c r="J174" s="322" t="str">
        <f>IF(B174="","",Output!P152)</f>
        <v/>
      </c>
      <c r="K174" s="327"/>
      <c r="L174" s="1468" t="str">
        <f>IF(B174="","",Output!Q152)</f>
        <v/>
      </c>
      <c r="M174" s="319" t="str">
        <f>IF(B174="","",Output!R152)</f>
        <v/>
      </c>
      <c r="N174" s="319" t="str">
        <f>IF(B174="","",Output!S152)</f>
        <v/>
      </c>
      <c r="O174" s="320" t="str">
        <f>IF(B174="","",Output!T152)</f>
        <v/>
      </c>
      <c r="P174" s="321" t="str">
        <f>IF(B174="","",Output!U152)</f>
        <v/>
      </c>
      <c r="Q174" s="1578" t="str">
        <f>IF(B174="","",Output!V152)</f>
        <v/>
      </c>
      <c r="R174" s="327"/>
      <c r="S174" s="318" t="str">
        <f>IF(B174="","",Output!W152)</f>
        <v/>
      </c>
      <c r="T174" s="319" t="str">
        <f>IF(B174="","",Output!X152)</f>
        <v/>
      </c>
      <c r="U174" s="319" t="str">
        <f>IF(B174="","",Output!Y152)</f>
        <v/>
      </c>
      <c r="V174" s="320" t="str">
        <f>IF(B174="","",Output!Z152)</f>
        <v/>
      </c>
      <c r="W174" s="321" t="str">
        <f>IF(B174="","",Output!AA152)</f>
        <v/>
      </c>
      <c r="X174" s="322" t="str">
        <f>IF(B174="","",Output!AB152)</f>
        <v/>
      </c>
    </row>
    <row r="175" spans="1:24">
      <c r="A175" s="324">
        <f t="shared" si="2"/>
        <v>-128</v>
      </c>
      <c r="B175" s="143" t="str">
        <f>IF(Output!C153=0,"",Output!C153)</f>
        <v/>
      </c>
      <c r="C175" s="326"/>
      <c r="D175" s="328" t="str">
        <f>IF(B175="","",Output!J153)</f>
        <v/>
      </c>
      <c r="E175" s="319" t="str">
        <f>IF(B175="","",Output!K153)</f>
        <v/>
      </c>
      <c r="F175" s="319" t="str">
        <f>IF(B175="","",Output!L153)</f>
        <v/>
      </c>
      <c r="G175" s="320" t="str">
        <f>IF(B175="","",Output!M153)</f>
        <v/>
      </c>
      <c r="H175" s="321" t="str">
        <f>IF(B175="","",Output!N153)</f>
        <v/>
      </c>
      <c r="I175" s="1582" t="str">
        <f>IF(B175="","",Output!O153)</f>
        <v/>
      </c>
      <c r="J175" s="322" t="str">
        <f>IF(B175="","",Output!P153)</f>
        <v/>
      </c>
      <c r="K175" s="327"/>
      <c r="L175" s="1468" t="str">
        <f>IF(B175="","",Output!Q153)</f>
        <v/>
      </c>
      <c r="M175" s="319" t="str">
        <f>IF(B175="","",Output!R153)</f>
        <v/>
      </c>
      <c r="N175" s="319" t="str">
        <f>IF(B175="","",Output!S153)</f>
        <v/>
      </c>
      <c r="O175" s="320" t="str">
        <f>IF(B175="","",Output!T153)</f>
        <v/>
      </c>
      <c r="P175" s="321" t="str">
        <f>IF(B175="","",Output!U153)</f>
        <v/>
      </c>
      <c r="Q175" s="1578" t="str">
        <f>IF(B175="","",Output!V153)</f>
        <v/>
      </c>
      <c r="R175" s="327"/>
      <c r="S175" s="318" t="str">
        <f>IF(B175="","",Output!W153)</f>
        <v/>
      </c>
      <c r="T175" s="319" t="str">
        <f>IF(B175="","",Output!X153)</f>
        <v/>
      </c>
      <c r="U175" s="319" t="str">
        <f>IF(B175="","",Output!Y153)</f>
        <v/>
      </c>
      <c r="V175" s="320" t="str">
        <f>IF(B175="","",Output!Z153)</f>
        <v/>
      </c>
      <c r="W175" s="321" t="str">
        <f>IF(B175="","",Output!AA153)</f>
        <v/>
      </c>
      <c r="X175" s="322" t="str">
        <f>IF(B175="","",Output!AB153)</f>
        <v/>
      </c>
    </row>
    <row r="176" spans="1:24">
      <c r="A176" s="324">
        <f t="shared" si="2"/>
        <v>-129</v>
      </c>
      <c r="B176" s="143" t="str">
        <f>IF(Output!C154=0,"",Output!C154)</f>
        <v/>
      </c>
      <c r="C176" s="326"/>
      <c r="D176" s="328" t="str">
        <f>IF(B176="","",Output!J154)</f>
        <v/>
      </c>
      <c r="E176" s="319" t="str">
        <f>IF(B176="","",Output!K154)</f>
        <v/>
      </c>
      <c r="F176" s="319" t="str">
        <f>IF(B176="","",Output!L154)</f>
        <v/>
      </c>
      <c r="G176" s="320" t="str">
        <f>IF(B176="","",Output!M154)</f>
        <v/>
      </c>
      <c r="H176" s="321" t="str">
        <f>IF(B176="","",Output!N154)</f>
        <v/>
      </c>
      <c r="I176" s="1582" t="str">
        <f>IF(B176="","",Output!O154)</f>
        <v/>
      </c>
      <c r="J176" s="322" t="str">
        <f>IF(B176="","",Output!P154)</f>
        <v/>
      </c>
      <c r="K176" s="327"/>
      <c r="L176" s="1468" t="str">
        <f>IF(B176="","",Output!Q154)</f>
        <v/>
      </c>
      <c r="M176" s="319" t="str">
        <f>IF(B176="","",Output!R154)</f>
        <v/>
      </c>
      <c r="N176" s="319" t="str">
        <f>IF(B176="","",Output!S154)</f>
        <v/>
      </c>
      <c r="O176" s="320" t="str">
        <f>IF(B176="","",Output!T154)</f>
        <v/>
      </c>
      <c r="P176" s="321" t="str">
        <f>IF(B176="","",Output!U154)</f>
        <v/>
      </c>
      <c r="Q176" s="1578" t="str">
        <f>IF(B176="","",Output!V154)</f>
        <v/>
      </c>
      <c r="R176" s="327"/>
      <c r="S176" s="318" t="str">
        <f>IF(B176="","",Output!W154)</f>
        <v/>
      </c>
      <c r="T176" s="319" t="str">
        <f>IF(B176="","",Output!X154)</f>
        <v/>
      </c>
      <c r="U176" s="319" t="str">
        <f>IF(B176="","",Output!Y154)</f>
        <v/>
      </c>
      <c r="V176" s="320" t="str">
        <f>IF(B176="","",Output!Z154)</f>
        <v/>
      </c>
      <c r="W176" s="321" t="str">
        <f>IF(B176="","",Output!AA154)</f>
        <v/>
      </c>
      <c r="X176" s="322" t="str">
        <f>IF(B176="","",Output!AB154)</f>
        <v/>
      </c>
    </row>
    <row r="177" spans="1:24">
      <c r="A177" s="324">
        <f t="shared" si="2"/>
        <v>-130</v>
      </c>
      <c r="B177" s="143" t="str">
        <f>IF(Output!C155=0,"",Output!C155)</f>
        <v/>
      </c>
      <c r="C177" s="326"/>
      <c r="D177" s="328" t="str">
        <f>IF(B177="","",Output!J155)</f>
        <v/>
      </c>
      <c r="E177" s="319" t="str">
        <f>IF(B177="","",Output!K155)</f>
        <v/>
      </c>
      <c r="F177" s="319" t="str">
        <f>IF(B177="","",Output!L155)</f>
        <v/>
      </c>
      <c r="G177" s="320" t="str">
        <f>IF(B177="","",Output!M155)</f>
        <v/>
      </c>
      <c r="H177" s="321" t="str">
        <f>IF(B177="","",Output!N155)</f>
        <v/>
      </c>
      <c r="I177" s="1582" t="str">
        <f>IF(B177="","",Output!O155)</f>
        <v/>
      </c>
      <c r="J177" s="322" t="str">
        <f>IF(B177="","",Output!P155)</f>
        <v/>
      </c>
      <c r="K177" s="327"/>
      <c r="L177" s="1468" t="str">
        <f>IF(B177="","",Output!Q155)</f>
        <v/>
      </c>
      <c r="M177" s="319" t="str">
        <f>IF(B177="","",Output!R155)</f>
        <v/>
      </c>
      <c r="N177" s="319" t="str">
        <f>IF(B177="","",Output!S155)</f>
        <v/>
      </c>
      <c r="O177" s="320" t="str">
        <f>IF(B177="","",Output!T155)</f>
        <v/>
      </c>
      <c r="P177" s="321" t="str">
        <f>IF(B177="","",Output!U155)</f>
        <v/>
      </c>
      <c r="Q177" s="1578" t="str">
        <f>IF(B177="","",Output!V155)</f>
        <v/>
      </c>
      <c r="R177" s="327"/>
      <c r="S177" s="318" t="str">
        <f>IF(B177="","",Output!W155)</f>
        <v/>
      </c>
      <c r="T177" s="319" t="str">
        <f>IF(B177="","",Output!X155)</f>
        <v/>
      </c>
      <c r="U177" s="319" t="str">
        <f>IF(B177="","",Output!Y155)</f>
        <v/>
      </c>
      <c r="V177" s="320" t="str">
        <f>IF(B177="","",Output!Z155)</f>
        <v/>
      </c>
      <c r="W177" s="321" t="str">
        <f>IF(B177="","",Output!AA155)</f>
        <v/>
      </c>
      <c r="X177" s="322" t="str">
        <f>IF(B177="","",Output!AB155)</f>
        <v/>
      </c>
    </row>
    <row r="178" spans="1:24">
      <c r="A178" s="324">
        <f t="shared" si="2"/>
        <v>-131</v>
      </c>
      <c r="B178" s="143" t="str">
        <f>IF(Output!C156=0,"",Output!C156)</f>
        <v/>
      </c>
      <c r="C178" s="326"/>
      <c r="D178" s="328" t="str">
        <f>IF(B178="","",Output!J156)</f>
        <v/>
      </c>
      <c r="E178" s="319" t="str">
        <f>IF(B178="","",Output!K156)</f>
        <v/>
      </c>
      <c r="F178" s="319" t="str">
        <f>IF(B178="","",Output!L156)</f>
        <v/>
      </c>
      <c r="G178" s="320" t="str">
        <f>IF(B178="","",Output!M156)</f>
        <v/>
      </c>
      <c r="H178" s="321" t="str">
        <f>IF(B178="","",Output!N156)</f>
        <v/>
      </c>
      <c r="I178" s="1582" t="str">
        <f>IF(B178="","",Output!O156)</f>
        <v/>
      </c>
      <c r="J178" s="322" t="str">
        <f>IF(B178="","",Output!P156)</f>
        <v/>
      </c>
      <c r="K178" s="327"/>
      <c r="L178" s="1468" t="str">
        <f>IF(B178="","",Output!Q156)</f>
        <v/>
      </c>
      <c r="M178" s="319" t="str">
        <f>IF(B178="","",Output!R156)</f>
        <v/>
      </c>
      <c r="N178" s="319" t="str">
        <f>IF(B178="","",Output!S156)</f>
        <v/>
      </c>
      <c r="O178" s="320" t="str">
        <f>IF(B178="","",Output!T156)</f>
        <v/>
      </c>
      <c r="P178" s="321" t="str">
        <f>IF(B178="","",Output!U156)</f>
        <v/>
      </c>
      <c r="Q178" s="1578" t="str">
        <f>IF(B178="","",Output!V156)</f>
        <v/>
      </c>
      <c r="R178" s="327"/>
      <c r="S178" s="318" t="str">
        <f>IF(B178="","",Output!W156)</f>
        <v/>
      </c>
      <c r="T178" s="319" t="str">
        <f>IF(B178="","",Output!X156)</f>
        <v/>
      </c>
      <c r="U178" s="319" t="str">
        <f>IF(B178="","",Output!Y156)</f>
        <v/>
      </c>
      <c r="V178" s="320" t="str">
        <f>IF(B178="","",Output!Z156)</f>
        <v/>
      </c>
      <c r="W178" s="321" t="str">
        <f>IF(B178="","",Output!AA156)</f>
        <v/>
      </c>
      <c r="X178" s="322" t="str">
        <f>IF(B178="","",Output!AB156)</f>
        <v/>
      </c>
    </row>
    <row r="179" spans="1:24">
      <c r="A179" s="324">
        <f t="shared" si="2"/>
        <v>-132</v>
      </c>
      <c r="B179" s="143" t="str">
        <f>IF(Output!C157=0,"",Output!C157)</f>
        <v/>
      </c>
      <c r="C179" s="326"/>
      <c r="D179" s="328" t="str">
        <f>IF(B179="","",Output!J157)</f>
        <v/>
      </c>
      <c r="E179" s="319" t="str">
        <f>IF(B179="","",Output!K157)</f>
        <v/>
      </c>
      <c r="F179" s="319" t="str">
        <f>IF(B179="","",Output!L157)</f>
        <v/>
      </c>
      <c r="G179" s="320" t="str">
        <f>IF(B179="","",Output!M157)</f>
        <v/>
      </c>
      <c r="H179" s="321" t="str">
        <f>IF(B179="","",Output!N157)</f>
        <v/>
      </c>
      <c r="I179" s="1582" t="str">
        <f>IF(B179="","",Output!O157)</f>
        <v/>
      </c>
      <c r="J179" s="322" t="str">
        <f>IF(B179="","",Output!P157)</f>
        <v/>
      </c>
      <c r="K179" s="327"/>
      <c r="L179" s="1468" t="str">
        <f>IF(B179="","",Output!Q157)</f>
        <v/>
      </c>
      <c r="M179" s="319" t="str">
        <f>IF(B179="","",Output!R157)</f>
        <v/>
      </c>
      <c r="N179" s="319" t="str">
        <f>IF(B179="","",Output!S157)</f>
        <v/>
      </c>
      <c r="O179" s="320" t="str">
        <f>IF(B179="","",Output!T157)</f>
        <v/>
      </c>
      <c r="P179" s="321" t="str">
        <f>IF(B179="","",Output!U157)</f>
        <v/>
      </c>
      <c r="Q179" s="1578" t="str">
        <f>IF(B179="","",Output!V157)</f>
        <v/>
      </c>
      <c r="R179" s="327"/>
      <c r="S179" s="318" t="str">
        <f>IF(B179="","",Output!W157)</f>
        <v/>
      </c>
      <c r="T179" s="319" t="str">
        <f>IF(B179="","",Output!X157)</f>
        <v/>
      </c>
      <c r="U179" s="319" t="str">
        <f>IF(B179="","",Output!Y157)</f>
        <v/>
      </c>
      <c r="V179" s="320" t="str">
        <f>IF(B179="","",Output!Z157)</f>
        <v/>
      </c>
      <c r="W179" s="321" t="str">
        <f>IF(B179="","",Output!AA157)</f>
        <v/>
      </c>
      <c r="X179" s="322" t="str">
        <f>IF(B179="","",Output!AB157)</f>
        <v/>
      </c>
    </row>
    <row r="180" spans="1:24">
      <c r="A180" s="324">
        <f t="shared" si="2"/>
        <v>-133</v>
      </c>
      <c r="B180" s="143" t="str">
        <f>IF(Output!C158=0,"",Output!C158)</f>
        <v/>
      </c>
      <c r="C180" s="326"/>
      <c r="D180" s="328" t="str">
        <f>IF(B180="","",Output!J158)</f>
        <v/>
      </c>
      <c r="E180" s="319" t="str">
        <f>IF(B180="","",Output!K158)</f>
        <v/>
      </c>
      <c r="F180" s="319" t="str">
        <f>IF(B180="","",Output!L158)</f>
        <v/>
      </c>
      <c r="G180" s="320" t="str">
        <f>IF(B180="","",Output!M158)</f>
        <v/>
      </c>
      <c r="H180" s="321" t="str">
        <f>IF(B180="","",Output!N158)</f>
        <v/>
      </c>
      <c r="I180" s="1582" t="str">
        <f>IF(B180="","",Output!O158)</f>
        <v/>
      </c>
      <c r="J180" s="322" t="str">
        <f>IF(B180="","",Output!P158)</f>
        <v/>
      </c>
      <c r="K180" s="327"/>
      <c r="L180" s="1468" t="str">
        <f>IF(B180="","",Output!Q158)</f>
        <v/>
      </c>
      <c r="M180" s="319" t="str">
        <f>IF(B180="","",Output!R158)</f>
        <v/>
      </c>
      <c r="N180" s="319" t="str">
        <f>IF(B180="","",Output!S158)</f>
        <v/>
      </c>
      <c r="O180" s="320" t="str">
        <f>IF(B180="","",Output!T158)</f>
        <v/>
      </c>
      <c r="P180" s="321" t="str">
        <f>IF(B180="","",Output!U158)</f>
        <v/>
      </c>
      <c r="Q180" s="1578" t="str">
        <f>IF(B180="","",Output!V158)</f>
        <v/>
      </c>
      <c r="R180" s="327"/>
      <c r="S180" s="318" t="str">
        <f>IF(B180="","",Output!W158)</f>
        <v/>
      </c>
      <c r="T180" s="319" t="str">
        <f>IF(B180="","",Output!X158)</f>
        <v/>
      </c>
      <c r="U180" s="319" t="str">
        <f>IF(B180="","",Output!Y158)</f>
        <v/>
      </c>
      <c r="V180" s="320" t="str">
        <f>IF(B180="","",Output!Z158)</f>
        <v/>
      </c>
      <c r="W180" s="321" t="str">
        <f>IF(B180="","",Output!AA158)</f>
        <v/>
      </c>
      <c r="X180" s="322" t="str">
        <f>IF(B180="","",Output!AB158)</f>
        <v/>
      </c>
    </row>
    <row r="181" spans="1:24">
      <c r="A181" s="324">
        <f t="shared" si="2"/>
        <v>-134</v>
      </c>
      <c r="B181" s="143" t="str">
        <f>IF(Output!C159=0,"",Output!C159)</f>
        <v/>
      </c>
      <c r="C181" s="326"/>
      <c r="D181" s="328" t="str">
        <f>IF(B181="","",Output!J159)</f>
        <v/>
      </c>
      <c r="E181" s="319" t="str">
        <f>IF(B181="","",Output!K159)</f>
        <v/>
      </c>
      <c r="F181" s="319" t="str">
        <f>IF(B181="","",Output!L159)</f>
        <v/>
      </c>
      <c r="G181" s="320" t="str">
        <f>IF(B181="","",Output!M159)</f>
        <v/>
      </c>
      <c r="H181" s="321" t="str">
        <f>IF(B181="","",Output!N159)</f>
        <v/>
      </c>
      <c r="I181" s="1582" t="str">
        <f>IF(B181="","",Output!O159)</f>
        <v/>
      </c>
      <c r="J181" s="322" t="str">
        <f>IF(B181="","",Output!P159)</f>
        <v/>
      </c>
      <c r="K181" s="327"/>
      <c r="L181" s="1468" t="str">
        <f>IF(B181="","",Output!Q159)</f>
        <v/>
      </c>
      <c r="M181" s="319" t="str">
        <f>IF(B181="","",Output!R159)</f>
        <v/>
      </c>
      <c r="N181" s="319" t="str">
        <f>IF(B181="","",Output!S159)</f>
        <v/>
      </c>
      <c r="O181" s="320" t="str">
        <f>IF(B181="","",Output!T159)</f>
        <v/>
      </c>
      <c r="P181" s="321" t="str">
        <f>IF(B181="","",Output!U159)</f>
        <v/>
      </c>
      <c r="Q181" s="1578" t="str">
        <f>IF(B181="","",Output!V159)</f>
        <v/>
      </c>
      <c r="R181" s="327"/>
      <c r="S181" s="318" t="str">
        <f>IF(B181="","",Output!W159)</f>
        <v/>
      </c>
      <c r="T181" s="319" t="str">
        <f>IF(B181="","",Output!X159)</f>
        <v/>
      </c>
      <c r="U181" s="319" t="str">
        <f>IF(B181="","",Output!Y159)</f>
        <v/>
      </c>
      <c r="V181" s="320" t="str">
        <f>IF(B181="","",Output!Z159)</f>
        <v/>
      </c>
      <c r="W181" s="321" t="str">
        <f>IF(B181="","",Output!AA159)</f>
        <v/>
      </c>
      <c r="X181" s="322" t="str">
        <f>IF(B181="","",Output!AB159)</f>
        <v/>
      </c>
    </row>
    <row r="182" spans="1:24">
      <c r="A182" s="324">
        <f t="shared" si="2"/>
        <v>-135</v>
      </c>
      <c r="B182" s="143" t="str">
        <f>IF(Output!C160=0,"",Output!C160)</f>
        <v/>
      </c>
      <c r="C182" s="326"/>
      <c r="D182" s="328" t="str">
        <f>IF(B182="","",Output!J160)</f>
        <v/>
      </c>
      <c r="E182" s="319" t="str">
        <f>IF(B182="","",Output!K160)</f>
        <v/>
      </c>
      <c r="F182" s="319" t="str">
        <f>IF(B182="","",Output!L160)</f>
        <v/>
      </c>
      <c r="G182" s="320" t="str">
        <f>IF(B182="","",Output!M160)</f>
        <v/>
      </c>
      <c r="H182" s="321" t="str">
        <f>IF(B182="","",Output!N160)</f>
        <v/>
      </c>
      <c r="I182" s="1582" t="str">
        <f>IF(B182="","",Output!O160)</f>
        <v/>
      </c>
      <c r="J182" s="322" t="str">
        <f>IF(B182="","",Output!P160)</f>
        <v/>
      </c>
      <c r="K182" s="327"/>
      <c r="L182" s="1468" t="str">
        <f>IF(B182="","",Output!Q160)</f>
        <v/>
      </c>
      <c r="M182" s="319" t="str">
        <f>IF(B182="","",Output!R160)</f>
        <v/>
      </c>
      <c r="N182" s="319" t="str">
        <f>IF(B182="","",Output!S160)</f>
        <v/>
      </c>
      <c r="O182" s="320" t="str">
        <f>IF(B182="","",Output!T160)</f>
        <v/>
      </c>
      <c r="P182" s="321" t="str">
        <f>IF(B182="","",Output!U160)</f>
        <v/>
      </c>
      <c r="Q182" s="1578" t="str">
        <f>IF(B182="","",Output!V160)</f>
        <v/>
      </c>
      <c r="R182" s="327"/>
      <c r="S182" s="318" t="str">
        <f>IF(B182="","",Output!W160)</f>
        <v/>
      </c>
      <c r="T182" s="319" t="str">
        <f>IF(B182="","",Output!X160)</f>
        <v/>
      </c>
      <c r="U182" s="319" t="str">
        <f>IF(B182="","",Output!Y160)</f>
        <v/>
      </c>
      <c r="V182" s="320" t="str">
        <f>IF(B182="","",Output!Z160)</f>
        <v/>
      </c>
      <c r="W182" s="321" t="str">
        <f>IF(B182="","",Output!AA160)</f>
        <v/>
      </c>
      <c r="X182" s="322" t="str">
        <f>IF(B182="","",Output!AB160)</f>
        <v/>
      </c>
    </row>
    <row r="183" spans="1:24">
      <c r="A183" s="324">
        <f t="shared" si="2"/>
        <v>-136</v>
      </c>
      <c r="B183" s="143" t="str">
        <f>IF(Output!C161=0,"",Output!C161)</f>
        <v/>
      </c>
      <c r="C183" s="326"/>
      <c r="D183" s="328" t="str">
        <f>IF(B183="","",Output!J161)</f>
        <v/>
      </c>
      <c r="E183" s="319" t="str">
        <f>IF(B183="","",Output!K161)</f>
        <v/>
      </c>
      <c r="F183" s="319" t="str">
        <f>IF(B183="","",Output!L161)</f>
        <v/>
      </c>
      <c r="G183" s="320" t="str">
        <f>IF(B183="","",Output!M161)</f>
        <v/>
      </c>
      <c r="H183" s="321" t="str">
        <f>IF(B183="","",Output!N161)</f>
        <v/>
      </c>
      <c r="I183" s="1582" t="str">
        <f>IF(B183="","",Output!O161)</f>
        <v/>
      </c>
      <c r="J183" s="322" t="str">
        <f>IF(B183="","",Output!P161)</f>
        <v/>
      </c>
      <c r="K183" s="327"/>
      <c r="L183" s="1468" t="str">
        <f>IF(B183="","",Output!Q161)</f>
        <v/>
      </c>
      <c r="M183" s="319" t="str">
        <f>IF(B183="","",Output!R161)</f>
        <v/>
      </c>
      <c r="N183" s="319" t="str">
        <f>IF(B183="","",Output!S161)</f>
        <v/>
      </c>
      <c r="O183" s="320" t="str">
        <f>IF(B183="","",Output!T161)</f>
        <v/>
      </c>
      <c r="P183" s="321" t="str">
        <f>IF(B183="","",Output!U161)</f>
        <v/>
      </c>
      <c r="Q183" s="1578" t="str">
        <f>IF(B183="","",Output!V161)</f>
        <v/>
      </c>
      <c r="R183" s="327"/>
      <c r="S183" s="318" t="str">
        <f>IF(B183="","",Output!W161)</f>
        <v/>
      </c>
      <c r="T183" s="319" t="str">
        <f>IF(B183="","",Output!X161)</f>
        <v/>
      </c>
      <c r="U183" s="319" t="str">
        <f>IF(B183="","",Output!Y161)</f>
        <v/>
      </c>
      <c r="V183" s="320" t="str">
        <f>IF(B183="","",Output!Z161)</f>
        <v/>
      </c>
      <c r="W183" s="321" t="str">
        <f>IF(B183="","",Output!AA161)</f>
        <v/>
      </c>
      <c r="X183" s="322" t="str">
        <f>IF(B183="","",Output!AB161)</f>
        <v/>
      </c>
    </row>
    <row r="184" spans="1:24">
      <c r="A184" s="324">
        <f t="shared" si="2"/>
        <v>-137</v>
      </c>
      <c r="B184" s="143" t="str">
        <f>IF(Output!C162=0,"",Output!C162)</f>
        <v/>
      </c>
      <c r="C184" s="326"/>
      <c r="D184" s="328" t="str">
        <f>IF(B184="","",Output!J162)</f>
        <v/>
      </c>
      <c r="E184" s="319" t="str">
        <f>IF(B184="","",Output!K162)</f>
        <v/>
      </c>
      <c r="F184" s="319" t="str">
        <f>IF(B184="","",Output!L162)</f>
        <v/>
      </c>
      <c r="G184" s="320" t="str">
        <f>IF(B184="","",Output!M162)</f>
        <v/>
      </c>
      <c r="H184" s="321" t="str">
        <f>IF(B184="","",Output!N162)</f>
        <v/>
      </c>
      <c r="I184" s="1582" t="str">
        <f>IF(B184="","",Output!O162)</f>
        <v/>
      </c>
      <c r="J184" s="322" t="str">
        <f>IF(B184="","",Output!P162)</f>
        <v/>
      </c>
      <c r="K184" s="327"/>
      <c r="L184" s="1468" t="str">
        <f>IF(B184="","",Output!Q162)</f>
        <v/>
      </c>
      <c r="M184" s="319" t="str">
        <f>IF(B184="","",Output!R162)</f>
        <v/>
      </c>
      <c r="N184" s="319" t="str">
        <f>IF(B184="","",Output!S162)</f>
        <v/>
      </c>
      <c r="O184" s="320" t="str">
        <f>IF(B184="","",Output!T162)</f>
        <v/>
      </c>
      <c r="P184" s="321" t="str">
        <f>IF(B184="","",Output!U162)</f>
        <v/>
      </c>
      <c r="Q184" s="1578" t="str">
        <f>IF(B184="","",Output!V162)</f>
        <v/>
      </c>
      <c r="R184" s="327"/>
      <c r="S184" s="318" t="str">
        <f>IF(B184="","",Output!W162)</f>
        <v/>
      </c>
      <c r="T184" s="319" t="str">
        <f>IF(B184="","",Output!X162)</f>
        <v/>
      </c>
      <c r="U184" s="319" t="str">
        <f>IF(B184="","",Output!Y162)</f>
        <v/>
      </c>
      <c r="V184" s="320" t="str">
        <f>IF(B184="","",Output!Z162)</f>
        <v/>
      </c>
      <c r="W184" s="321" t="str">
        <f>IF(B184="","",Output!AA162)</f>
        <v/>
      </c>
      <c r="X184" s="322" t="str">
        <f>IF(B184="","",Output!AB162)</f>
        <v/>
      </c>
    </row>
    <row r="185" spans="1:24">
      <c r="A185" s="324">
        <f t="shared" si="2"/>
        <v>-138</v>
      </c>
      <c r="B185" s="143" t="str">
        <f>IF(Output!C163=0,"",Output!C163)</f>
        <v/>
      </c>
      <c r="C185" s="326"/>
      <c r="D185" s="328" t="str">
        <f>IF(B185="","",Output!J163)</f>
        <v/>
      </c>
      <c r="E185" s="319" t="str">
        <f>IF(B185="","",Output!K163)</f>
        <v/>
      </c>
      <c r="F185" s="319" t="str">
        <f>IF(B185="","",Output!L163)</f>
        <v/>
      </c>
      <c r="G185" s="320" t="str">
        <f>IF(B185="","",Output!M163)</f>
        <v/>
      </c>
      <c r="H185" s="321" t="str">
        <f>IF(B185="","",Output!N163)</f>
        <v/>
      </c>
      <c r="I185" s="1582" t="str">
        <f>IF(B185="","",Output!O163)</f>
        <v/>
      </c>
      <c r="J185" s="322" t="str">
        <f>IF(B185="","",Output!P163)</f>
        <v/>
      </c>
      <c r="K185" s="327"/>
      <c r="L185" s="1468" t="str">
        <f>IF(B185="","",Output!Q163)</f>
        <v/>
      </c>
      <c r="M185" s="319" t="str">
        <f>IF(B185="","",Output!R163)</f>
        <v/>
      </c>
      <c r="N185" s="319" t="str">
        <f>IF(B185="","",Output!S163)</f>
        <v/>
      </c>
      <c r="O185" s="320" t="str">
        <f>IF(B185="","",Output!T163)</f>
        <v/>
      </c>
      <c r="P185" s="321" t="str">
        <f>IF(B185="","",Output!U163)</f>
        <v/>
      </c>
      <c r="Q185" s="1578" t="str">
        <f>IF(B185="","",Output!V163)</f>
        <v/>
      </c>
      <c r="R185" s="327"/>
      <c r="S185" s="318" t="str">
        <f>IF(B185="","",Output!W163)</f>
        <v/>
      </c>
      <c r="T185" s="319" t="str">
        <f>IF(B185="","",Output!X163)</f>
        <v/>
      </c>
      <c r="U185" s="319" t="str">
        <f>IF(B185="","",Output!Y163)</f>
        <v/>
      </c>
      <c r="V185" s="320" t="str">
        <f>IF(B185="","",Output!Z163)</f>
        <v/>
      </c>
      <c r="W185" s="321" t="str">
        <f>IF(B185="","",Output!AA163)</f>
        <v/>
      </c>
      <c r="X185" s="322" t="str">
        <f>IF(B185="","",Output!AB163)</f>
        <v/>
      </c>
    </row>
    <row r="186" spans="1:24">
      <c r="A186" s="324">
        <f t="shared" si="2"/>
        <v>-139</v>
      </c>
      <c r="B186" s="143" t="str">
        <f>IF(Output!C164=0,"",Output!C164)</f>
        <v/>
      </c>
      <c r="C186" s="326"/>
      <c r="D186" s="328" t="str">
        <f>IF(B186="","",Output!J164)</f>
        <v/>
      </c>
      <c r="E186" s="319" t="str">
        <f>IF(B186="","",Output!K164)</f>
        <v/>
      </c>
      <c r="F186" s="319" t="str">
        <f>IF(B186="","",Output!L164)</f>
        <v/>
      </c>
      <c r="G186" s="320" t="str">
        <f>IF(B186="","",Output!M164)</f>
        <v/>
      </c>
      <c r="H186" s="321" t="str">
        <f>IF(B186="","",Output!N164)</f>
        <v/>
      </c>
      <c r="I186" s="1582" t="str">
        <f>IF(B186="","",Output!O164)</f>
        <v/>
      </c>
      <c r="J186" s="322" t="str">
        <f>IF(B186="","",Output!P164)</f>
        <v/>
      </c>
      <c r="K186" s="327"/>
      <c r="L186" s="1468" t="str">
        <f>IF(B186="","",Output!Q164)</f>
        <v/>
      </c>
      <c r="M186" s="319" t="str">
        <f>IF(B186="","",Output!R164)</f>
        <v/>
      </c>
      <c r="N186" s="319" t="str">
        <f>IF(B186="","",Output!S164)</f>
        <v/>
      </c>
      <c r="O186" s="320" t="str">
        <f>IF(B186="","",Output!T164)</f>
        <v/>
      </c>
      <c r="P186" s="321" t="str">
        <f>IF(B186="","",Output!U164)</f>
        <v/>
      </c>
      <c r="Q186" s="1578" t="str">
        <f>IF(B186="","",Output!V164)</f>
        <v/>
      </c>
      <c r="R186" s="327"/>
      <c r="S186" s="318" t="str">
        <f>IF(B186="","",Output!W164)</f>
        <v/>
      </c>
      <c r="T186" s="319" t="str">
        <f>IF(B186="","",Output!X164)</f>
        <v/>
      </c>
      <c r="U186" s="319" t="str">
        <f>IF(B186="","",Output!Y164)</f>
        <v/>
      </c>
      <c r="V186" s="320" t="str">
        <f>IF(B186="","",Output!Z164)</f>
        <v/>
      </c>
      <c r="W186" s="321" t="str">
        <f>IF(B186="","",Output!AA164)</f>
        <v/>
      </c>
      <c r="X186" s="322" t="str">
        <f>IF(B186="","",Output!AB164)</f>
        <v/>
      </c>
    </row>
    <row r="187" spans="1:24">
      <c r="A187" s="324">
        <f t="shared" si="2"/>
        <v>-140</v>
      </c>
      <c r="B187" s="143" t="str">
        <f>IF(Output!C165=0,"",Output!C165)</f>
        <v/>
      </c>
      <c r="C187" s="326"/>
      <c r="D187" s="328" t="str">
        <f>IF(B187="","",Output!J165)</f>
        <v/>
      </c>
      <c r="E187" s="319" t="str">
        <f>IF(B187="","",Output!K165)</f>
        <v/>
      </c>
      <c r="F187" s="319" t="str">
        <f>IF(B187="","",Output!L165)</f>
        <v/>
      </c>
      <c r="G187" s="320" t="str">
        <f>IF(B187="","",Output!M165)</f>
        <v/>
      </c>
      <c r="H187" s="321" t="str">
        <f>IF(B187="","",Output!N165)</f>
        <v/>
      </c>
      <c r="I187" s="1582" t="str">
        <f>IF(B187="","",Output!O165)</f>
        <v/>
      </c>
      <c r="J187" s="322" t="str">
        <f>IF(B187="","",Output!P165)</f>
        <v/>
      </c>
      <c r="K187" s="327"/>
      <c r="L187" s="1468" t="str">
        <f>IF(B187="","",Output!Q165)</f>
        <v/>
      </c>
      <c r="M187" s="319" t="str">
        <f>IF(B187="","",Output!R165)</f>
        <v/>
      </c>
      <c r="N187" s="319" t="str">
        <f>IF(B187="","",Output!S165)</f>
        <v/>
      </c>
      <c r="O187" s="320" t="str">
        <f>IF(B187="","",Output!T165)</f>
        <v/>
      </c>
      <c r="P187" s="321" t="str">
        <f>IF(B187="","",Output!U165)</f>
        <v/>
      </c>
      <c r="Q187" s="1578" t="str">
        <f>IF(B187="","",Output!V165)</f>
        <v/>
      </c>
      <c r="R187" s="327"/>
      <c r="S187" s="318" t="str">
        <f>IF(B187="","",Output!W165)</f>
        <v/>
      </c>
      <c r="T187" s="319" t="str">
        <f>IF(B187="","",Output!X165)</f>
        <v/>
      </c>
      <c r="U187" s="319" t="str">
        <f>IF(B187="","",Output!Y165)</f>
        <v/>
      </c>
      <c r="V187" s="320" t="str">
        <f>IF(B187="","",Output!Z165)</f>
        <v/>
      </c>
      <c r="W187" s="321" t="str">
        <f>IF(B187="","",Output!AA165)</f>
        <v/>
      </c>
      <c r="X187" s="322" t="str">
        <f>IF(B187="","",Output!AB165)</f>
        <v/>
      </c>
    </row>
    <row r="188" spans="1:24">
      <c r="A188" s="324">
        <f t="shared" si="2"/>
        <v>-141</v>
      </c>
      <c r="B188" s="143" t="str">
        <f>IF(Output!C166=0,"",Output!C166)</f>
        <v/>
      </c>
      <c r="C188" s="326"/>
      <c r="D188" s="328" t="str">
        <f>IF(B188="","",Output!J166)</f>
        <v/>
      </c>
      <c r="E188" s="319" t="str">
        <f>IF(B188="","",Output!K166)</f>
        <v/>
      </c>
      <c r="F188" s="319" t="str">
        <f>IF(B188="","",Output!L166)</f>
        <v/>
      </c>
      <c r="G188" s="320" t="str">
        <f>IF(B188="","",Output!M166)</f>
        <v/>
      </c>
      <c r="H188" s="321" t="str">
        <f>IF(B188="","",Output!N166)</f>
        <v/>
      </c>
      <c r="I188" s="1582" t="str">
        <f>IF(B188="","",Output!O166)</f>
        <v/>
      </c>
      <c r="J188" s="322" t="str">
        <f>IF(B188="","",Output!P166)</f>
        <v/>
      </c>
      <c r="K188" s="327"/>
      <c r="L188" s="1468" t="str">
        <f>IF(B188="","",Output!Q166)</f>
        <v/>
      </c>
      <c r="M188" s="319" t="str">
        <f>IF(B188="","",Output!R166)</f>
        <v/>
      </c>
      <c r="N188" s="319" t="str">
        <f>IF(B188="","",Output!S166)</f>
        <v/>
      </c>
      <c r="O188" s="320" t="str">
        <f>IF(B188="","",Output!T166)</f>
        <v/>
      </c>
      <c r="P188" s="321" t="str">
        <f>IF(B188="","",Output!U166)</f>
        <v/>
      </c>
      <c r="Q188" s="1578" t="str">
        <f>IF(B188="","",Output!V166)</f>
        <v/>
      </c>
      <c r="R188" s="327"/>
      <c r="S188" s="318" t="str">
        <f>IF(B188="","",Output!W166)</f>
        <v/>
      </c>
      <c r="T188" s="319" t="str">
        <f>IF(B188="","",Output!X166)</f>
        <v/>
      </c>
      <c r="U188" s="319" t="str">
        <f>IF(B188="","",Output!Y166)</f>
        <v/>
      </c>
      <c r="V188" s="320" t="str">
        <f>IF(B188="","",Output!Z166)</f>
        <v/>
      </c>
      <c r="W188" s="321" t="str">
        <f>IF(B188="","",Output!AA166)</f>
        <v/>
      </c>
      <c r="X188" s="322" t="str">
        <f>IF(B188="","",Output!AB166)</f>
        <v/>
      </c>
    </row>
    <row r="189" spans="1:24">
      <c r="A189" s="324">
        <f t="shared" si="2"/>
        <v>-142</v>
      </c>
      <c r="B189" s="143" t="str">
        <f>IF(Output!C167=0,"",Output!C167)</f>
        <v/>
      </c>
      <c r="C189" s="326"/>
      <c r="D189" s="328" t="str">
        <f>IF(B189="","",Output!J167)</f>
        <v/>
      </c>
      <c r="E189" s="319" t="str">
        <f>IF(B189="","",Output!K167)</f>
        <v/>
      </c>
      <c r="F189" s="319" t="str">
        <f>IF(B189="","",Output!L167)</f>
        <v/>
      </c>
      <c r="G189" s="320" t="str">
        <f>IF(B189="","",Output!M167)</f>
        <v/>
      </c>
      <c r="H189" s="321" t="str">
        <f>IF(B189="","",Output!N167)</f>
        <v/>
      </c>
      <c r="I189" s="1582" t="str">
        <f>IF(B189="","",Output!O167)</f>
        <v/>
      </c>
      <c r="J189" s="322" t="str">
        <f>IF(B189="","",Output!P167)</f>
        <v/>
      </c>
      <c r="K189" s="327"/>
      <c r="L189" s="1468" t="str">
        <f>IF(B189="","",Output!Q167)</f>
        <v/>
      </c>
      <c r="M189" s="319" t="str">
        <f>IF(B189="","",Output!R167)</f>
        <v/>
      </c>
      <c r="N189" s="319" t="str">
        <f>IF(B189="","",Output!S167)</f>
        <v/>
      </c>
      <c r="O189" s="320" t="str">
        <f>IF(B189="","",Output!T167)</f>
        <v/>
      </c>
      <c r="P189" s="321" t="str">
        <f>IF(B189="","",Output!U167)</f>
        <v/>
      </c>
      <c r="Q189" s="1578" t="str">
        <f>IF(B189="","",Output!V167)</f>
        <v/>
      </c>
      <c r="R189" s="327"/>
      <c r="S189" s="318" t="str">
        <f>IF(B189="","",Output!W167)</f>
        <v/>
      </c>
      <c r="T189" s="319" t="str">
        <f>IF(B189="","",Output!X167)</f>
        <v/>
      </c>
      <c r="U189" s="319" t="str">
        <f>IF(B189="","",Output!Y167)</f>
        <v/>
      </c>
      <c r="V189" s="320" t="str">
        <f>IF(B189="","",Output!Z167)</f>
        <v/>
      </c>
      <c r="W189" s="321" t="str">
        <f>IF(B189="","",Output!AA167)</f>
        <v/>
      </c>
      <c r="X189" s="322" t="str">
        <f>IF(B189="","",Output!AB167)</f>
        <v/>
      </c>
    </row>
    <row r="190" spans="1:24">
      <c r="A190" s="324">
        <f t="shared" si="2"/>
        <v>-143</v>
      </c>
      <c r="B190" s="143" t="str">
        <f>IF(Output!C168=0,"",Output!C168)</f>
        <v/>
      </c>
      <c r="C190" s="326"/>
      <c r="D190" s="328" t="str">
        <f>IF(B190="","",Output!J168)</f>
        <v/>
      </c>
      <c r="E190" s="319" t="str">
        <f>IF(B190="","",Output!K168)</f>
        <v/>
      </c>
      <c r="F190" s="319" t="str">
        <f>IF(B190="","",Output!L168)</f>
        <v/>
      </c>
      <c r="G190" s="320" t="str">
        <f>IF(B190="","",Output!M168)</f>
        <v/>
      </c>
      <c r="H190" s="321" t="str">
        <f>IF(B190="","",Output!N168)</f>
        <v/>
      </c>
      <c r="I190" s="1582" t="str">
        <f>IF(B190="","",Output!O168)</f>
        <v/>
      </c>
      <c r="J190" s="322" t="str">
        <f>IF(B190="","",Output!P168)</f>
        <v/>
      </c>
      <c r="K190" s="327"/>
      <c r="L190" s="1468" t="str">
        <f>IF(B190="","",Output!Q168)</f>
        <v/>
      </c>
      <c r="M190" s="319" t="str">
        <f>IF(B190="","",Output!R168)</f>
        <v/>
      </c>
      <c r="N190" s="319" t="str">
        <f>IF(B190="","",Output!S168)</f>
        <v/>
      </c>
      <c r="O190" s="320" t="str">
        <f>IF(B190="","",Output!T168)</f>
        <v/>
      </c>
      <c r="P190" s="321" t="str">
        <f>IF(B190="","",Output!U168)</f>
        <v/>
      </c>
      <c r="Q190" s="1578" t="str">
        <f>IF(B190="","",Output!V168)</f>
        <v/>
      </c>
      <c r="R190" s="327"/>
      <c r="S190" s="318" t="str">
        <f>IF(B190="","",Output!W168)</f>
        <v/>
      </c>
      <c r="T190" s="319" t="str">
        <f>IF(B190="","",Output!X168)</f>
        <v/>
      </c>
      <c r="U190" s="319" t="str">
        <f>IF(B190="","",Output!Y168)</f>
        <v/>
      </c>
      <c r="V190" s="320" t="str">
        <f>IF(B190="","",Output!Z168)</f>
        <v/>
      </c>
      <c r="W190" s="321" t="str">
        <f>IF(B190="","",Output!AA168)</f>
        <v/>
      </c>
      <c r="X190" s="322" t="str">
        <f>IF(B190="","",Output!AB168)</f>
        <v/>
      </c>
    </row>
    <row r="191" spans="1:24">
      <c r="A191" s="324">
        <f t="shared" si="2"/>
        <v>-144</v>
      </c>
      <c r="B191" s="143" t="str">
        <f>IF(Output!C169=0,"",Output!C169)</f>
        <v/>
      </c>
      <c r="C191" s="326"/>
      <c r="D191" s="328" t="str">
        <f>IF(B191="","",Output!J169)</f>
        <v/>
      </c>
      <c r="E191" s="319" t="str">
        <f>IF(B191="","",Output!K169)</f>
        <v/>
      </c>
      <c r="F191" s="319" t="str">
        <f>IF(B191="","",Output!L169)</f>
        <v/>
      </c>
      <c r="G191" s="320" t="str">
        <f>IF(B191="","",Output!M169)</f>
        <v/>
      </c>
      <c r="H191" s="321" t="str">
        <f>IF(B191="","",Output!N169)</f>
        <v/>
      </c>
      <c r="I191" s="1582" t="str">
        <f>IF(B191="","",Output!O169)</f>
        <v/>
      </c>
      <c r="J191" s="322" t="str">
        <f>IF(B191="","",Output!P169)</f>
        <v/>
      </c>
      <c r="K191" s="327"/>
      <c r="L191" s="1468" t="str">
        <f>IF(B191="","",Output!Q169)</f>
        <v/>
      </c>
      <c r="M191" s="319" t="str">
        <f>IF(B191="","",Output!R169)</f>
        <v/>
      </c>
      <c r="N191" s="319" t="str">
        <f>IF(B191="","",Output!S169)</f>
        <v/>
      </c>
      <c r="O191" s="320" t="str">
        <f>IF(B191="","",Output!T169)</f>
        <v/>
      </c>
      <c r="P191" s="321" t="str">
        <f>IF(B191="","",Output!U169)</f>
        <v/>
      </c>
      <c r="Q191" s="1578" t="str">
        <f>IF(B191="","",Output!V169)</f>
        <v/>
      </c>
      <c r="R191" s="327"/>
      <c r="S191" s="318" t="str">
        <f>IF(B191="","",Output!W169)</f>
        <v/>
      </c>
      <c r="T191" s="319" t="str">
        <f>IF(B191="","",Output!X169)</f>
        <v/>
      </c>
      <c r="U191" s="319" t="str">
        <f>IF(B191="","",Output!Y169)</f>
        <v/>
      </c>
      <c r="V191" s="320" t="str">
        <f>IF(B191="","",Output!Z169)</f>
        <v/>
      </c>
      <c r="W191" s="321" t="str">
        <f>IF(B191="","",Output!AA169)</f>
        <v/>
      </c>
      <c r="X191" s="322" t="str">
        <f>IF(B191="","",Output!AB169)</f>
        <v/>
      </c>
    </row>
    <row r="192" spans="1:24">
      <c r="A192" s="324">
        <f t="shared" si="2"/>
        <v>-145</v>
      </c>
      <c r="B192" s="143" t="str">
        <f>IF(Output!C170=0,"",Output!C170)</f>
        <v/>
      </c>
      <c r="C192" s="326"/>
      <c r="D192" s="328" t="str">
        <f>IF(B192="","",Output!J170)</f>
        <v/>
      </c>
      <c r="E192" s="319" t="str">
        <f>IF(B192="","",Output!K170)</f>
        <v/>
      </c>
      <c r="F192" s="319" t="str">
        <f>IF(B192="","",Output!L170)</f>
        <v/>
      </c>
      <c r="G192" s="320" t="str">
        <f>IF(B192="","",Output!M170)</f>
        <v/>
      </c>
      <c r="H192" s="321" t="str">
        <f>IF(B192="","",Output!N170)</f>
        <v/>
      </c>
      <c r="I192" s="1582" t="str">
        <f>IF(B192="","",Output!O170)</f>
        <v/>
      </c>
      <c r="J192" s="322" t="str">
        <f>IF(B192="","",Output!P170)</f>
        <v/>
      </c>
      <c r="K192" s="327"/>
      <c r="L192" s="1468" t="str">
        <f>IF(B192="","",Output!Q170)</f>
        <v/>
      </c>
      <c r="M192" s="319" t="str">
        <f>IF(B192="","",Output!R170)</f>
        <v/>
      </c>
      <c r="N192" s="319" t="str">
        <f>IF(B192="","",Output!S170)</f>
        <v/>
      </c>
      <c r="O192" s="320" t="str">
        <f>IF(B192="","",Output!T170)</f>
        <v/>
      </c>
      <c r="P192" s="321" t="str">
        <f>IF(B192="","",Output!U170)</f>
        <v/>
      </c>
      <c r="Q192" s="1578" t="str">
        <f>IF(B192="","",Output!V170)</f>
        <v/>
      </c>
      <c r="R192" s="327"/>
      <c r="S192" s="318" t="str">
        <f>IF(B192="","",Output!W170)</f>
        <v/>
      </c>
      <c r="T192" s="319" t="str">
        <f>IF(B192="","",Output!X170)</f>
        <v/>
      </c>
      <c r="U192" s="319" t="str">
        <f>IF(B192="","",Output!Y170)</f>
        <v/>
      </c>
      <c r="V192" s="320" t="str">
        <f>IF(B192="","",Output!Z170)</f>
        <v/>
      </c>
      <c r="W192" s="321" t="str">
        <f>IF(B192="","",Output!AA170)</f>
        <v/>
      </c>
      <c r="X192" s="322" t="str">
        <f>IF(B192="","",Output!AB170)</f>
        <v/>
      </c>
    </row>
    <row r="193" spans="1:24">
      <c r="A193" s="324">
        <f t="shared" si="2"/>
        <v>-146</v>
      </c>
      <c r="B193" s="143" t="str">
        <f>IF(Output!C171=0,"",Output!C171)</f>
        <v/>
      </c>
      <c r="C193" s="326"/>
      <c r="D193" s="328" t="str">
        <f>IF(B193="","",Output!J171)</f>
        <v/>
      </c>
      <c r="E193" s="319" t="str">
        <f>IF(B193="","",Output!K171)</f>
        <v/>
      </c>
      <c r="F193" s="319" t="str">
        <f>IF(B193="","",Output!L171)</f>
        <v/>
      </c>
      <c r="G193" s="320" t="str">
        <f>IF(B193="","",Output!M171)</f>
        <v/>
      </c>
      <c r="H193" s="321" t="str">
        <f>IF(B193="","",Output!N171)</f>
        <v/>
      </c>
      <c r="I193" s="1582" t="str">
        <f>IF(B193="","",Output!O171)</f>
        <v/>
      </c>
      <c r="J193" s="322" t="str">
        <f>IF(B193="","",Output!P171)</f>
        <v/>
      </c>
      <c r="K193" s="327"/>
      <c r="L193" s="1468" t="str">
        <f>IF(B193="","",Output!Q171)</f>
        <v/>
      </c>
      <c r="M193" s="319" t="str">
        <f>IF(B193="","",Output!R171)</f>
        <v/>
      </c>
      <c r="N193" s="319" t="str">
        <f>IF(B193="","",Output!S171)</f>
        <v/>
      </c>
      <c r="O193" s="320" t="str">
        <f>IF(B193="","",Output!T171)</f>
        <v/>
      </c>
      <c r="P193" s="321" t="str">
        <f>IF(B193="","",Output!U171)</f>
        <v/>
      </c>
      <c r="Q193" s="1578" t="str">
        <f>IF(B193="","",Output!V171)</f>
        <v/>
      </c>
      <c r="R193" s="327"/>
      <c r="S193" s="318" t="str">
        <f>IF(B193="","",Output!W171)</f>
        <v/>
      </c>
      <c r="T193" s="319" t="str">
        <f>IF(B193="","",Output!X171)</f>
        <v/>
      </c>
      <c r="U193" s="319" t="str">
        <f>IF(B193="","",Output!Y171)</f>
        <v/>
      </c>
      <c r="V193" s="320" t="str">
        <f>IF(B193="","",Output!Z171)</f>
        <v/>
      </c>
      <c r="W193" s="321" t="str">
        <f>IF(B193="","",Output!AA171)</f>
        <v/>
      </c>
      <c r="X193" s="322" t="str">
        <f>IF(B193="","",Output!AB171)</f>
        <v/>
      </c>
    </row>
    <row r="194" spans="1:24">
      <c r="A194" s="324">
        <f t="shared" si="2"/>
        <v>-147</v>
      </c>
      <c r="B194" s="143" t="str">
        <f>IF(Output!C172=0,"",Output!C172)</f>
        <v/>
      </c>
      <c r="C194" s="326"/>
      <c r="D194" s="328" t="str">
        <f>IF(B194="","",Output!J172)</f>
        <v/>
      </c>
      <c r="E194" s="319" t="str">
        <f>IF(B194="","",Output!K172)</f>
        <v/>
      </c>
      <c r="F194" s="319" t="str">
        <f>IF(B194="","",Output!L172)</f>
        <v/>
      </c>
      <c r="G194" s="320" t="str">
        <f>IF(B194="","",Output!M172)</f>
        <v/>
      </c>
      <c r="H194" s="321" t="str">
        <f>IF(B194="","",Output!N172)</f>
        <v/>
      </c>
      <c r="I194" s="1582" t="str">
        <f>IF(B194="","",Output!O172)</f>
        <v/>
      </c>
      <c r="J194" s="322" t="str">
        <f>IF(B194="","",Output!P172)</f>
        <v/>
      </c>
      <c r="K194" s="327"/>
      <c r="L194" s="1468" t="str">
        <f>IF(B194="","",Output!Q172)</f>
        <v/>
      </c>
      <c r="M194" s="319" t="str">
        <f>IF(B194="","",Output!R172)</f>
        <v/>
      </c>
      <c r="N194" s="319" t="str">
        <f>IF(B194="","",Output!S172)</f>
        <v/>
      </c>
      <c r="O194" s="320" t="str">
        <f>IF(B194="","",Output!T172)</f>
        <v/>
      </c>
      <c r="P194" s="321" t="str">
        <f>IF(B194="","",Output!U172)</f>
        <v/>
      </c>
      <c r="Q194" s="1578" t="str">
        <f>IF(B194="","",Output!V172)</f>
        <v/>
      </c>
      <c r="R194" s="327"/>
      <c r="S194" s="318" t="str">
        <f>IF(B194="","",Output!W172)</f>
        <v/>
      </c>
      <c r="T194" s="319" t="str">
        <f>IF(B194="","",Output!X172)</f>
        <v/>
      </c>
      <c r="U194" s="319" t="str">
        <f>IF(B194="","",Output!Y172)</f>
        <v/>
      </c>
      <c r="V194" s="320" t="str">
        <f>IF(B194="","",Output!Z172)</f>
        <v/>
      </c>
      <c r="W194" s="321" t="str">
        <f>IF(B194="","",Output!AA172)</f>
        <v/>
      </c>
      <c r="X194" s="322" t="str">
        <f>IF(B194="","",Output!AB172)</f>
        <v/>
      </c>
    </row>
    <row r="195" spans="1:24">
      <c r="A195" s="324">
        <f t="shared" si="2"/>
        <v>-148</v>
      </c>
      <c r="B195" s="143" t="str">
        <f>IF(Output!C173=0,"",Output!C173)</f>
        <v/>
      </c>
      <c r="C195" s="326"/>
      <c r="D195" s="328" t="str">
        <f>IF(B195="","",Output!J173)</f>
        <v/>
      </c>
      <c r="E195" s="319" t="str">
        <f>IF(B195="","",Output!K173)</f>
        <v/>
      </c>
      <c r="F195" s="319" t="str">
        <f>IF(B195="","",Output!L173)</f>
        <v/>
      </c>
      <c r="G195" s="320" t="str">
        <f>IF(B195="","",Output!M173)</f>
        <v/>
      </c>
      <c r="H195" s="321" t="str">
        <f>IF(B195="","",Output!N173)</f>
        <v/>
      </c>
      <c r="I195" s="1582" t="str">
        <f>IF(B195="","",Output!O173)</f>
        <v/>
      </c>
      <c r="J195" s="322" t="str">
        <f>IF(B195="","",Output!P173)</f>
        <v/>
      </c>
      <c r="K195" s="327"/>
      <c r="L195" s="1468" t="str">
        <f>IF(B195="","",Output!Q173)</f>
        <v/>
      </c>
      <c r="M195" s="319" t="str">
        <f>IF(B195="","",Output!R173)</f>
        <v/>
      </c>
      <c r="N195" s="319" t="str">
        <f>IF(B195="","",Output!S173)</f>
        <v/>
      </c>
      <c r="O195" s="320" t="str">
        <f>IF(B195="","",Output!T173)</f>
        <v/>
      </c>
      <c r="P195" s="321" t="str">
        <f>IF(B195="","",Output!U173)</f>
        <v/>
      </c>
      <c r="Q195" s="1578" t="str">
        <f>IF(B195="","",Output!V173)</f>
        <v/>
      </c>
      <c r="R195" s="327"/>
      <c r="S195" s="318" t="str">
        <f>IF(B195="","",Output!W173)</f>
        <v/>
      </c>
      <c r="T195" s="319" t="str">
        <f>IF(B195="","",Output!X173)</f>
        <v/>
      </c>
      <c r="U195" s="319" t="str">
        <f>IF(B195="","",Output!Y173)</f>
        <v/>
      </c>
      <c r="V195" s="320" t="str">
        <f>IF(B195="","",Output!Z173)</f>
        <v/>
      </c>
      <c r="W195" s="321" t="str">
        <f>IF(B195="","",Output!AA173)</f>
        <v/>
      </c>
      <c r="X195" s="322" t="str">
        <f>IF(B195="","",Output!AB173)</f>
        <v/>
      </c>
    </row>
    <row r="196" spans="1:24">
      <c r="A196" s="324">
        <f t="shared" si="2"/>
        <v>-149</v>
      </c>
      <c r="B196" s="143" t="str">
        <f>IF(Output!C174=0,"",Output!C174)</f>
        <v/>
      </c>
      <c r="C196" s="326"/>
      <c r="D196" s="328" t="str">
        <f>IF(B196="","",Output!J174)</f>
        <v/>
      </c>
      <c r="E196" s="319" t="str">
        <f>IF(B196="","",Output!K174)</f>
        <v/>
      </c>
      <c r="F196" s="319" t="str">
        <f>IF(B196="","",Output!L174)</f>
        <v/>
      </c>
      <c r="G196" s="320" t="str">
        <f>IF(B196="","",Output!M174)</f>
        <v/>
      </c>
      <c r="H196" s="321" t="str">
        <f>IF(B196="","",Output!N174)</f>
        <v/>
      </c>
      <c r="I196" s="1582" t="str">
        <f>IF(B196="","",Output!O174)</f>
        <v/>
      </c>
      <c r="J196" s="322" t="str">
        <f>IF(B196="","",Output!P174)</f>
        <v/>
      </c>
      <c r="K196" s="327"/>
      <c r="L196" s="1468" t="str">
        <f>IF(B196="","",Output!Q174)</f>
        <v/>
      </c>
      <c r="M196" s="319" t="str">
        <f>IF(B196="","",Output!R174)</f>
        <v/>
      </c>
      <c r="N196" s="319" t="str">
        <f>IF(B196="","",Output!S174)</f>
        <v/>
      </c>
      <c r="O196" s="320" t="str">
        <f>IF(B196="","",Output!T174)</f>
        <v/>
      </c>
      <c r="P196" s="321" t="str">
        <f>IF(B196="","",Output!U174)</f>
        <v/>
      </c>
      <c r="Q196" s="1578" t="str">
        <f>IF(B196="","",Output!V174)</f>
        <v/>
      </c>
      <c r="R196" s="327"/>
      <c r="S196" s="318" t="str">
        <f>IF(B196="","",Output!W174)</f>
        <v/>
      </c>
      <c r="T196" s="319" t="str">
        <f>IF(B196="","",Output!X174)</f>
        <v/>
      </c>
      <c r="U196" s="319" t="str">
        <f>IF(B196="","",Output!Y174)</f>
        <v/>
      </c>
      <c r="V196" s="320" t="str">
        <f>IF(B196="","",Output!Z174)</f>
        <v/>
      </c>
      <c r="W196" s="321" t="str">
        <f>IF(B196="","",Output!AA174)</f>
        <v/>
      </c>
      <c r="X196" s="322" t="str">
        <f>IF(B196="","",Output!AB174)</f>
        <v/>
      </c>
    </row>
    <row r="197" spans="1:24">
      <c r="A197" s="324">
        <f t="shared" si="2"/>
        <v>-150</v>
      </c>
      <c r="B197" s="143" t="str">
        <f>IF(Output!C175=0,"",Output!C175)</f>
        <v/>
      </c>
      <c r="C197" s="326"/>
      <c r="D197" s="328" t="str">
        <f>IF(B197="","",Output!J175)</f>
        <v/>
      </c>
      <c r="E197" s="319" t="str">
        <f>IF(B197="","",Output!K175)</f>
        <v/>
      </c>
      <c r="F197" s="319" t="str">
        <f>IF(B197="","",Output!L175)</f>
        <v/>
      </c>
      <c r="G197" s="320" t="str">
        <f>IF(B197="","",Output!M175)</f>
        <v/>
      </c>
      <c r="H197" s="321" t="str">
        <f>IF(B197="","",Output!N175)</f>
        <v/>
      </c>
      <c r="I197" s="1582" t="str">
        <f>IF(B197="","",Output!O175)</f>
        <v/>
      </c>
      <c r="J197" s="322" t="str">
        <f>IF(B197="","",Output!P175)</f>
        <v/>
      </c>
      <c r="K197" s="327"/>
      <c r="L197" s="1468" t="str">
        <f>IF(B197="","",Output!Q175)</f>
        <v/>
      </c>
      <c r="M197" s="319" t="str">
        <f>IF(B197="","",Output!R175)</f>
        <v/>
      </c>
      <c r="N197" s="319" t="str">
        <f>IF(B197="","",Output!S175)</f>
        <v/>
      </c>
      <c r="O197" s="320" t="str">
        <f>IF(B197="","",Output!T175)</f>
        <v/>
      </c>
      <c r="P197" s="321" t="str">
        <f>IF(B197="","",Output!U175)</f>
        <v/>
      </c>
      <c r="Q197" s="1578" t="str">
        <f>IF(B197="","",Output!V175)</f>
        <v/>
      </c>
      <c r="R197" s="327"/>
      <c r="S197" s="318" t="str">
        <f>IF(B197="","",Output!W175)</f>
        <v/>
      </c>
      <c r="T197" s="319" t="str">
        <f>IF(B197="","",Output!X175)</f>
        <v/>
      </c>
      <c r="U197" s="319" t="str">
        <f>IF(B197="","",Output!Y175)</f>
        <v/>
      </c>
      <c r="V197" s="320" t="str">
        <f>IF(B197="","",Output!Z175)</f>
        <v/>
      </c>
      <c r="W197" s="321" t="str">
        <f>IF(B197="","",Output!AA175)</f>
        <v/>
      </c>
      <c r="X197" s="322" t="str">
        <f>IF(B197="","",Output!AB175)</f>
        <v/>
      </c>
    </row>
    <row r="198" spans="1:24">
      <c r="A198" s="324">
        <f t="shared" si="2"/>
        <v>-151</v>
      </c>
      <c r="B198" s="143" t="str">
        <f>IF(Output!C176=0,"",Output!C176)</f>
        <v/>
      </c>
      <c r="C198" s="326"/>
      <c r="D198" s="328" t="str">
        <f>IF(B198="","",Output!J176)</f>
        <v/>
      </c>
      <c r="E198" s="319" t="str">
        <f>IF(B198="","",Output!K176)</f>
        <v/>
      </c>
      <c r="F198" s="319" t="str">
        <f>IF(B198="","",Output!L176)</f>
        <v/>
      </c>
      <c r="G198" s="320" t="str">
        <f>IF(B198="","",Output!M176)</f>
        <v/>
      </c>
      <c r="H198" s="321" t="str">
        <f>IF(B198="","",Output!N176)</f>
        <v/>
      </c>
      <c r="I198" s="1582" t="str">
        <f>IF(B198="","",Output!O176)</f>
        <v/>
      </c>
      <c r="J198" s="322" t="str">
        <f>IF(B198="","",Output!P176)</f>
        <v/>
      </c>
      <c r="K198" s="327"/>
      <c r="L198" s="1468" t="str">
        <f>IF(B198="","",Output!Q176)</f>
        <v/>
      </c>
      <c r="M198" s="319" t="str">
        <f>IF(B198="","",Output!R176)</f>
        <v/>
      </c>
      <c r="N198" s="319" t="str">
        <f>IF(B198="","",Output!S176)</f>
        <v/>
      </c>
      <c r="O198" s="320" t="str">
        <f>IF(B198="","",Output!T176)</f>
        <v/>
      </c>
      <c r="P198" s="321" t="str">
        <f>IF(B198="","",Output!U176)</f>
        <v/>
      </c>
      <c r="Q198" s="1578" t="str">
        <f>IF(B198="","",Output!V176)</f>
        <v/>
      </c>
      <c r="R198" s="327"/>
      <c r="S198" s="318" t="str">
        <f>IF(B198="","",Output!W176)</f>
        <v/>
      </c>
      <c r="T198" s="319" t="str">
        <f>IF(B198="","",Output!X176)</f>
        <v/>
      </c>
      <c r="U198" s="319" t="str">
        <f>IF(B198="","",Output!Y176)</f>
        <v/>
      </c>
      <c r="V198" s="320" t="str">
        <f>IF(B198="","",Output!Z176)</f>
        <v/>
      </c>
      <c r="W198" s="321" t="str">
        <f>IF(B198="","",Output!AA176)</f>
        <v/>
      </c>
      <c r="X198" s="322" t="str">
        <f>IF(B198="","",Output!AB176)</f>
        <v/>
      </c>
    </row>
    <row r="199" spans="1:24">
      <c r="A199" s="324">
        <f t="shared" si="2"/>
        <v>-152</v>
      </c>
      <c r="B199" s="143" t="str">
        <f>IF(Output!C177=0,"",Output!C177)</f>
        <v/>
      </c>
      <c r="C199" s="326"/>
      <c r="D199" s="328" t="str">
        <f>IF(B199="","",Output!J177)</f>
        <v/>
      </c>
      <c r="E199" s="319" t="str">
        <f>IF(B199="","",Output!K177)</f>
        <v/>
      </c>
      <c r="F199" s="319" t="str">
        <f>IF(B199="","",Output!L177)</f>
        <v/>
      </c>
      <c r="G199" s="320" t="str">
        <f>IF(B199="","",Output!M177)</f>
        <v/>
      </c>
      <c r="H199" s="321" t="str">
        <f>IF(B199="","",Output!N177)</f>
        <v/>
      </c>
      <c r="I199" s="1582" t="str">
        <f>IF(B199="","",Output!O177)</f>
        <v/>
      </c>
      <c r="J199" s="322" t="str">
        <f>IF(B199="","",Output!P177)</f>
        <v/>
      </c>
      <c r="K199" s="327"/>
      <c r="L199" s="1468" t="str">
        <f>IF(B199="","",Output!Q177)</f>
        <v/>
      </c>
      <c r="M199" s="319" t="str">
        <f>IF(B199="","",Output!R177)</f>
        <v/>
      </c>
      <c r="N199" s="319" t="str">
        <f>IF(B199="","",Output!S177)</f>
        <v/>
      </c>
      <c r="O199" s="320" t="str">
        <f>IF(B199="","",Output!T177)</f>
        <v/>
      </c>
      <c r="P199" s="321" t="str">
        <f>IF(B199="","",Output!U177)</f>
        <v/>
      </c>
      <c r="Q199" s="1578" t="str">
        <f>IF(B199="","",Output!V177)</f>
        <v/>
      </c>
      <c r="R199" s="327"/>
      <c r="S199" s="318" t="str">
        <f>IF(B199="","",Output!W177)</f>
        <v/>
      </c>
      <c r="T199" s="319" t="str">
        <f>IF(B199="","",Output!X177)</f>
        <v/>
      </c>
      <c r="U199" s="319" t="str">
        <f>IF(B199="","",Output!Y177)</f>
        <v/>
      </c>
      <c r="V199" s="320" t="str">
        <f>IF(B199="","",Output!Z177)</f>
        <v/>
      </c>
      <c r="W199" s="321" t="str">
        <f>IF(B199="","",Output!AA177)</f>
        <v/>
      </c>
      <c r="X199" s="322" t="str">
        <f>IF(B199="","",Output!AB177)</f>
        <v/>
      </c>
    </row>
    <row r="200" spans="1:24">
      <c r="A200" s="324">
        <f t="shared" si="2"/>
        <v>-153</v>
      </c>
      <c r="B200" s="143" t="str">
        <f>IF(Output!C178=0,"",Output!C178)</f>
        <v/>
      </c>
      <c r="C200" s="326"/>
      <c r="D200" s="328" t="str">
        <f>IF(B200="","",Output!J178)</f>
        <v/>
      </c>
      <c r="E200" s="319" t="str">
        <f>IF(B200="","",Output!K178)</f>
        <v/>
      </c>
      <c r="F200" s="319" t="str">
        <f>IF(B200="","",Output!L178)</f>
        <v/>
      </c>
      <c r="G200" s="320" t="str">
        <f>IF(B200="","",Output!M178)</f>
        <v/>
      </c>
      <c r="H200" s="321" t="str">
        <f>IF(B200="","",Output!N178)</f>
        <v/>
      </c>
      <c r="I200" s="1582" t="str">
        <f>IF(B200="","",Output!O178)</f>
        <v/>
      </c>
      <c r="J200" s="322" t="str">
        <f>IF(B200="","",Output!P178)</f>
        <v/>
      </c>
      <c r="K200" s="327"/>
      <c r="L200" s="1468" t="str">
        <f>IF(B200="","",Output!Q178)</f>
        <v/>
      </c>
      <c r="M200" s="319" t="str">
        <f>IF(B200="","",Output!R178)</f>
        <v/>
      </c>
      <c r="N200" s="319" t="str">
        <f>IF(B200="","",Output!S178)</f>
        <v/>
      </c>
      <c r="O200" s="320" t="str">
        <f>IF(B200="","",Output!T178)</f>
        <v/>
      </c>
      <c r="P200" s="321" t="str">
        <f>IF(B200="","",Output!U178)</f>
        <v/>
      </c>
      <c r="Q200" s="1578" t="str">
        <f>IF(B200="","",Output!V178)</f>
        <v/>
      </c>
      <c r="R200" s="327"/>
      <c r="S200" s="318" t="str">
        <f>IF(B200="","",Output!W178)</f>
        <v/>
      </c>
      <c r="T200" s="319" t="str">
        <f>IF(B200="","",Output!X178)</f>
        <v/>
      </c>
      <c r="U200" s="319" t="str">
        <f>IF(B200="","",Output!Y178)</f>
        <v/>
      </c>
      <c r="V200" s="320" t="str">
        <f>IF(B200="","",Output!Z178)</f>
        <v/>
      </c>
      <c r="W200" s="321" t="str">
        <f>IF(B200="","",Output!AA178)</f>
        <v/>
      </c>
      <c r="X200" s="322" t="str">
        <f>IF(B200="","",Output!AB178)</f>
        <v/>
      </c>
    </row>
    <row r="201" spans="1:24">
      <c r="A201" s="324">
        <f t="shared" si="2"/>
        <v>-154</v>
      </c>
      <c r="B201" s="143" t="str">
        <f>IF(Output!C179=0,"",Output!C179)</f>
        <v/>
      </c>
      <c r="C201" s="326"/>
      <c r="D201" s="328" t="str">
        <f>IF(B201="","",Output!J179)</f>
        <v/>
      </c>
      <c r="E201" s="319" t="str">
        <f>IF(B201="","",Output!K179)</f>
        <v/>
      </c>
      <c r="F201" s="319" t="str">
        <f>IF(B201="","",Output!L179)</f>
        <v/>
      </c>
      <c r="G201" s="320" t="str">
        <f>IF(B201="","",Output!M179)</f>
        <v/>
      </c>
      <c r="H201" s="321" t="str">
        <f>IF(B201="","",Output!N179)</f>
        <v/>
      </c>
      <c r="I201" s="1582" t="str">
        <f>IF(B201="","",Output!O179)</f>
        <v/>
      </c>
      <c r="J201" s="322" t="str">
        <f>IF(B201="","",Output!P179)</f>
        <v/>
      </c>
      <c r="K201" s="327"/>
      <c r="L201" s="1468" t="str">
        <f>IF(B201="","",Output!Q179)</f>
        <v/>
      </c>
      <c r="M201" s="319" t="str">
        <f>IF(B201="","",Output!R179)</f>
        <v/>
      </c>
      <c r="N201" s="319" t="str">
        <f>IF(B201="","",Output!S179)</f>
        <v/>
      </c>
      <c r="O201" s="320" t="str">
        <f>IF(B201="","",Output!T179)</f>
        <v/>
      </c>
      <c r="P201" s="321" t="str">
        <f>IF(B201="","",Output!U179)</f>
        <v/>
      </c>
      <c r="Q201" s="1578" t="str">
        <f>IF(B201="","",Output!V179)</f>
        <v/>
      </c>
      <c r="R201" s="327"/>
      <c r="S201" s="318" t="str">
        <f>IF(B201="","",Output!W179)</f>
        <v/>
      </c>
      <c r="T201" s="319" t="str">
        <f>IF(B201="","",Output!X179)</f>
        <v/>
      </c>
      <c r="U201" s="319" t="str">
        <f>IF(B201="","",Output!Y179)</f>
        <v/>
      </c>
      <c r="V201" s="320" t="str">
        <f>IF(B201="","",Output!Z179)</f>
        <v/>
      </c>
      <c r="W201" s="321" t="str">
        <f>IF(B201="","",Output!AA179)</f>
        <v/>
      </c>
      <c r="X201" s="322" t="str">
        <f>IF(B201="","",Output!AB179)</f>
        <v/>
      </c>
    </row>
    <row r="202" spans="1:24">
      <c r="A202" s="324">
        <f t="shared" si="2"/>
        <v>-155</v>
      </c>
      <c r="B202" s="143" t="str">
        <f>IF(Output!C180=0,"",Output!C180)</f>
        <v/>
      </c>
      <c r="C202" s="326"/>
      <c r="D202" s="328" t="str">
        <f>IF(B202="","",Output!J180)</f>
        <v/>
      </c>
      <c r="E202" s="319" t="str">
        <f>IF(B202="","",Output!K180)</f>
        <v/>
      </c>
      <c r="F202" s="319" t="str">
        <f>IF(B202="","",Output!L180)</f>
        <v/>
      </c>
      <c r="G202" s="320" t="str">
        <f>IF(B202="","",Output!M180)</f>
        <v/>
      </c>
      <c r="H202" s="321" t="str">
        <f>IF(B202="","",Output!N180)</f>
        <v/>
      </c>
      <c r="I202" s="1582" t="str">
        <f>IF(B202="","",Output!O180)</f>
        <v/>
      </c>
      <c r="J202" s="322" t="str">
        <f>IF(B202="","",Output!P180)</f>
        <v/>
      </c>
      <c r="K202" s="327"/>
      <c r="L202" s="1468" t="str">
        <f>IF(B202="","",Output!Q180)</f>
        <v/>
      </c>
      <c r="M202" s="319" t="str">
        <f>IF(B202="","",Output!R180)</f>
        <v/>
      </c>
      <c r="N202" s="319" t="str">
        <f>IF(B202="","",Output!S180)</f>
        <v/>
      </c>
      <c r="O202" s="320" t="str">
        <f>IF(B202="","",Output!T180)</f>
        <v/>
      </c>
      <c r="P202" s="321" t="str">
        <f>IF(B202="","",Output!U180)</f>
        <v/>
      </c>
      <c r="Q202" s="1578" t="str">
        <f>IF(B202="","",Output!V180)</f>
        <v/>
      </c>
      <c r="R202" s="327"/>
      <c r="S202" s="318" t="str">
        <f>IF(B202="","",Output!W180)</f>
        <v/>
      </c>
      <c r="T202" s="319" t="str">
        <f>IF(B202="","",Output!X180)</f>
        <v/>
      </c>
      <c r="U202" s="319" t="str">
        <f>IF(B202="","",Output!Y180)</f>
        <v/>
      </c>
      <c r="V202" s="320" t="str">
        <f>IF(B202="","",Output!Z180)</f>
        <v/>
      </c>
      <c r="W202" s="321" t="str">
        <f>IF(B202="","",Output!AA180)</f>
        <v/>
      </c>
      <c r="X202" s="322" t="str">
        <f>IF(B202="","",Output!AB180)</f>
        <v/>
      </c>
    </row>
    <row r="203" spans="1:24">
      <c r="A203" s="324">
        <f t="shared" si="2"/>
        <v>-156</v>
      </c>
      <c r="B203" s="143" t="str">
        <f>IF(Output!C181=0,"",Output!C181)</f>
        <v/>
      </c>
      <c r="C203" s="326"/>
      <c r="D203" s="328" t="str">
        <f>IF(B203="","",Output!J181)</f>
        <v/>
      </c>
      <c r="E203" s="319" t="str">
        <f>IF(B203="","",Output!K181)</f>
        <v/>
      </c>
      <c r="F203" s="319" t="str">
        <f>IF(B203="","",Output!L181)</f>
        <v/>
      </c>
      <c r="G203" s="320" t="str">
        <f>IF(B203="","",Output!M181)</f>
        <v/>
      </c>
      <c r="H203" s="321" t="str">
        <f>IF(B203="","",Output!N181)</f>
        <v/>
      </c>
      <c r="I203" s="1582" t="str">
        <f>IF(B203="","",Output!O181)</f>
        <v/>
      </c>
      <c r="J203" s="322" t="str">
        <f>IF(B203="","",Output!P181)</f>
        <v/>
      </c>
      <c r="K203" s="327"/>
      <c r="L203" s="1468" t="str">
        <f>IF(B203="","",Output!Q181)</f>
        <v/>
      </c>
      <c r="M203" s="319" t="str">
        <f>IF(B203="","",Output!R181)</f>
        <v/>
      </c>
      <c r="N203" s="319" t="str">
        <f>IF(B203="","",Output!S181)</f>
        <v/>
      </c>
      <c r="O203" s="320" t="str">
        <f>IF(B203="","",Output!T181)</f>
        <v/>
      </c>
      <c r="P203" s="321" t="str">
        <f>IF(B203="","",Output!U181)</f>
        <v/>
      </c>
      <c r="Q203" s="1578" t="str">
        <f>IF(B203="","",Output!V181)</f>
        <v/>
      </c>
      <c r="R203" s="327"/>
      <c r="S203" s="318" t="str">
        <f>IF(B203="","",Output!W181)</f>
        <v/>
      </c>
      <c r="T203" s="319" t="str">
        <f>IF(B203="","",Output!X181)</f>
        <v/>
      </c>
      <c r="U203" s="319" t="str">
        <f>IF(B203="","",Output!Y181)</f>
        <v/>
      </c>
      <c r="V203" s="320" t="str">
        <f>IF(B203="","",Output!Z181)</f>
        <v/>
      </c>
      <c r="W203" s="321" t="str">
        <f>IF(B203="","",Output!AA181)</f>
        <v/>
      </c>
      <c r="X203" s="322" t="str">
        <f>IF(B203="","",Output!AB181)</f>
        <v/>
      </c>
    </row>
    <row r="204" spans="1:24">
      <c r="A204" s="324">
        <f t="shared" si="2"/>
        <v>-157</v>
      </c>
      <c r="B204" s="143" t="str">
        <f>IF(Output!C182=0,"",Output!C182)</f>
        <v/>
      </c>
      <c r="C204" s="326"/>
      <c r="D204" s="328" t="str">
        <f>IF(B204="","",Output!J182)</f>
        <v/>
      </c>
      <c r="E204" s="319" t="str">
        <f>IF(B204="","",Output!K182)</f>
        <v/>
      </c>
      <c r="F204" s="319" t="str">
        <f>IF(B204="","",Output!L182)</f>
        <v/>
      </c>
      <c r="G204" s="320" t="str">
        <f>IF(B204="","",Output!M182)</f>
        <v/>
      </c>
      <c r="H204" s="321" t="str">
        <f>IF(B204="","",Output!N182)</f>
        <v/>
      </c>
      <c r="I204" s="1582" t="str">
        <f>IF(B204="","",Output!O182)</f>
        <v/>
      </c>
      <c r="J204" s="322" t="str">
        <f>IF(B204="","",Output!P182)</f>
        <v/>
      </c>
      <c r="K204" s="327"/>
      <c r="L204" s="1468" t="str">
        <f>IF(B204="","",Output!Q182)</f>
        <v/>
      </c>
      <c r="M204" s="319" t="str">
        <f>IF(B204="","",Output!R182)</f>
        <v/>
      </c>
      <c r="N204" s="319" t="str">
        <f>IF(B204="","",Output!S182)</f>
        <v/>
      </c>
      <c r="O204" s="320" t="str">
        <f>IF(B204="","",Output!T182)</f>
        <v/>
      </c>
      <c r="P204" s="321" t="str">
        <f>IF(B204="","",Output!U182)</f>
        <v/>
      </c>
      <c r="Q204" s="1578" t="str">
        <f>IF(B204="","",Output!V182)</f>
        <v/>
      </c>
      <c r="R204" s="327"/>
      <c r="S204" s="318" t="str">
        <f>IF(B204="","",Output!W182)</f>
        <v/>
      </c>
      <c r="T204" s="319" t="str">
        <f>IF(B204="","",Output!X182)</f>
        <v/>
      </c>
      <c r="U204" s="319" t="str">
        <f>IF(B204="","",Output!Y182)</f>
        <v/>
      </c>
      <c r="V204" s="320" t="str">
        <f>IF(B204="","",Output!Z182)</f>
        <v/>
      </c>
      <c r="W204" s="321" t="str">
        <f>IF(B204="","",Output!AA182)</f>
        <v/>
      </c>
      <c r="X204" s="322" t="str">
        <f>IF(B204="","",Output!AB182)</f>
        <v/>
      </c>
    </row>
    <row r="205" spans="1:24">
      <c r="A205" s="324">
        <f t="shared" si="2"/>
        <v>-158</v>
      </c>
      <c r="B205" s="143" t="str">
        <f>IF(Output!C183=0,"",Output!C183)</f>
        <v/>
      </c>
      <c r="C205" s="326"/>
      <c r="D205" s="328" t="str">
        <f>IF(B205="","",Output!J183)</f>
        <v/>
      </c>
      <c r="E205" s="319" t="str">
        <f>IF(B205="","",Output!K183)</f>
        <v/>
      </c>
      <c r="F205" s="319" t="str">
        <f>IF(B205="","",Output!L183)</f>
        <v/>
      </c>
      <c r="G205" s="320" t="str">
        <f>IF(B205="","",Output!M183)</f>
        <v/>
      </c>
      <c r="H205" s="321" t="str">
        <f>IF(B205="","",Output!N183)</f>
        <v/>
      </c>
      <c r="I205" s="1582" t="str">
        <f>IF(B205="","",Output!O183)</f>
        <v/>
      </c>
      <c r="J205" s="322" t="str">
        <f>IF(B205="","",Output!P183)</f>
        <v/>
      </c>
      <c r="K205" s="327"/>
      <c r="L205" s="1468" t="str">
        <f>IF(B205="","",Output!Q183)</f>
        <v/>
      </c>
      <c r="M205" s="319" t="str">
        <f>IF(B205="","",Output!R183)</f>
        <v/>
      </c>
      <c r="N205" s="319" t="str">
        <f>IF(B205="","",Output!S183)</f>
        <v/>
      </c>
      <c r="O205" s="320" t="str">
        <f>IF(B205="","",Output!T183)</f>
        <v/>
      </c>
      <c r="P205" s="321" t="str">
        <f>IF(B205="","",Output!U183)</f>
        <v/>
      </c>
      <c r="Q205" s="1578" t="str">
        <f>IF(B205="","",Output!V183)</f>
        <v/>
      </c>
      <c r="R205" s="327"/>
      <c r="S205" s="318" t="str">
        <f>IF(B205="","",Output!W183)</f>
        <v/>
      </c>
      <c r="T205" s="319" t="str">
        <f>IF(B205="","",Output!X183)</f>
        <v/>
      </c>
      <c r="U205" s="319" t="str">
        <f>IF(B205="","",Output!Y183)</f>
        <v/>
      </c>
      <c r="V205" s="320" t="str">
        <f>IF(B205="","",Output!Z183)</f>
        <v/>
      </c>
      <c r="W205" s="321" t="str">
        <f>IF(B205="","",Output!AA183)</f>
        <v/>
      </c>
      <c r="X205" s="322" t="str">
        <f>IF(B205="","",Output!AB183)</f>
        <v/>
      </c>
    </row>
    <row r="206" spans="1:24">
      <c r="A206" s="324">
        <f t="shared" si="2"/>
        <v>-159</v>
      </c>
      <c r="B206" s="143" t="str">
        <f>IF(Output!C184=0,"",Output!C184)</f>
        <v/>
      </c>
      <c r="C206" s="326"/>
      <c r="D206" s="328" t="str">
        <f>IF(B206="","",Output!J184)</f>
        <v/>
      </c>
      <c r="E206" s="319" t="str">
        <f>IF(B206="","",Output!K184)</f>
        <v/>
      </c>
      <c r="F206" s="319" t="str">
        <f>IF(B206="","",Output!L184)</f>
        <v/>
      </c>
      <c r="G206" s="320" t="str">
        <f>IF(B206="","",Output!M184)</f>
        <v/>
      </c>
      <c r="H206" s="321" t="str">
        <f>IF(B206="","",Output!N184)</f>
        <v/>
      </c>
      <c r="I206" s="1582" t="str">
        <f>IF(B206="","",Output!O184)</f>
        <v/>
      </c>
      <c r="J206" s="322" t="str">
        <f>IF(B206="","",Output!P184)</f>
        <v/>
      </c>
      <c r="K206" s="327"/>
      <c r="L206" s="1468" t="str">
        <f>IF(B206="","",Output!Q184)</f>
        <v/>
      </c>
      <c r="M206" s="319" t="str">
        <f>IF(B206="","",Output!R184)</f>
        <v/>
      </c>
      <c r="N206" s="319" t="str">
        <f>IF(B206="","",Output!S184)</f>
        <v/>
      </c>
      <c r="O206" s="320" t="str">
        <f>IF(B206="","",Output!T184)</f>
        <v/>
      </c>
      <c r="P206" s="321" t="str">
        <f>IF(B206="","",Output!U184)</f>
        <v/>
      </c>
      <c r="Q206" s="1578" t="str">
        <f>IF(B206="","",Output!V184)</f>
        <v/>
      </c>
      <c r="R206" s="327"/>
      <c r="S206" s="318" t="str">
        <f>IF(B206="","",Output!W184)</f>
        <v/>
      </c>
      <c r="T206" s="319" t="str">
        <f>IF(B206="","",Output!X184)</f>
        <v/>
      </c>
      <c r="U206" s="319" t="str">
        <f>IF(B206="","",Output!Y184)</f>
        <v/>
      </c>
      <c r="V206" s="320" t="str">
        <f>IF(B206="","",Output!Z184)</f>
        <v/>
      </c>
      <c r="W206" s="321" t="str">
        <f>IF(B206="","",Output!AA184)</f>
        <v/>
      </c>
      <c r="X206" s="322" t="str">
        <f>IF(B206="","",Output!AB184)</f>
        <v/>
      </c>
    </row>
    <row r="207" spans="1:24">
      <c r="A207" s="324">
        <f t="shared" si="2"/>
        <v>-160</v>
      </c>
      <c r="B207" s="143" t="str">
        <f>IF(Output!C185=0,"",Output!C185)</f>
        <v/>
      </c>
      <c r="C207" s="326"/>
      <c r="D207" s="328" t="str">
        <f>IF(B207="","",Output!J185)</f>
        <v/>
      </c>
      <c r="E207" s="319" t="str">
        <f>IF(B207="","",Output!K185)</f>
        <v/>
      </c>
      <c r="F207" s="319" t="str">
        <f>IF(B207="","",Output!L185)</f>
        <v/>
      </c>
      <c r="G207" s="320" t="str">
        <f>IF(B207="","",Output!M185)</f>
        <v/>
      </c>
      <c r="H207" s="321" t="str">
        <f>IF(B207="","",Output!N185)</f>
        <v/>
      </c>
      <c r="I207" s="1582" t="str">
        <f>IF(B207="","",Output!O185)</f>
        <v/>
      </c>
      <c r="J207" s="322" t="str">
        <f>IF(B207="","",Output!P185)</f>
        <v/>
      </c>
      <c r="K207" s="327"/>
      <c r="L207" s="1468" t="str">
        <f>IF(B207="","",Output!Q185)</f>
        <v/>
      </c>
      <c r="M207" s="319" t="str">
        <f>IF(B207="","",Output!R185)</f>
        <v/>
      </c>
      <c r="N207" s="319" t="str">
        <f>IF(B207="","",Output!S185)</f>
        <v/>
      </c>
      <c r="O207" s="320" t="str">
        <f>IF(B207="","",Output!T185)</f>
        <v/>
      </c>
      <c r="P207" s="321" t="str">
        <f>IF(B207="","",Output!U185)</f>
        <v/>
      </c>
      <c r="Q207" s="1578" t="str">
        <f>IF(B207="","",Output!V185)</f>
        <v/>
      </c>
      <c r="R207" s="327"/>
      <c r="S207" s="318" t="str">
        <f>IF(B207="","",Output!W185)</f>
        <v/>
      </c>
      <c r="T207" s="319" t="str">
        <f>IF(B207="","",Output!X185)</f>
        <v/>
      </c>
      <c r="U207" s="319" t="str">
        <f>IF(B207="","",Output!Y185)</f>
        <v/>
      </c>
      <c r="V207" s="320" t="str">
        <f>IF(B207="","",Output!Z185)</f>
        <v/>
      </c>
      <c r="W207" s="321" t="str">
        <f>IF(B207="","",Output!AA185)</f>
        <v/>
      </c>
      <c r="X207" s="322" t="str">
        <f>IF(B207="","",Output!AB185)</f>
        <v/>
      </c>
    </row>
    <row r="208" spans="1:24">
      <c r="A208" s="324">
        <f t="shared" si="2"/>
        <v>-161</v>
      </c>
      <c r="B208" s="143" t="str">
        <f>IF(Output!C186=0,"",Output!C186)</f>
        <v/>
      </c>
      <c r="C208" s="326"/>
      <c r="D208" s="328" t="str">
        <f>IF(B208="","",Output!J186)</f>
        <v/>
      </c>
      <c r="E208" s="319" t="str">
        <f>IF(B208="","",Output!K186)</f>
        <v/>
      </c>
      <c r="F208" s="319" t="str">
        <f>IF(B208="","",Output!L186)</f>
        <v/>
      </c>
      <c r="G208" s="320" t="str">
        <f>IF(B208="","",Output!M186)</f>
        <v/>
      </c>
      <c r="H208" s="321" t="str">
        <f>IF(B208="","",Output!N186)</f>
        <v/>
      </c>
      <c r="I208" s="1582" t="str">
        <f>IF(B208="","",Output!O186)</f>
        <v/>
      </c>
      <c r="J208" s="322" t="str">
        <f>IF(B208="","",Output!P186)</f>
        <v/>
      </c>
      <c r="K208" s="327"/>
      <c r="L208" s="1468" t="str">
        <f>IF(B208="","",Output!Q186)</f>
        <v/>
      </c>
      <c r="M208" s="319" t="str">
        <f>IF(B208="","",Output!R186)</f>
        <v/>
      </c>
      <c r="N208" s="319" t="str">
        <f>IF(B208="","",Output!S186)</f>
        <v/>
      </c>
      <c r="O208" s="320" t="str">
        <f>IF(B208="","",Output!T186)</f>
        <v/>
      </c>
      <c r="P208" s="321" t="str">
        <f>IF(B208="","",Output!U186)</f>
        <v/>
      </c>
      <c r="Q208" s="1578" t="str">
        <f>IF(B208="","",Output!V186)</f>
        <v/>
      </c>
      <c r="R208" s="327"/>
      <c r="S208" s="318" t="str">
        <f>IF(B208="","",Output!W186)</f>
        <v/>
      </c>
      <c r="T208" s="319" t="str">
        <f>IF(B208="","",Output!X186)</f>
        <v/>
      </c>
      <c r="U208" s="319" t="str">
        <f>IF(B208="","",Output!Y186)</f>
        <v/>
      </c>
      <c r="V208" s="320" t="str">
        <f>IF(B208="","",Output!Z186)</f>
        <v/>
      </c>
      <c r="W208" s="321" t="str">
        <f>IF(B208="","",Output!AA186)</f>
        <v/>
      </c>
      <c r="X208" s="322" t="str">
        <f>IF(B208="","",Output!AB186)</f>
        <v/>
      </c>
    </row>
    <row r="209" spans="1:24">
      <c r="A209" s="324">
        <f t="shared" si="2"/>
        <v>-162</v>
      </c>
      <c r="B209" s="143" t="str">
        <f>IF(Output!C187=0,"",Output!C187)</f>
        <v/>
      </c>
      <c r="C209" s="326"/>
      <c r="D209" s="328" t="str">
        <f>IF(B209="","",Output!J187)</f>
        <v/>
      </c>
      <c r="E209" s="319" t="str">
        <f>IF(B209="","",Output!K187)</f>
        <v/>
      </c>
      <c r="F209" s="319" t="str">
        <f>IF(B209="","",Output!L187)</f>
        <v/>
      </c>
      <c r="G209" s="320" t="str">
        <f>IF(B209="","",Output!M187)</f>
        <v/>
      </c>
      <c r="H209" s="321" t="str">
        <f>IF(B209="","",Output!N187)</f>
        <v/>
      </c>
      <c r="I209" s="1582" t="str">
        <f>IF(B209="","",Output!O187)</f>
        <v/>
      </c>
      <c r="J209" s="322" t="str">
        <f>IF(B209="","",Output!P187)</f>
        <v/>
      </c>
      <c r="K209" s="327"/>
      <c r="L209" s="1468" t="str">
        <f>IF(B209="","",Output!Q187)</f>
        <v/>
      </c>
      <c r="M209" s="319" t="str">
        <f>IF(B209="","",Output!R187)</f>
        <v/>
      </c>
      <c r="N209" s="319" t="str">
        <f>IF(B209="","",Output!S187)</f>
        <v/>
      </c>
      <c r="O209" s="320" t="str">
        <f>IF(B209="","",Output!T187)</f>
        <v/>
      </c>
      <c r="P209" s="321" t="str">
        <f>IF(B209="","",Output!U187)</f>
        <v/>
      </c>
      <c r="Q209" s="1578" t="str">
        <f>IF(B209="","",Output!V187)</f>
        <v/>
      </c>
      <c r="R209" s="327"/>
      <c r="S209" s="318" t="str">
        <f>IF(B209="","",Output!W187)</f>
        <v/>
      </c>
      <c r="T209" s="319" t="str">
        <f>IF(B209="","",Output!X187)</f>
        <v/>
      </c>
      <c r="U209" s="319" t="str">
        <f>IF(B209="","",Output!Y187)</f>
        <v/>
      </c>
      <c r="V209" s="320" t="str">
        <f>IF(B209="","",Output!Z187)</f>
        <v/>
      </c>
      <c r="W209" s="321" t="str">
        <f>IF(B209="","",Output!AA187)</f>
        <v/>
      </c>
      <c r="X209" s="322" t="str">
        <f>IF(B209="","",Output!AB187)</f>
        <v/>
      </c>
    </row>
    <row r="210" spans="1:24">
      <c r="A210" s="324">
        <f t="shared" si="2"/>
        <v>-163</v>
      </c>
      <c r="B210" s="143" t="str">
        <f>IF(Output!C188=0,"",Output!C188)</f>
        <v/>
      </c>
      <c r="C210" s="326"/>
      <c r="D210" s="328" t="str">
        <f>IF(B210="","",Output!J188)</f>
        <v/>
      </c>
      <c r="E210" s="319" t="str">
        <f>IF(B210="","",Output!K188)</f>
        <v/>
      </c>
      <c r="F210" s="319" t="str">
        <f>IF(B210="","",Output!L188)</f>
        <v/>
      </c>
      <c r="G210" s="320" t="str">
        <f>IF(B210="","",Output!M188)</f>
        <v/>
      </c>
      <c r="H210" s="321" t="str">
        <f>IF(B210="","",Output!N188)</f>
        <v/>
      </c>
      <c r="I210" s="1582" t="str">
        <f>IF(B210="","",Output!O188)</f>
        <v/>
      </c>
      <c r="J210" s="322" t="str">
        <f>IF(B210="","",Output!P188)</f>
        <v/>
      </c>
      <c r="K210" s="327"/>
      <c r="L210" s="1468" t="str">
        <f>IF(B210="","",Output!Q188)</f>
        <v/>
      </c>
      <c r="M210" s="319" t="str">
        <f>IF(B210="","",Output!R188)</f>
        <v/>
      </c>
      <c r="N210" s="319" t="str">
        <f>IF(B210="","",Output!S188)</f>
        <v/>
      </c>
      <c r="O210" s="320" t="str">
        <f>IF(B210="","",Output!T188)</f>
        <v/>
      </c>
      <c r="P210" s="321" t="str">
        <f>IF(B210="","",Output!U188)</f>
        <v/>
      </c>
      <c r="Q210" s="1578" t="str">
        <f>IF(B210="","",Output!V188)</f>
        <v/>
      </c>
      <c r="R210" s="327"/>
      <c r="S210" s="318" t="str">
        <f>IF(B210="","",Output!W188)</f>
        <v/>
      </c>
      <c r="T210" s="319" t="str">
        <f>IF(B210="","",Output!X188)</f>
        <v/>
      </c>
      <c r="U210" s="319" t="str">
        <f>IF(B210="","",Output!Y188)</f>
        <v/>
      </c>
      <c r="V210" s="320" t="str">
        <f>IF(B210="","",Output!Z188)</f>
        <v/>
      </c>
      <c r="W210" s="321" t="str">
        <f>IF(B210="","",Output!AA188)</f>
        <v/>
      </c>
      <c r="X210" s="322" t="str">
        <f>IF(B210="","",Output!AB188)</f>
        <v/>
      </c>
    </row>
    <row r="211" spans="1:24">
      <c r="A211" s="324">
        <f t="shared" si="2"/>
        <v>-164</v>
      </c>
      <c r="B211" s="143" t="str">
        <f>IF(Output!C189=0,"",Output!C189)</f>
        <v/>
      </c>
      <c r="C211" s="326"/>
      <c r="D211" s="328" t="str">
        <f>IF(B211="","",Output!J189)</f>
        <v/>
      </c>
      <c r="E211" s="319" t="str">
        <f>IF(B211="","",Output!K189)</f>
        <v/>
      </c>
      <c r="F211" s="319" t="str">
        <f>IF(B211="","",Output!L189)</f>
        <v/>
      </c>
      <c r="G211" s="320" t="str">
        <f>IF(B211="","",Output!M189)</f>
        <v/>
      </c>
      <c r="H211" s="321" t="str">
        <f>IF(B211="","",Output!N189)</f>
        <v/>
      </c>
      <c r="I211" s="1582" t="str">
        <f>IF(B211="","",Output!O189)</f>
        <v/>
      </c>
      <c r="J211" s="322" t="str">
        <f>IF(B211="","",Output!P189)</f>
        <v/>
      </c>
      <c r="K211" s="327"/>
      <c r="L211" s="1468" t="str">
        <f>IF(B211="","",Output!Q189)</f>
        <v/>
      </c>
      <c r="M211" s="319" t="str">
        <f>IF(B211="","",Output!R189)</f>
        <v/>
      </c>
      <c r="N211" s="319" t="str">
        <f>IF(B211="","",Output!S189)</f>
        <v/>
      </c>
      <c r="O211" s="320" t="str">
        <f>IF(B211="","",Output!T189)</f>
        <v/>
      </c>
      <c r="P211" s="321" t="str">
        <f>IF(B211="","",Output!U189)</f>
        <v/>
      </c>
      <c r="Q211" s="1578" t="str">
        <f>IF(B211="","",Output!V189)</f>
        <v/>
      </c>
      <c r="R211" s="327"/>
      <c r="S211" s="318" t="str">
        <f>IF(B211="","",Output!W189)</f>
        <v/>
      </c>
      <c r="T211" s="319" t="str">
        <f>IF(B211="","",Output!X189)</f>
        <v/>
      </c>
      <c r="U211" s="319" t="str">
        <f>IF(B211="","",Output!Y189)</f>
        <v/>
      </c>
      <c r="V211" s="320" t="str">
        <f>IF(B211="","",Output!Z189)</f>
        <v/>
      </c>
      <c r="W211" s="321" t="str">
        <f>IF(B211="","",Output!AA189)</f>
        <v/>
      </c>
      <c r="X211" s="322" t="str">
        <f>IF(B211="","",Output!AB189)</f>
        <v/>
      </c>
    </row>
    <row r="212" spans="1:24">
      <c r="A212" s="324">
        <f t="shared" si="2"/>
        <v>-165</v>
      </c>
      <c r="B212" s="143" t="str">
        <f>IF(Output!C190=0,"",Output!C190)</f>
        <v/>
      </c>
      <c r="C212" s="326"/>
      <c r="D212" s="328" t="str">
        <f>IF(B212="","",Output!J190)</f>
        <v/>
      </c>
      <c r="E212" s="319" t="str">
        <f>IF(B212="","",Output!K190)</f>
        <v/>
      </c>
      <c r="F212" s="319" t="str">
        <f>IF(B212="","",Output!L190)</f>
        <v/>
      </c>
      <c r="G212" s="320" t="str">
        <f>IF(B212="","",Output!M190)</f>
        <v/>
      </c>
      <c r="H212" s="321" t="str">
        <f>IF(B212="","",Output!N190)</f>
        <v/>
      </c>
      <c r="I212" s="1582" t="str">
        <f>IF(B212="","",Output!O190)</f>
        <v/>
      </c>
      <c r="J212" s="322" t="str">
        <f>IF(B212="","",Output!P190)</f>
        <v/>
      </c>
      <c r="K212" s="327"/>
      <c r="L212" s="1468" t="str">
        <f>IF(B212="","",Output!Q190)</f>
        <v/>
      </c>
      <c r="M212" s="319" t="str">
        <f>IF(B212="","",Output!R190)</f>
        <v/>
      </c>
      <c r="N212" s="319" t="str">
        <f>IF(B212="","",Output!S190)</f>
        <v/>
      </c>
      <c r="O212" s="320" t="str">
        <f>IF(B212="","",Output!T190)</f>
        <v/>
      </c>
      <c r="P212" s="321" t="str">
        <f>IF(B212="","",Output!U190)</f>
        <v/>
      </c>
      <c r="Q212" s="1578" t="str">
        <f>IF(B212="","",Output!V190)</f>
        <v/>
      </c>
      <c r="R212" s="327"/>
      <c r="S212" s="318" t="str">
        <f>IF(B212="","",Output!W190)</f>
        <v/>
      </c>
      <c r="T212" s="319" t="str">
        <f>IF(B212="","",Output!X190)</f>
        <v/>
      </c>
      <c r="U212" s="319" t="str">
        <f>IF(B212="","",Output!Y190)</f>
        <v/>
      </c>
      <c r="V212" s="320" t="str">
        <f>IF(B212="","",Output!Z190)</f>
        <v/>
      </c>
      <c r="W212" s="321" t="str">
        <f>IF(B212="","",Output!AA190)</f>
        <v/>
      </c>
      <c r="X212" s="322" t="str">
        <f>IF(B212="","",Output!AB190)</f>
        <v/>
      </c>
    </row>
    <row r="213" spans="1:24">
      <c r="A213" s="324">
        <f t="shared" si="2"/>
        <v>-166</v>
      </c>
      <c r="B213" s="143" t="str">
        <f>IF(Output!C191=0,"",Output!C191)</f>
        <v/>
      </c>
      <c r="C213" s="326"/>
      <c r="D213" s="328" t="str">
        <f>IF(B213="","",Output!J191)</f>
        <v/>
      </c>
      <c r="E213" s="319" t="str">
        <f>IF(B213="","",Output!K191)</f>
        <v/>
      </c>
      <c r="F213" s="319" t="str">
        <f>IF(B213="","",Output!L191)</f>
        <v/>
      </c>
      <c r="G213" s="320" t="str">
        <f>IF(B213="","",Output!M191)</f>
        <v/>
      </c>
      <c r="H213" s="321" t="str">
        <f>IF(B213="","",Output!N191)</f>
        <v/>
      </c>
      <c r="I213" s="1582" t="str">
        <f>IF(B213="","",Output!O191)</f>
        <v/>
      </c>
      <c r="J213" s="322" t="str">
        <f>IF(B213="","",Output!P191)</f>
        <v/>
      </c>
      <c r="K213" s="327"/>
      <c r="L213" s="1468" t="str">
        <f>IF(B213="","",Output!Q191)</f>
        <v/>
      </c>
      <c r="M213" s="319" t="str">
        <f>IF(B213="","",Output!R191)</f>
        <v/>
      </c>
      <c r="N213" s="319" t="str">
        <f>IF(B213="","",Output!S191)</f>
        <v/>
      </c>
      <c r="O213" s="320" t="str">
        <f>IF(B213="","",Output!T191)</f>
        <v/>
      </c>
      <c r="P213" s="321" t="str">
        <f>IF(B213="","",Output!U191)</f>
        <v/>
      </c>
      <c r="Q213" s="1578" t="str">
        <f>IF(B213="","",Output!V191)</f>
        <v/>
      </c>
      <c r="R213" s="327"/>
      <c r="S213" s="318" t="str">
        <f>IF(B213="","",Output!W191)</f>
        <v/>
      </c>
      <c r="T213" s="319" t="str">
        <f>IF(B213="","",Output!X191)</f>
        <v/>
      </c>
      <c r="U213" s="319" t="str">
        <f>IF(B213="","",Output!Y191)</f>
        <v/>
      </c>
      <c r="V213" s="320" t="str">
        <f>IF(B213="","",Output!Z191)</f>
        <v/>
      </c>
      <c r="W213" s="321" t="str">
        <f>IF(B213="","",Output!AA191)</f>
        <v/>
      </c>
      <c r="X213" s="322" t="str">
        <f>IF(B213="","",Output!AB191)</f>
        <v/>
      </c>
    </row>
    <row r="214" spans="1:24">
      <c r="A214" s="324">
        <f t="shared" si="2"/>
        <v>-167</v>
      </c>
      <c r="B214" s="143" t="str">
        <f>IF(Output!C192=0,"",Output!C192)</f>
        <v/>
      </c>
      <c r="C214" s="326"/>
      <c r="D214" s="328" t="str">
        <f>IF(B214="","",Output!J192)</f>
        <v/>
      </c>
      <c r="E214" s="319" t="str">
        <f>IF(B214="","",Output!K192)</f>
        <v/>
      </c>
      <c r="F214" s="319" t="str">
        <f>IF(B214="","",Output!L192)</f>
        <v/>
      </c>
      <c r="G214" s="320" t="str">
        <f>IF(B214="","",Output!M192)</f>
        <v/>
      </c>
      <c r="H214" s="321" t="str">
        <f>IF(B214="","",Output!N192)</f>
        <v/>
      </c>
      <c r="I214" s="1582" t="str">
        <f>IF(B214="","",Output!O192)</f>
        <v/>
      </c>
      <c r="J214" s="322" t="str">
        <f>IF(B214="","",Output!P192)</f>
        <v/>
      </c>
      <c r="K214" s="327"/>
      <c r="L214" s="1468" t="str">
        <f>IF(B214="","",Output!Q192)</f>
        <v/>
      </c>
      <c r="M214" s="319" t="str">
        <f>IF(B214="","",Output!R192)</f>
        <v/>
      </c>
      <c r="N214" s="319" t="str">
        <f>IF(B214="","",Output!S192)</f>
        <v/>
      </c>
      <c r="O214" s="320" t="str">
        <f>IF(B214="","",Output!T192)</f>
        <v/>
      </c>
      <c r="P214" s="321" t="str">
        <f>IF(B214="","",Output!U192)</f>
        <v/>
      </c>
      <c r="Q214" s="1578" t="str">
        <f>IF(B214="","",Output!V192)</f>
        <v/>
      </c>
      <c r="R214" s="327"/>
      <c r="S214" s="318" t="str">
        <f>IF(B214="","",Output!W192)</f>
        <v/>
      </c>
      <c r="T214" s="319" t="str">
        <f>IF(B214="","",Output!X192)</f>
        <v/>
      </c>
      <c r="U214" s="319" t="str">
        <f>IF(B214="","",Output!Y192)</f>
        <v/>
      </c>
      <c r="V214" s="320" t="str">
        <f>IF(B214="","",Output!Z192)</f>
        <v/>
      </c>
      <c r="W214" s="321" t="str">
        <f>IF(B214="","",Output!AA192)</f>
        <v/>
      </c>
      <c r="X214" s="322" t="str">
        <f>IF(B214="","",Output!AB192)</f>
        <v/>
      </c>
    </row>
    <row r="215" spans="1:24">
      <c r="A215" s="324">
        <f t="shared" si="2"/>
        <v>-168</v>
      </c>
      <c r="B215" s="143" t="str">
        <f>IF(Output!C193=0,"",Output!C193)</f>
        <v/>
      </c>
      <c r="C215" s="326"/>
      <c r="D215" s="328" t="str">
        <f>IF(B215="","",Output!J193)</f>
        <v/>
      </c>
      <c r="E215" s="319" t="str">
        <f>IF(B215="","",Output!K193)</f>
        <v/>
      </c>
      <c r="F215" s="319" t="str">
        <f>IF(B215="","",Output!L193)</f>
        <v/>
      </c>
      <c r="G215" s="320" t="str">
        <f>IF(B215="","",Output!M193)</f>
        <v/>
      </c>
      <c r="H215" s="321" t="str">
        <f>IF(B215="","",Output!N193)</f>
        <v/>
      </c>
      <c r="I215" s="1582" t="str">
        <f>IF(B215="","",Output!O193)</f>
        <v/>
      </c>
      <c r="J215" s="322" t="str">
        <f>IF(B215="","",Output!P193)</f>
        <v/>
      </c>
      <c r="K215" s="327"/>
      <c r="L215" s="1468" t="str">
        <f>IF(B215="","",Output!Q193)</f>
        <v/>
      </c>
      <c r="M215" s="319" t="str">
        <f>IF(B215="","",Output!R193)</f>
        <v/>
      </c>
      <c r="N215" s="319" t="str">
        <f>IF(B215="","",Output!S193)</f>
        <v/>
      </c>
      <c r="O215" s="320" t="str">
        <f>IF(B215="","",Output!T193)</f>
        <v/>
      </c>
      <c r="P215" s="321" t="str">
        <f>IF(B215="","",Output!U193)</f>
        <v/>
      </c>
      <c r="Q215" s="1578" t="str">
        <f>IF(B215="","",Output!V193)</f>
        <v/>
      </c>
      <c r="R215" s="327"/>
      <c r="S215" s="318" t="str">
        <f>IF(B215="","",Output!W193)</f>
        <v/>
      </c>
      <c r="T215" s="319" t="str">
        <f>IF(B215="","",Output!X193)</f>
        <v/>
      </c>
      <c r="U215" s="319" t="str">
        <f>IF(B215="","",Output!Y193)</f>
        <v/>
      </c>
      <c r="V215" s="320" t="str">
        <f>IF(B215="","",Output!Z193)</f>
        <v/>
      </c>
      <c r="W215" s="321" t="str">
        <f>IF(B215="","",Output!AA193)</f>
        <v/>
      </c>
      <c r="X215" s="322" t="str">
        <f>IF(B215="","",Output!AB193)</f>
        <v/>
      </c>
    </row>
    <row r="216" spans="1:24">
      <c r="A216" s="324">
        <f t="shared" si="2"/>
        <v>-169</v>
      </c>
      <c r="B216" s="143" t="str">
        <f>IF(Output!C194=0,"",Output!C194)</f>
        <v/>
      </c>
      <c r="C216" s="326"/>
      <c r="D216" s="328" t="str">
        <f>IF(B216="","",Output!J194)</f>
        <v/>
      </c>
      <c r="E216" s="319" t="str">
        <f>IF(B216="","",Output!K194)</f>
        <v/>
      </c>
      <c r="F216" s="319" t="str">
        <f>IF(B216="","",Output!L194)</f>
        <v/>
      </c>
      <c r="G216" s="320" t="str">
        <f>IF(B216="","",Output!M194)</f>
        <v/>
      </c>
      <c r="H216" s="321" t="str">
        <f>IF(B216="","",Output!N194)</f>
        <v/>
      </c>
      <c r="I216" s="1582" t="str">
        <f>IF(B216="","",Output!O194)</f>
        <v/>
      </c>
      <c r="J216" s="322" t="str">
        <f>IF(B216="","",Output!P194)</f>
        <v/>
      </c>
      <c r="K216" s="327"/>
      <c r="L216" s="1468" t="str">
        <f>IF(B216="","",Output!Q194)</f>
        <v/>
      </c>
      <c r="M216" s="319" t="str">
        <f>IF(B216="","",Output!R194)</f>
        <v/>
      </c>
      <c r="N216" s="319" t="str">
        <f>IF(B216="","",Output!S194)</f>
        <v/>
      </c>
      <c r="O216" s="320" t="str">
        <f>IF(B216="","",Output!T194)</f>
        <v/>
      </c>
      <c r="P216" s="321" t="str">
        <f>IF(B216="","",Output!U194)</f>
        <v/>
      </c>
      <c r="Q216" s="1578" t="str">
        <f>IF(B216="","",Output!V194)</f>
        <v/>
      </c>
      <c r="R216" s="327"/>
      <c r="S216" s="318" t="str">
        <f>IF(B216="","",Output!W194)</f>
        <v/>
      </c>
      <c r="T216" s="319" t="str">
        <f>IF(B216="","",Output!X194)</f>
        <v/>
      </c>
      <c r="U216" s="319" t="str">
        <f>IF(B216="","",Output!Y194)</f>
        <v/>
      </c>
      <c r="V216" s="320" t="str">
        <f>IF(B216="","",Output!Z194)</f>
        <v/>
      </c>
      <c r="W216" s="321" t="str">
        <f>IF(B216="","",Output!AA194)</f>
        <v/>
      </c>
      <c r="X216" s="322" t="str">
        <f>IF(B216="","",Output!AB194)</f>
        <v/>
      </c>
    </row>
    <row r="217" spans="1:24">
      <c r="A217" s="324">
        <f t="shared" si="2"/>
        <v>-170</v>
      </c>
      <c r="B217" s="143" t="str">
        <f>IF(Output!C195=0,"",Output!C195)</f>
        <v/>
      </c>
      <c r="C217" s="326"/>
      <c r="D217" s="328" t="str">
        <f>IF(B217="","",Output!J195)</f>
        <v/>
      </c>
      <c r="E217" s="319" t="str">
        <f>IF(B217="","",Output!K195)</f>
        <v/>
      </c>
      <c r="F217" s="319" t="str">
        <f>IF(B217="","",Output!L195)</f>
        <v/>
      </c>
      <c r="G217" s="320" t="str">
        <f>IF(B217="","",Output!M195)</f>
        <v/>
      </c>
      <c r="H217" s="321" t="str">
        <f>IF(B217="","",Output!N195)</f>
        <v/>
      </c>
      <c r="I217" s="1582" t="str">
        <f>IF(B217="","",Output!O195)</f>
        <v/>
      </c>
      <c r="J217" s="322" t="str">
        <f>IF(B217="","",Output!P195)</f>
        <v/>
      </c>
      <c r="K217" s="327"/>
      <c r="L217" s="1468" t="str">
        <f>IF(B217="","",Output!Q195)</f>
        <v/>
      </c>
      <c r="M217" s="319" t="str">
        <f>IF(B217="","",Output!R195)</f>
        <v/>
      </c>
      <c r="N217" s="319" t="str">
        <f>IF(B217="","",Output!S195)</f>
        <v/>
      </c>
      <c r="O217" s="320" t="str">
        <f>IF(B217="","",Output!T195)</f>
        <v/>
      </c>
      <c r="P217" s="321" t="str">
        <f>IF(B217="","",Output!U195)</f>
        <v/>
      </c>
      <c r="Q217" s="1578" t="str">
        <f>IF(B217="","",Output!V195)</f>
        <v/>
      </c>
      <c r="R217" s="327"/>
      <c r="S217" s="318" t="str">
        <f>IF(B217="","",Output!W195)</f>
        <v/>
      </c>
      <c r="T217" s="319" t="str">
        <f>IF(B217="","",Output!X195)</f>
        <v/>
      </c>
      <c r="U217" s="319" t="str">
        <f>IF(B217="","",Output!Y195)</f>
        <v/>
      </c>
      <c r="V217" s="320" t="str">
        <f>IF(B217="","",Output!Z195)</f>
        <v/>
      </c>
      <c r="W217" s="321" t="str">
        <f>IF(B217="","",Output!AA195)</f>
        <v/>
      </c>
      <c r="X217" s="322" t="str">
        <f>IF(B217="","",Output!AB195)</f>
        <v/>
      </c>
    </row>
    <row r="218" spans="1:24">
      <c r="A218" s="324">
        <f t="shared" si="2"/>
        <v>-171</v>
      </c>
      <c r="B218" s="143" t="str">
        <f>IF(Output!C196=0,"",Output!C196)</f>
        <v/>
      </c>
      <c r="C218" s="326"/>
      <c r="D218" s="328" t="str">
        <f>IF(B218="","",Output!J196)</f>
        <v/>
      </c>
      <c r="E218" s="319" t="str">
        <f>IF(B218="","",Output!K196)</f>
        <v/>
      </c>
      <c r="F218" s="319" t="str">
        <f>IF(B218="","",Output!L196)</f>
        <v/>
      </c>
      <c r="G218" s="320" t="str">
        <f>IF(B218="","",Output!M196)</f>
        <v/>
      </c>
      <c r="H218" s="321" t="str">
        <f>IF(B218="","",Output!N196)</f>
        <v/>
      </c>
      <c r="I218" s="1582" t="str">
        <f>IF(B218="","",Output!O196)</f>
        <v/>
      </c>
      <c r="J218" s="322" t="str">
        <f>IF(B218="","",Output!P196)</f>
        <v/>
      </c>
      <c r="K218" s="327"/>
      <c r="L218" s="1468" t="str">
        <f>IF(B218="","",Output!Q196)</f>
        <v/>
      </c>
      <c r="M218" s="319" t="str">
        <f>IF(B218="","",Output!R196)</f>
        <v/>
      </c>
      <c r="N218" s="319" t="str">
        <f>IF(B218="","",Output!S196)</f>
        <v/>
      </c>
      <c r="O218" s="320" t="str">
        <f>IF(B218="","",Output!T196)</f>
        <v/>
      </c>
      <c r="P218" s="321" t="str">
        <f>IF(B218="","",Output!U196)</f>
        <v/>
      </c>
      <c r="Q218" s="1578" t="str">
        <f>IF(B218="","",Output!V196)</f>
        <v/>
      </c>
      <c r="R218" s="327"/>
      <c r="S218" s="318" t="str">
        <f>IF(B218="","",Output!W196)</f>
        <v/>
      </c>
      <c r="T218" s="319" t="str">
        <f>IF(B218="","",Output!X196)</f>
        <v/>
      </c>
      <c r="U218" s="319" t="str">
        <f>IF(B218="","",Output!Y196)</f>
        <v/>
      </c>
      <c r="V218" s="320" t="str">
        <f>IF(B218="","",Output!Z196)</f>
        <v/>
      </c>
      <c r="W218" s="321" t="str">
        <f>IF(B218="","",Output!AA196)</f>
        <v/>
      </c>
      <c r="X218" s="322" t="str">
        <f>IF(B218="","",Output!AB196)</f>
        <v/>
      </c>
    </row>
    <row r="219" spans="1:24">
      <c r="A219" s="324">
        <f t="shared" si="2"/>
        <v>-172</v>
      </c>
      <c r="B219" s="143" t="str">
        <f>IF(Output!C197=0,"",Output!C197)</f>
        <v/>
      </c>
      <c r="C219" s="326"/>
      <c r="D219" s="328" t="str">
        <f>IF(B219="","",Output!J197)</f>
        <v/>
      </c>
      <c r="E219" s="319" t="str">
        <f>IF(B219="","",Output!K197)</f>
        <v/>
      </c>
      <c r="F219" s="319" t="str">
        <f>IF(B219="","",Output!L197)</f>
        <v/>
      </c>
      <c r="G219" s="320" t="str">
        <f>IF(B219="","",Output!M197)</f>
        <v/>
      </c>
      <c r="H219" s="321" t="str">
        <f>IF(B219="","",Output!N197)</f>
        <v/>
      </c>
      <c r="I219" s="1582" t="str">
        <f>IF(B219="","",Output!O197)</f>
        <v/>
      </c>
      <c r="J219" s="322" t="str">
        <f>IF(B219="","",Output!P197)</f>
        <v/>
      </c>
      <c r="K219" s="327"/>
      <c r="L219" s="1468" t="str">
        <f>IF(B219="","",Output!Q197)</f>
        <v/>
      </c>
      <c r="M219" s="319" t="str">
        <f>IF(B219="","",Output!R197)</f>
        <v/>
      </c>
      <c r="N219" s="319" t="str">
        <f>IF(B219="","",Output!S197)</f>
        <v/>
      </c>
      <c r="O219" s="320" t="str">
        <f>IF(B219="","",Output!T197)</f>
        <v/>
      </c>
      <c r="P219" s="321" t="str">
        <f>IF(B219="","",Output!U197)</f>
        <v/>
      </c>
      <c r="Q219" s="1578" t="str">
        <f>IF(B219="","",Output!V197)</f>
        <v/>
      </c>
      <c r="R219" s="327"/>
      <c r="S219" s="318" t="str">
        <f>IF(B219="","",Output!W197)</f>
        <v/>
      </c>
      <c r="T219" s="319" t="str">
        <f>IF(B219="","",Output!X197)</f>
        <v/>
      </c>
      <c r="U219" s="319" t="str">
        <f>IF(B219="","",Output!Y197)</f>
        <v/>
      </c>
      <c r="V219" s="320" t="str">
        <f>IF(B219="","",Output!Z197)</f>
        <v/>
      </c>
      <c r="W219" s="321" t="str">
        <f>IF(B219="","",Output!AA197)</f>
        <v/>
      </c>
      <c r="X219" s="322" t="str">
        <f>IF(B219="","",Output!AB197)</f>
        <v/>
      </c>
    </row>
    <row r="220" spans="1:24">
      <c r="A220" s="324">
        <f t="shared" ref="A220:A221" si="3">A219-1</f>
        <v>-173</v>
      </c>
      <c r="B220" s="143" t="str">
        <f>IF(Output!C198=0,"",Output!C198)</f>
        <v/>
      </c>
      <c r="C220" s="326"/>
      <c r="D220" s="328" t="str">
        <f>IF(B220="","",Output!J198)</f>
        <v/>
      </c>
      <c r="E220" s="319" t="str">
        <f>IF(B220="","",Output!K198)</f>
        <v/>
      </c>
      <c r="F220" s="319" t="str">
        <f>IF(B220="","",Output!L198)</f>
        <v/>
      </c>
      <c r="G220" s="320" t="str">
        <f>IF(B220="","",Output!M198)</f>
        <v/>
      </c>
      <c r="H220" s="321" t="str">
        <f>IF(B220="","",Output!N198)</f>
        <v/>
      </c>
      <c r="I220" s="1582" t="str">
        <f>IF(B220="","",Output!O198)</f>
        <v/>
      </c>
      <c r="J220" s="322" t="str">
        <f>IF(B220="","",Output!P198)</f>
        <v/>
      </c>
      <c r="K220" s="327"/>
      <c r="L220" s="1468" t="str">
        <f>IF(B220="","",Output!Q198)</f>
        <v/>
      </c>
      <c r="M220" s="319" t="str">
        <f>IF(B220="","",Output!R198)</f>
        <v/>
      </c>
      <c r="N220" s="319" t="str">
        <f>IF(B220="","",Output!S198)</f>
        <v/>
      </c>
      <c r="O220" s="320" t="str">
        <f>IF(B220="","",Output!T198)</f>
        <v/>
      </c>
      <c r="P220" s="321" t="str">
        <f>IF(B220="","",Output!U198)</f>
        <v/>
      </c>
      <c r="Q220" s="1578" t="str">
        <f>IF(B220="","",Output!V198)</f>
        <v/>
      </c>
      <c r="R220" s="327"/>
      <c r="S220" s="318" t="str">
        <f>IF(B220="","",Output!W198)</f>
        <v/>
      </c>
      <c r="T220" s="319" t="str">
        <f>IF(B220="","",Output!X198)</f>
        <v/>
      </c>
      <c r="U220" s="319" t="str">
        <f>IF(B220="","",Output!Y198)</f>
        <v/>
      </c>
      <c r="V220" s="320" t="str">
        <f>IF(B220="","",Output!Z198)</f>
        <v/>
      </c>
      <c r="W220" s="321" t="str">
        <f>IF(B220="","",Output!AA198)</f>
        <v/>
      </c>
      <c r="X220" s="322" t="str">
        <f>IF(B220="","",Output!AB198)</f>
        <v/>
      </c>
    </row>
    <row r="221" spans="1:24">
      <c r="A221" s="324">
        <f t="shared" si="3"/>
        <v>-174</v>
      </c>
      <c r="B221" s="143" t="str">
        <f>IF(Output!C199=0,"",Output!C199)</f>
        <v/>
      </c>
      <c r="C221" s="326"/>
      <c r="D221" s="1465" t="str">
        <f>IF(B221="","",Output!J199)</f>
        <v/>
      </c>
      <c r="E221" s="1462" t="str">
        <f>IF(B221="","",Output!K199)</f>
        <v/>
      </c>
      <c r="F221" s="1462" t="str">
        <f>IF(B221="","",Output!L199)</f>
        <v/>
      </c>
      <c r="G221" s="330" t="str">
        <f>IF(B221="","",Output!M199)</f>
        <v/>
      </c>
      <c r="H221" s="331" t="str">
        <f>IF(B221="","",Output!N199)</f>
        <v/>
      </c>
      <c r="I221" s="1583" t="str">
        <f>IF(B221="","",Output!O199)</f>
        <v/>
      </c>
      <c r="J221" s="1463" t="str">
        <f>IF(B221="","",Output!P199)</f>
        <v/>
      </c>
      <c r="K221" s="327"/>
      <c r="L221" s="1469" t="str">
        <f>IF(B221="","",Output!Q199)</f>
        <v/>
      </c>
      <c r="M221" s="1470" t="str">
        <f>IF(B221="","",Output!R199)</f>
        <v/>
      </c>
      <c r="N221" s="1470" t="str">
        <f>IF(B221="","",Output!S199)</f>
        <v/>
      </c>
      <c r="O221" s="1471" t="str">
        <f>IF(B221="","",Output!T199)</f>
        <v/>
      </c>
      <c r="P221" s="1472" t="str">
        <f>IF(B221="","",Output!U199)</f>
        <v/>
      </c>
      <c r="Q221" s="1579" t="str">
        <f>IF(B221="","",Output!V199)</f>
        <v/>
      </c>
      <c r="R221" s="327"/>
      <c r="S221" s="329" t="str">
        <f>IF(B221="","",Output!W199)</f>
        <v/>
      </c>
      <c r="T221" s="1462" t="str">
        <f>IF(B221="","",Output!X199)</f>
        <v/>
      </c>
      <c r="U221" s="1462" t="str">
        <f>IF(B221="","",Output!Y199)</f>
        <v/>
      </c>
      <c r="V221" s="330" t="str">
        <f>IF(B221="","",Output!Z199)</f>
        <v/>
      </c>
      <c r="W221" s="331" t="str">
        <f>IF(B221="","",Output!AA199)</f>
        <v/>
      </c>
      <c r="X221" s="1463" t="str">
        <f>IF(B221="","",Output!AB199)</f>
        <v/>
      </c>
    </row>
  </sheetData>
  <mergeCells count="24">
    <mergeCell ref="W23:W24"/>
    <mergeCell ref="X23:X24"/>
    <mergeCell ref="O23:O24"/>
    <mergeCell ref="P23:P24"/>
    <mergeCell ref="Q23:Q24"/>
    <mergeCell ref="S23:S24"/>
    <mergeCell ref="T23:T24"/>
    <mergeCell ref="U23:U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s>
  <conditionalFormatting sqref="B26:B221">
    <cfRule type="cellIs" dxfId="51"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zoomScale="80" zoomScaleNormal="80" zoomScaleSheetLayoutView="80" workbookViewId="0">
      <selection activeCell="K33" sqref="K33:R33"/>
    </sheetView>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87" customWidth="1"/>
    <col min="9" max="9" width="20.1796875" bestFit="1" customWidth="1"/>
    <col min="10" max="10" width="21.1796875" bestFit="1" customWidth="1"/>
    <col min="11" max="11" width="20.1796875" bestFit="1" customWidth="1"/>
    <col min="12" max="12" width="25.54296875" style="1487" customWidth="1"/>
    <col min="13" max="13" width="3.453125" customWidth="1"/>
    <col min="14" max="14" width="24.26953125" style="1487" customWidth="1"/>
    <col min="15" max="16" width="24.26953125" customWidth="1"/>
    <col min="17" max="17" width="3" customWidth="1"/>
    <col min="18" max="18" width="24.1796875" customWidth="1"/>
    <col min="19" max="20" width="19.453125" customWidth="1"/>
    <col min="21" max="21" width="3" customWidth="1"/>
    <col min="22" max="24" width="25.54296875" customWidth="1"/>
    <col min="25" max="25" width="24.1796875" bestFit="1" customWidth="1"/>
    <col min="26" max="26" width="5.7265625" customWidth="1"/>
    <col min="27" max="29" width="17.7265625" customWidth="1"/>
    <col min="30" max="30" width="18.453125" customWidth="1"/>
    <col min="31" max="31" width="2.81640625" customWidth="1"/>
    <col min="32" max="34" width="28.81640625" customWidth="1"/>
    <col min="35" max="35" width="1.7265625" customWidth="1"/>
    <col min="36" max="38" width="17.7265625" customWidth="1"/>
    <col min="39" max="39" width="18.453125" customWidth="1"/>
    <col min="40" max="44" width="23.26953125" customWidth="1"/>
    <col min="47" max="54" width="23.453125" customWidth="1"/>
    <col min="75" max="75" width="17" bestFit="1" customWidth="1"/>
    <col min="76" max="76" width="5.54296875" bestFit="1" customWidth="1"/>
    <col min="77" max="77" width="12" bestFit="1" customWidth="1"/>
    <col min="78" max="78" width="23.81640625" bestFit="1" customWidth="1"/>
    <col min="79" max="79" width="37.453125" bestFit="1" customWidth="1"/>
    <col min="80" max="80" width="24.7265625" bestFit="1" customWidth="1"/>
    <col min="81" max="81" width="13.54296875" bestFit="1" customWidth="1"/>
    <col min="82" max="82" width="14.1796875" bestFit="1" customWidth="1"/>
  </cols>
  <sheetData>
    <row r="2" spans="2:39" s="292" customFormat="1" ht="6.75" customHeight="1">
      <c r="H2" s="1504"/>
      <c r="L2" s="1504"/>
      <c r="N2" s="1504"/>
    </row>
    <row r="3" spans="2:39" s="292" customFormat="1" ht="11.25" customHeight="1">
      <c r="H3" s="1504"/>
      <c r="L3" s="1504"/>
      <c r="N3" s="1504"/>
    </row>
    <row r="4" spans="2:39" s="292" customFormat="1" ht="11.25" customHeight="1">
      <c r="H4" s="1504"/>
      <c r="L4" s="1504"/>
      <c r="N4" s="1504"/>
    </row>
    <row r="5" spans="2:39" s="292" customFormat="1" ht="11.25" customHeight="1">
      <c r="H5" s="1504"/>
      <c r="L5" s="1504"/>
      <c r="N5" s="1504"/>
      <c r="V5" s="1234" t="s">
        <v>103</v>
      </c>
      <c r="W5" s="1234">
        <f>'00 - Cover'!F17</f>
        <v>45688</v>
      </c>
    </row>
    <row r="6" spans="2:39" s="292" customFormat="1" ht="11.25" customHeight="1">
      <c r="H6" s="1504"/>
      <c r="L6" s="1504"/>
      <c r="N6" s="1504"/>
      <c r="V6" s="1234" t="s">
        <v>4</v>
      </c>
      <c r="W6" s="1234">
        <f>'00 - Cover'!F20</f>
        <v>45715</v>
      </c>
    </row>
    <row r="7" spans="2:39" s="292" customFormat="1" ht="11.25" customHeight="1">
      <c r="H7" s="1504"/>
      <c r="L7" s="1504"/>
      <c r="N7" s="1504"/>
      <c r="V7" s="1234" t="s">
        <v>5</v>
      </c>
      <c r="W7" s="1234">
        <f>'00 - Cover'!F22</f>
        <v>45588</v>
      </c>
    </row>
    <row r="8" spans="2:39" s="292" customFormat="1" ht="11.25" customHeight="1">
      <c r="H8" s="1504"/>
      <c r="L8" s="1504"/>
      <c r="N8" s="1504"/>
    </row>
    <row r="9" spans="2:39" s="292" customFormat="1" ht="11.25" customHeight="1">
      <c r="H9" s="1504"/>
      <c r="L9" s="1504"/>
      <c r="N9" s="1504"/>
    </row>
    <row r="10" spans="2:39" s="292" customFormat="1" ht="14.25" customHeight="1">
      <c r="H10" s="1504"/>
      <c r="L10" s="1504"/>
      <c r="N10" s="1504"/>
    </row>
    <row r="11" spans="2:39" s="292" customFormat="1" ht="15.5">
      <c r="B11" s="1899" t="s">
        <v>1092</v>
      </c>
      <c r="C11" s="1900"/>
      <c r="D11" s="1900"/>
      <c r="E11" s="1900"/>
      <c r="F11" s="1900"/>
      <c r="G11" s="1900"/>
      <c r="H11" s="1900"/>
      <c r="I11" s="1900"/>
      <c r="J11" s="1900"/>
      <c r="K11" s="1900"/>
      <c r="L11" s="1900"/>
      <c r="M11" s="1900"/>
      <c r="N11" s="1900"/>
      <c r="O11" s="1900"/>
      <c r="P11" s="1900"/>
      <c r="Q11" s="1900"/>
      <c r="R11" s="1900"/>
      <c r="S11" s="1900"/>
      <c r="T11" s="1900"/>
      <c r="U11" s="1900"/>
      <c r="V11" s="1900"/>
      <c r="W11" s="1900"/>
    </row>
    <row r="12" spans="2:39" s="292" customFormat="1" ht="13">
      <c r="H12" s="1504"/>
      <c r="L12" s="1504"/>
      <c r="N12" s="1504"/>
      <c r="O12" s="303"/>
    </row>
    <row r="13" spans="2:39" s="292" customFormat="1" ht="21" customHeight="1">
      <c r="D13" s="293"/>
      <c r="H13" s="1505"/>
      <c r="I13" s="293"/>
      <c r="J13" s="1432"/>
      <c r="K13" s="293"/>
      <c r="L13" s="1505"/>
      <c r="M13" s="293"/>
      <c r="N13" s="1504"/>
    </row>
    <row r="14" spans="2:39" ht="19.5" customHeight="1">
      <c r="B14" s="1919" t="s">
        <v>5</v>
      </c>
      <c r="C14" s="1427"/>
      <c r="D14" s="1918" t="s">
        <v>1085</v>
      </c>
      <c r="E14" s="1918"/>
      <c r="F14" s="1918"/>
      <c r="H14" s="1918" t="s">
        <v>252</v>
      </c>
      <c r="I14" s="1918"/>
      <c r="J14" s="1918"/>
      <c r="K14" s="1918"/>
      <c r="L14" s="1918"/>
      <c r="N14" s="1918" t="s">
        <v>249</v>
      </c>
      <c r="O14" s="1918"/>
      <c r="P14" s="1918"/>
      <c r="R14" s="1922" t="s">
        <v>1086</v>
      </c>
      <c r="S14" s="1922"/>
      <c r="T14" s="1922"/>
      <c r="V14" s="1918" t="s">
        <v>415</v>
      </c>
      <c r="W14" s="1918"/>
      <c r="X14" s="1918"/>
      <c r="Y14" s="1918"/>
      <c r="AA14" s="1923" t="s">
        <v>1131</v>
      </c>
      <c r="AB14" s="1923"/>
      <c r="AC14" s="1923"/>
      <c r="AD14" s="1923"/>
      <c r="AF14" s="1918" t="s">
        <v>417</v>
      </c>
      <c r="AG14" s="1918"/>
      <c r="AH14" s="1918"/>
      <c r="AJ14" s="1923" t="s">
        <v>1137</v>
      </c>
      <c r="AK14" s="1923"/>
      <c r="AL14" s="1923"/>
      <c r="AM14" s="1923"/>
    </row>
    <row r="15" spans="2:39">
      <c r="B15" s="1920"/>
      <c r="C15" s="1427"/>
      <c r="D15" s="1424" t="s">
        <v>340</v>
      </c>
      <c r="E15" s="1424" t="s">
        <v>342</v>
      </c>
      <c r="F15" s="1424" t="s">
        <v>1084</v>
      </c>
      <c r="H15" s="1506" t="s">
        <v>340</v>
      </c>
      <c r="I15" s="1428" t="s">
        <v>342</v>
      </c>
      <c r="J15" s="1428" t="s">
        <v>344</v>
      </c>
      <c r="K15" s="1428" t="s">
        <v>345</v>
      </c>
      <c r="L15" s="1506" t="s">
        <v>1129</v>
      </c>
      <c r="N15" s="1506" t="s">
        <v>340</v>
      </c>
      <c r="O15" s="1428" t="s">
        <v>342</v>
      </c>
      <c r="P15" s="1429" t="s">
        <v>1202</v>
      </c>
      <c r="R15" s="1428" t="s">
        <v>340</v>
      </c>
      <c r="S15" s="1428" t="s">
        <v>342</v>
      </c>
      <c r="T15" s="1429" t="s">
        <v>1125</v>
      </c>
      <c r="V15" s="1424" t="s">
        <v>340</v>
      </c>
      <c r="W15" s="1424" t="s">
        <v>342</v>
      </c>
      <c r="X15" s="1434" t="s">
        <v>344</v>
      </c>
      <c r="Y15" s="1434" t="s">
        <v>1083</v>
      </c>
      <c r="AA15" s="1424"/>
      <c r="AB15" s="1434"/>
      <c r="AC15" s="1434"/>
      <c r="AD15" s="1434"/>
      <c r="AF15" s="1434" t="s">
        <v>340</v>
      </c>
      <c r="AG15" s="1434" t="s">
        <v>342</v>
      </c>
      <c r="AH15" s="1434" t="s">
        <v>1084</v>
      </c>
      <c r="AJ15" s="1424"/>
      <c r="AK15" s="1434"/>
      <c r="AL15" s="1434"/>
      <c r="AM15" s="1434"/>
    </row>
    <row r="16" spans="2:39" ht="100.5" customHeight="1">
      <c r="B16" s="1921"/>
      <c r="C16" s="1427"/>
      <c r="D16" s="1425" t="s">
        <v>1123</v>
      </c>
      <c r="E16" s="1425" t="s">
        <v>1124</v>
      </c>
      <c r="F16" s="1426" t="s">
        <v>1085</v>
      </c>
      <c r="H16" s="1507">
        <v>1</v>
      </c>
      <c r="I16" s="1430" t="s">
        <v>1126</v>
      </c>
      <c r="J16" s="1430" t="s">
        <v>1127</v>
      </c>
      <c r="K16" s="1430" t="s">
        <v>1128</v>
      </c>
      <c r="L16" s="1508" t="s">
        <v>252</v>
      </c>
      <c r="N16" s="1508" t="s">
        <v>1091</v>
      </c>
      <c r="O16" s="1430" t="s">
        <v>1090</v>
      </c>
      <c r="P16" s="1431" t="s">
        <v>249</v>
      </c>
      <c r="R16" s="1430" t="s">
        <v>1090</v>
      </c>
      <c r="S16" s="1430" t="s">
        <v>249</v>
      </c>
      <c r="T16" s="1431" t="s">
        <v>1086</v>
      </c>
      <c r="V16" s="1425" t="s">
        <v>1085</v>
      </c>
      <c r="W16" s="1425" t="s">
        <v>1089</v>
      </c>
      <c r="X16" s="1426" t="s">
        <v>1086</v>
      </c>
      <c r="Y16" s="1426" t="s">
        <v>415</v>
      </c>
      <c r="AA16" s="1425" t="s">
        <v>1087</v>
      </c>
      <c r="AB16" s="1426" t="s">
        <v>1133</v>
      </c>
      <c r="AC16" s="1426" t="s">
        <v>1134</v>
      </c>
      <c r="AD16" s="1426" t="s">
        <v>1088</v>
      </c>
      <c r="AF16" s="1426" t="s">
        <v>1130</v>
      </c>
      <c r="AG16" s="1426" t="s">
        <v>1132</v>
      </c>
      <c r="AH16" s="1426" t="s">
        <v>417</v>
      </c>
      <c r="AJ16" s="1425" t="s">
        <v>1087</v>
      </c>
      <c r="AK16" s="1426" t="s">
        <v>1135</v>
      </c>
      <c r="AL16" s="1426" t="s">
        <v>1136</v>
      </c>
      <c r="AM16" s="1426" t="s">
        <v>1088</v>
      </c>
    </row>
    <row r="17" spans="2:83">
      <c r="B17" s="1495">
        <f>'00 - Cover'!F20</f>
        <v>45715</v>
      </c>
      <c r="C17" s="313"/>
      <c r="D17" s="1764">
        <f>'11 - Notes Follow-up'!D25+'11 - Notes Follow-up'!L25</f>
        <v>7942231938.4400005</v>
      </c>
      <c r="E17" s="1765">
        <f>'03 - Monthly Asset Follow up'!P17</f>
        <v>7882097726.96</v>
      </c>
      <c r="F17" s="1766">
        <f>D17-E17</f>
        <v>60134211.480000496</v>
      </c>
      <c r="G17" s="1767"/>
      <c r="H17" s="1768">
        <v>1</v>
      </c>
      <c r="I17" s="1765">
        <f>'11 - Notes Follow-up'!G25</f>
        <v>7487993518.8000011</v>
      </c>
      <c r="J17" s="1765">
        <f>AD18</f>
        <v>225.95000049471855</v>
      </c>
      <c r="K17" s="1765">
        <f>E17</f>
        <v>7882097726.96</v>
      </c>
      <c r="L17" s="1769">
        <f>ROUNDUP(H17-((I17+J17)/K17),4)</f>
        <v>0.05</v>
      </c>
      <c r="M17" s="1398"/>
      <c r="N17" s="1770">
        <v>0.05</v>
      </c>
      <c r="O17" s="1771">
        <f>E17</f>
        <v>7882097726.96</v>
      </c>
      <c r="P17" s="1772">
        <f>O17*N17</f>
        <v>394104886.34800005</v>
      </c>
      <c r="Q17" s="1767"/>
      <c r="R17" s="1773">
        <f>E17</f>
        <v>7882097726.96</v>
      </c>
      <c r="S17" s="1771">
        <f>P17</f>
        <v>394104886.34800005</v>
      </c>
      <c r="T17" s="1772">
        <f>MAX(R17-S17,0)</f>
        <v>7487992840.6119995</v>
      </c>
      <c r="U17" s="1767"/>
      <c r="V17" s="1773">
        <f>F17</f>
        <v>60134211.480000496</v>
      </c>
      <c r="W17" s="1771">
        <f>'11 - Notes Follow-up'!D25</f>
        <v>7545120320.2400007</v>
      </c>
      <c r="X17" s="1771">
        <f>P17</f>
        <v>394104886.34800005</v>
      </c>
      <c r="Y17" s="1772">
        <f>MIN(V17,MAX(W17-T17,0))</f>
        <v>57127479.628001213</v>
      </c>
      <c r="Z17" s="1774"/>
      <c r="AA17" s="1773">
        <f>'11 - Notes Follow-up'!H26</f>
        <v>77732</v>
      </c>
      <c r="AB17" s="1771">
        <f>ROUNDDOWN(Y17/AA17,2)</f>
        <v>734.92</v>
      </c>
      <c r="AC17" s="1771">
        <f>AB17*AA17</f>
        <v>57126801.439999998</v>
      </c>
      <c r="AD17" s="1772">
        <f>Y17-AC17</f>
        <v>678.18800121545792</v>
      </c>
      <c r="AE17" s="1774"/>
      <c r="AF17" s="1764">
        <f>F17</f>
        <v>60134211.480000496</v>
      </c>
      <c r="AG17" s="1765">
        <f>AC17</f>
        <v>57126801.439999998</v>
      </c>
      <c r="AH17" s="1766">
        <f>MAX(AF17-AG17-AD17,0)</f>
        <v>3006731.8519992828</v>
      </c>
      <c r="AI17" s="1774"/>
      <c r="AJ17" s="1775">
        <f>'11 - Notes Follow-up'!P26</f>
        <v>4092</v>
      </c>
      <c r="AK17" s="1776">
        <f>ROUNDDOWN(AH17/AJ17,2)</f>
        <v>734.78</v>
      </c>
      <c r="AL17" s="1776">
        <f>AK17*AJ17</f>
        <v>3006719.76</v>
      </c>
      <c r="AM17" s="1777">
        <f>AH17-AL17</f>
        <v>12.091999283060431</v>
      </c>
      <c r="BC17" s="1235"/>
      <c r="BD17" s="1235"/>
      <c r="BE17" s="1235"/>
      <c r="BF17" s="1235"/>
      <c r="BT17" s="1235"/>
      <c r="BV17" s="1397"/>
      <c r="CE17" s="1235"/>
    </row>
    <row r="18" spans="2:83" s="1291" customFormat="1">
      <c r="B18" s="1761">
        <v>45684</v>
      </c>
      <c r="C18" s="316"/>
      <c r="D18" s="1501">
        <v>8062678870.8800001</v>
      </c>
      <c r="E18" s="1488">
        <v>7942231678.1999998</v>
      </c>
      <c r="F18" s="1497">
        <v>120447192.68000031</v>
      </c>
      <c r="H18" s="1511">
        <v>1</v>
      </c>
      <c r="I18" s="1488">
        <v>7545120320.2400007</v>
      </c>
      <c r="J18" s="1488">
        <v>423.66149974614382</v>
      </c>
      <c r="K18" s="1488">
        <v>7942231678.1999998</v>
      </c>
      <c r="L18" s="1536">
        <v>0.05</v>
      </c>
      <c r="M18" s="1762"/>
      <c r="N18" s="1509">
        <v>0.05</v>
      </c>
      <c r="O18" s="1500">
        <v>7942231678.1999998</v>
      </c>
      <c r="P18" s="1499">
        <v>397111583.91000003</v>
      </c>
      <c r="R18" s="1498">
        <v>7942231678.1999998</v>
      </c>
      <c r="S18" s="1500">
        <v>397111583.91000003</v>
      </c>
      <c r="T18" s="1499">
        <v>7545120094.29</v>
      </c>
      <c r="V18" s="1498">
        <v>120447192.68000031</v>
      </c>
      <c r="W18" s="1500">
        <v>7659544933.5200005</v>
      </c>
      <c r="X18" s="1500">
        <v>397111583.91000003</v>
      </c>
      <c r="Y18" s="1499">
        <v>114424839.2300005</v>
      </c>
      <c r="Z18" s="1473"/>
      <c r="AA18" s="1498">
        <v>77732</v>
      </c>
      <c r="AB18" s="1500">
        <v>1472.04</v>
      </c>
      <c r="AC18" s="1500">
        <v>114424613.28</v>
      </c>
      <c r="AD18" s="1499">
        <v>225.95000049471855</v>
      </c>
      <c r="AE18" s="1473"/>
      <c r="AF18" s="1501">
        <v>120447192.68000031</v>
      </c>
      <c r="AG18" s="1488">
        <v>114424613.28</v>
      </c>
      <c r="AH18" s="1497">
        <v>6022353.4499998093</v>
      </c>
      <c r="AI18" s="1473"/>
      <c r="AJ18" s="1512">
        <v>4092</v>
      </c>
      <c r="AK18" s="1502">
        <v>1471.73</v>
      </c>
      <c r="AL18" s="1502">
        <v>6022319.1600000001</v>
      </c>
      <c r="AM18" s="1503">
        <v>34.289999809116125</v>
      </c>
      <c r="BC18" s="1473"/>
      <c r="BD18" s="1473"/>
      <c r="BE18" s="1473"/>
      <c r="BF18" s="1473"/>
      <c r="BT18" s="1473"/>
      <c r="BV18" s="1763"/>
      <c r="CE18" s="1473"/>
    </row>
    <row r="19" spans="2:83" ht="13.5" customHeight="1">
      <c r="B19" s="143">
        <v>45653</v>
      </c>
      <c r="C19" s="316"/>
      <c r="D19" s="1501">
        <v>8120799480.7600002</v>
      </c>
      <c r="E19" s="1488">
        <v>8062678431.4300003</v>
      </c>
      <c r="F19" s="1497">
        <v>58121049.329999924</v>
      </c>
      <c r="G19" s="1291"/>
      <c r="H19" s="1511">
        <v>1</v>
      </c>
      <c r="I19" s="1488">
        <v>7659544933.5200005</v>
      </c>
      <c r="J19" s="1488">
        <v>542.6830003336072</v>
      </c>
      <c r="K19" s="1488">
        <v>8062678431.4300003</v>
      </c>
      <c r="L19" s="1536">
        <v>0.05</v>
      </c>
      <c r="M19" s="1510"/>
      <c r="N19" s="1509">
        <v>0.05</v>
      </c>
      <c r="O19" s="1500">
        <v>8062678431.4300003</v>
      </c>
      <c r="P19" s="1499">
        <v>403133921.57150006</v>
      </c>
      <c r="Q19" s="1291"/>
      <c r="R19" s="1498">
        <v>8062678431.4300003</v>
      </c>
      <c r="S19" s="1500">
        <v>403133921.57150006</v>
      </c>
      <c r="T19" s="1499">
        <v>7659544509.8585005</v>
      </c>
      <c r="U19" s="1291"/>
      <c r="V19" s="1498">
        <v>58121049.329999924</v>
      </c>
      <c r="W19" s="1500">
        <v>7714759527.7600002</v>
      </c>
      <c r="X19" s="1500">
        <v>403133921.57150006</v>
      </c>
      <c r="Y19" s="1499">
        <v>55215017.901499748</v>
      </c>
      <c r="Z19" s="1473"/>
      <c r="AA19" s="1498">
        <v>77732</v>
      </c>
      <c r="AB19" s="1500">
        <v>710.32</v>
      </c>
      <c r="AC19" s="1500">
        <v>55214594.240000002</v>
      </c>
      <c r="AD19" s="1499">
        <v>423.66149974614382</v>
      </c>
      <c r="AE19" s="1473"/>
      <c r="AF19" s="1501">
        <v>58121049.329999924</v>
      </c>
      <c r="AG19" s="1488">
        <v>55214594.240000002</v>
      </c>
      <c r="AH19" s="1497">
        <v>2906031.4285001755</v>
      </c>
      <c r="AI19" s="1473"/>
      <c r="AJ19" s="1512">
        <v>4092</v>
      </c>
      <c r="AK19" s="1502">
        <v>710.17</v>
      </c>
      <c r="AL19" s="1502">
        <v>2906015.6399999997</v>
      </c>
      <c r="AM19" s="1503">
        <v>15.78850017581135</v>
      </c>
      <c r="AN19" s="1235"/>
      <c r="AS19" s="1235"/>
      <c r="AT19" s="1235"/>
      <c r="AV19" s="1398"/>
      <c r="BC19" s="1235"/>
      <c r="BD19" s="1235"/>
      <c r="BE19" s="1235"/>
      <c r="BF19" s="1235"/>
      <c r="BT19" s="1235"/>
      <c r="BV19" s="1398"/>
      <c r="CE19" s="1235"/>
    </row>
    <row r="20" spans="2:83" ht="13.5" customHeight="1">
      <c r="B20" s="143">
        <v>45623</v>
      </c>
      <c r="C20" s="316"/>
      <c r="D20" s="1501">
        <v>8182400000</v>
      </c>
      <c r="E20" s="1488">
        <v>8120798931.6599998</v>
      </c>
      <c r="F20" s="1497">
        <v>61601068.340000153</v>
      </c>
      <c r="G20" s="1291"/>
      <c r="H20" s="1511">
        <v>1</v>
      </c>
      <c r="I20" s="1488">
        <v>7714759527.7600002</v>
      </c>
      <c r="J20" s="1488">
        <v>0</v>
      </c>
      <c r="K20" s="1488">
        <v>8120798931.6599998</v>
      </c>
      <c r="L20" s="1536">
        <v>0.05</v>
      </c>
      <c r="M20" s="1510"/>
      <c r="N20" s="1509">
        <v>0.05</v>
      </c>
      <c r="O20" s="1500">
        <v>8120798931.6599998</v>
      </c>
      <c r="P20" s="1499">
        <v>406039946.583</v>
      </c>
      <c r="Q20" s="1291"/>
      <c r="R20" s="1498">
        <v>8120798931.6599998</v>
      </c>
      <c r="S20" s="1500">
        <v>406039946.583</v>
      </c>
      <c r="T20" s="1499">
        <v>7714758985.0769997</v>
      </c>
      <c r="U20" s="1291"/>
      <c r="V20" s="1498">
        <v>61601068.340000153</v>
      </c>
      <c r="W20" s="1500">
        <v>7773200000</v>
      </c>
      <c r="X20" s="1500">
        <v>406039946.583</v>
      </c>
      <c r="Y20" s="1499">
        <v>58441014.923000336</v>
      </c>
      <c r="Z20" s="1473"/>
      <c r="AA20" s="1498">
        <v>77732</v>
      </c>
      <c r="AB20" s="1500">
        <v>751.82</v>
      </c>
      <c r="AC20" s="1500">
        <v>58440472.240000002</v>
      </c>
      <c r="AD20" s="1499">
        <v>542.6830003336072</v>
      </c>
      <c r="AE20" s="1473"/>
      <c r="AF20" s="1501">
        <v>61601068.340000153</v>
      </c>
      <c r="AG20" s="1488">
        <v>58440472.240000002</v>
      </c>
      <c r="AH20" s="1497">
        <v>3160053.4169998169</v>
      </c>
      <c r="AI20" s="1473"/>
      <c r="AJ20" s="1512">
        <v>4092</v>
      </c>
      <c r="AK20" s="1502">
        <v>772.25</v>
      </c>
      <c r="AL20" s="1502">
        <v>3160047</v>
      </c>
      <c r="AM20" s="1503">
        <v>6.4169998168945313</v>
      </c>
      <c r="AN20" s="1235"/>
      <c r="AO20" s="1235"/>
      <c r="AP20" s="1235"/>
      <c r="AQ20" s="1235"/>
      <c r="AR20" s="1235"/>
      <c r="AS20" s="1235"/>
      <c r="AT20" s="1235"/>
      <c r="AV20" s="1235"/>
      <c r="BA20" s="1235"/>
      <c r="BB20" s="1235"/>
      <c r="BC20" s="1235"/>
      <c r="BD20" s="1235"/>
      <c r="BE20" s="1235"/>
      <c r="BF20" s="1235"/>
      <c r="BT20" s="1235"/>
      <c r="BV20" s="1398"/>
      <c r="CE20" s="1235"/>
    </row>
    <row r="21" spans="2:83" ht="13.5" customHeight="1">
      <c r="B21" s="143">
        <v>45588</v>
      </c>
      <c r="C21" s="316"/>
      <c r="D21" s="1501">
        <v>0</v>
      </c>
      <c r="E21" s="1488">
        <v>0</v>
      </c>
      <c r="F21" s="1497">
        <v>0</v>
      </c>
      <c r="G21" s="1291"/>
      <c r="H21" s="1511">
        <v>0</v>
      </c>
      <c r="I21" s="1488">
        <v>0</v>
      </c>
      <c r="J21" s="1488">
        <v>0</v>
      </c>
      <c r="K21" s="1488">
        <v>0</v>
      </c>
      <c r="L21" s="1536">
        <v>0</v>
      </c>
      <c r="M21" s="1510"/>
      <c r="N21" s="1509">
        <v>0</v>
      </c>
      <c r="O21" s="1500">
        <v>0</v>
      </c>
      <c r="P21" s="1499">
        <v>0</v>
      </c>
      <c r="Q21" s="1291"/>
      <c r="R21" s="1498">
        <v>0</v>
      </c>
      <c r="S21" s="1500">
        <v>0</v>
      </c>
      <c r="T21" s="1499">
        <v>0</v>
      </c>
      <c r="U21" s="1291"/>
      <c r="V21" s="1498">
        <v>0</v>
      </c>
      <c r="W21" s="1500">
        <v>0</v>
      </c>
      <c r="X21" s="1500">
        <v>0</v>
      </c>
      <c r="Y21" s="1499">
        <v>0</v>
      </c>
      <c r="Z21" s="1473"/>
      <c r="AA21" s="1498">
        <v>0</v>
      </c>
      <c r="AB21" s="1500">
        <v>0</v>
      </c>
      <c r="AC21" s="1500">
        <v>0</v>
      </c>
      <c r="AD21" s="1499">
        <v>0</v>
      </c>
      <c r="AE21" s="1473"/>
      <c r="AF21" s="1501">
        <v>0</v>
      </c>
      <c r="AG21" s="1488">
        <v>0</v>
      </c>
      <c r="AH21" s="1497">
        <v>0</v>
      </c>
      <c r="AI21" s="1473"/>
      <c r="AJ21" s="1512">
        <v>0</v>
      </c>
      <c r="AK21" s="1502">
        <v>0</v>
      </c>
      <c r="AL21" s="1502">
        <v>0</v>
      </c>
      <c r="AM21" s="1503">
        <v>0</v>
      </c>
      <c r="CE21" s="1235"/>
    </row>
    <row r="22" spans="2:83">
      <c r="B22" s="143" t="str">
        <f>IF(Output!C8=0,"",Output!C8)</f>
        <v/>
      </c>
      <c r="C22" s="316"/>
      <c r="D22" s="1501" t="str">
        <f>IF(B22="","",Output!AC8)</f>
        <v/>
      </c>
      <c r="E22" s="1488" t="str">
        <f>IF(B22="","",Output!AD8)</f>
        <v/>
      </c>
      <c r="F22" s="1497" t="str">
        <f>IF(B22="","",Output!AE8)</f>
        <v/>
      </c>
      <c r="G22" s="1291"/>
      <c r="H22" s="1511" t="str">
        <f>IF(B22="","",Output!AF8)</f>
        <v/>
      </c>
      <c r="I22" s="1488" t="str">
        <f>IF(B22="","",Output!AG8)</f>
        <v/>
      </c>
      <c r="J22" s="1488" t="str">
        <f>IF(B22="","",Output!AH8)</f>
        <v/>
      </c>
      <c r="K22" s="1488" t="str">
        <f>IF(B22="","",Output!AI8)</f>
        <v/>
      </c>
      <c r="L22" s="1536" t="str">
        <f>IF(B22="","",Output!AJ8)</f>
        <v/>
      </c>
      <c r="M22" s="1510"/>
      <c r="N22" s="1509" t="str">
        <f>IF(B22="","",Output!AK8)</f>
        <v/>
      </c>
      <c r="O22" s="1500" t="str">
        <f>IF(B22="","",Output!AL8)</f>
        <v/>
      </c>
      <c r="P22" s="1499" t="str">
        <f>IF(B22="","",Output!AM8)</f>
        <v/>
      </c>
      <c r="Q22" s="1291"/>
      <c r="R22" s="1498" t="str">
        <f>IF(B22="","",Output!AN8)</f>
        <v/>
      </c>
      <c r="S22" s="1500" t="str">
        <f>IF(B22="","",Output!AO8)</f>
        <v/>
      </c>
      <c r="T22" s="1499" t="str">
        <f>IF(B22="","",Output!AP8)</f>
        <v/>
      </c>
      <c r="U22" s="1291"/>
      <c r="V22" s="1498" t="str">
        <f>IF(B22="","",Output!AQ8)</f>
        <v/>
      </c>
      <c r="W22" s="1500" t="str">
        <f>IF(B22="","",Output!AR8)</f>
        <v/>
      </c>
      <c r="X22" s="1500" t="str">
        <f>IF(B22="","",Output!AS8)</f>
        <v/>
      </c>
      <c r="Y22" s="1499" t="str">
        <f>IF(B22="","",Output!AT8)</f>
        <v/>
      </c>
      <c r="Z22" s="1473"/>
      <c r="AA22" s="1498" t="str">
        <f>IF(B22="","",Output!AU8)</f>
        <v/>
      </c>
      <c r="AB22" s="1500" t="str">
        <f>IF(B22="","",Output!AV8)</f>
        <v/>
      </c>
      <c r="AC22" s="1500" t="str">
        <f>IF(B22="","",Output!AW8)</f>
        <v/>
      </c>
      <c r="AD22" s="1499" t="str">
        <f>IF(B22="","",Output!AX8)</f>
        <v/>
      </c>
      <c r="AE22" s="1473"/>
      <c r="AF22" s="1501" t="str">
        <f>IF(B22="","",Output!AY8)</f>
        <v/>
      </c>
      <c r="AG22" s="1488" t="str">
        <f>IF(B22="","",Output!AZ8)</f>
        <v/>
      </c>
      <c r="AH22" s="1497" t="str">
        <f>IF(B22="","",Output!BA8)</f>
        <v/>
      </c>
      <c r="AI22" s="1473"/>
      <c r="AJ22" s="1512" t="str">
        <f>IF(B22="","",Output!BB8)</f>
        <v/>
      </c>
      <c r="AK22" s="1502" t="str">
        <f>IF(B22="","",Output!BC8)</f>
        <v/>
      </c>
      <c r="AL22" s="1502" t="str">
        <f>IF(B22="","",Output!BD8)</f>
        <v/>
      </c>
      <c r="AM22" s="1503" t="str">
        <f>IF(B22="","",Output!BE8)</f>
        <v/>
      </c>
    </row>
    <row r="23" spans="2:83">
      <c r="B23" s="143" t="str">
        <f>IF(Output!C9=0,"",Output!C9)</f>
        <v/>
      </c>
      <c r="C23" s="316"/>
      <c r="D23" s="1501" t="str">
        <f>IF(B23="","",Output!AC9)</f>
        <v/>
      </c>
      <c r="E23" s="1488" t="str">
        <f>IF(B23="","",Output!AD9)</f>
        <v/>
      </c>
      <c r="F23" s="1497" t="str">
        <f>IF(B23="","",Output!AE9)</f>
        <v/>
      </c>
      <c r="G23" s="1291"/>
      <c r="H23" s="1511" t="str">
        <f>IF(B23="","",Output!AF9)</f>
        <v/>
      </c>
      <c r="I23" s="1488" t="str">
        <f>IF(B23="","",Output!AG9)</f>
        <v/>
      </c>
      <c r="J23" s="1488" t="str">
        <f>IF(B23="","",Output!AH9)</f>
        <v/>
      </c>
      <c r="K23" s="1488" t="str">
        <f>IF(B23="","",Output!AI9)</f>
        <v/>
      </c>
      <c r="L23" s="1536" t="str">
        <f>IF(B23="","",Output!AJ9)</f>
        <v/>
      </c>
      <c r="M23" s="1510"/>
      <c r="N23" s="1509" t="str">
        <f>IF(B23="","",Output!AK9)</f>
        <v/>
      </c>
      <c r="O23" s="1500" t="str">
        <f>IF(B23="","",Output!AL9)</f>
        <v/>
      </c>
      <c r="P23" s="1499" t="str">
        <f>IF(B23="","",Output!AM9)</f>
        <v/>
      </c>
      <c r="Q23" s="1291"/>
      <c r="R23" s="1498" t="str">
        <f>IF(B23="","",Output!AN9)</f>
        <v/>
      </c>
      <c r="S23" s="1500" t="str">
        <f>IF(B23="","",Output!AO9)</f>
        <v/>
      </c>
      <c r="T23" s="1499" t="str">
        <f>IF(B23="","",Output!AP9)</f>
        <v/>
      </c>
      <c r="U23" s="1291"/>
      <c r="V23" s="1498" t="str">
        <f>IF(B23="","",Output!AQ9)</f>
        <v/>
      </c>
      <c r="W23" s="1500" t="str">
        <f>IF(B23="","",Output!AR9)</f>
        <v/>
      </c>
      <c r="X23" s="1500" t="str">
        <f>IF(B23="","",Output!AS9)</f>
        <v/>
      </c>
      <c r="Y23" s="1499" t="str">
        <f>IF(B23="","",Output!AT9)</f>
        <v/>
      </c>
      <c r="Z23" s="1473"/>
      <c r="AA23" s="1498" t="str">
        <f>IF(B23="","",Output!AU9)</f>
        <v/>
      </c>
      <c r="AB23" s="1500" t="str">
        <f>IF(B23="","",Output!AV9)</f>
        <v/>
      </c>
      <c r="AC23" s="1500" t="str">
        <f>IF(B23="","",Output!AW9)</f>
        <v/>
      </c>
      <c r="AD23" s="1499" t="str">
        <f>IF(B23="","",Output!AX9)</f>
        <v/>
      </c>
      <c r="AE23" s="1473"/>
      <c r="AF23" s="1501" t="str">
        <f>IF(B23="","",Output!AY9)</f>
        <v/>
      </c>
      <c r="AG23" s="1488" t="str">
        <f>IF(B23="","",Output!AZ9)</f>
        <v/>
      </c>
      <c r="AH23" s="1497" t="str">
        <f>IF(B23="","",Output!BA9)</f>
        <v/>
      </c>
      <c r="AI23" s="1473"/>
      <c r="AJ23" s="1512" t="str">
        <f>IF(B23="","",Output!BB9)</f>
        <v/>
      </c>
      <c r="AK23" s="1502" t="str">
        <f>IF(B23="","",Output!BC9)</f>
        <v/>
      </c>
      <c r="AL23" s="1502" t="str">
        <f>IF(B23="","",Output!BD9)</f>
        <v/>
      </c>
      <c r="AM23" s="1503" t="str">
        <f>IF(B23="","",Output!BE9)</f>
        <v/>
      </c>
    </row>
    <row r="24" spans="2:83">
      <c r="B24" s="143" t="str">
        <f>IF(Output!C10=0,"",Output!C10)</f>
        <v/>
      </c>
      <c r="C24" s="316"/>
      <c r="D24" s="1501" t="str">
        <f>IF(B24="","",Output!AC10)</f>
        <v/>
      </c>
      <c r="E24" s="1488" t="str">
        <f>IF(B24="","",Output!AD10)</f>
        <v/>
      </c>
      <c r="F24" s="1497" t="str">
        <f>IF(B24="","",Output!AE10)</f>
        <v/>
      </c>
      <c r="G24" s="1291"/>
      <c r="H24" s="1511" t="str">
        <f>IF(B24="","",Output!AF10)</f>
        <v/>
      </c>
      <c r="I24" s="1488" t="str">
        <f>IF(B24="","",Output!AG10)</f>
        <v/>
      </c>
      <c r="J24" s="1488" t="str">
        <f>IF(B24="","",Output!AH10)</f>
        <v/>
      </c>
      <c r="K24" s="1488" t="str">
        <f>IF(B24="","",Output!AI10)</f>
        <v/>
      </c>
      <c r="L24" s="1536" t="str">
        <f>IF(B24="","",Output!AJ10)</f>
        <v/>
      </c>
      <c r="M24" s="1510"/>
      <c r="N24" s="1509" t="str">
        <f>IF(B24="","",Output!AK10)</f>
        <v/>
      </c>
      <c r="O24" s="1500" t="str">
        <f>IF(B24="","",Output!AL10)</f>
        <v/>
      </c>
      <c r="P24" s="1499" t="str">
        <f>IF(B24="","",Output!AM10)</f>
        <v/>
      </c>
      <c r="Q24" s="1291"/>
      <c r="R24" s="1498" t="str">
        <f>IF(B24="","",Output!AN10)</f>
        <v/>
      </c>
      <c r="S24" s="1500" t="str">
        <f>IF(B24="","",Output!AO10)</f>
        <v/>
      </c>
      <c r="T24" s="1499" t="str">
        <f>IF(B24="","",Output!AP10)</f>
        <v/>
      </c>
      <c r="U24" s="1291"/>
      <c r="V24" s="1498" t="str">
        <f>IF(B24="","",Output!AQ10)</f>
        <v/>
      </c>
      <c r="W24" s="1500" t="str">
        <f>IF(B24="","",Output!AR10)</f>
        <v/>
      </c>
      <c r="X24" s="1500" t="str">
        <f>IF(B24="","",Output!AS10)</f>
        <v/>
      </c>
      <c r="Y24" s="1499" t="str">
        <f>IF(B24="","",Output!AT10)</f>
        <v/>
      </c>
      <c r="Z24" s="1473"/>
      <c r="AA24" s="1498" t="str">
        <f>IF(B24="","",Output!AU10)</f>
        <v/>
      </c>
      <c r="AB24" s="1500" t="str">
        <f>IF(B24="","",Output!AV10)</f>
        <v/>
      </c>
      <c r="AC24" s="1500" t="str">
        <f>IF(B24="","",Output!AW10)</f>
        <v/>
      </c>
      <c r="AD24" s="1499" t="str">
        <f>IF(B24="","",Output!AX10)</f>
        <v/>
      </c>
      <c r="AE24" s="1473"/>
      <c r="AF24" s="1501" t="str">
        <f>IF(B24="","",Output!AY10)</f>
        <v/>
      </c>
      <c r="AG24" s="1488" t="str">
        <f>IF(B24="","",Output!AZ10)</f>
        <v/>
      </c>
      <c r="AH24" s="1497" t="str">
        <f>IF(B24="","",Output!BA10)</f>
        <v/>
      </c>
      <c r="AI24" s="1473"/>
      <c r="AJ24" s="1512" t="str">
        <f>IF(B24="","",Output!BB10)</f>
        <v/>
      </c>
      <c r="AK24" s="1502" t="str">
        <f>IF(B24="","",Output!BC10)</f>
        <v/>
      </c>
      <c r="AL24" s="1502" t="str">
        <f>IF(B24="","",Output!BD10)</f>
        <v/>
      </c>
      <c r="AM24" s="1503" t="str">
        <f>IF(B24="","",Output!BE10)</f>
        <v/>
      </c>
    </row>
    <row r="25" spans="2:83">
      <c r="B25" s="143" t="str">
        <f>IF(Output!C11=0,"",Output!C11)</f>
        <v/>
      </c>
      <c r="C25" s="316"/>
      <c r="D25" s="1501" t="str">
        <f>IF(B25="","",Output!AC11)</f>
        <v/>
      </c>
      <c r="E25" s="1488" t="str">
        <f>IF(B25="","",Output!AD11)</f>
        <v/>
      </c>
      <c r="F25" s="1497" t="str">
        <f>IF(B25="","",Output!AE11)</f>
        <v/>
      </c>
      <c r="G25" s="1291"/>
      <c r="H25" s="1511" t="str">
        <f>IF(B25="","",Output!AF11)</f>
        <v/>
      </c>
      <c r="I25" s="1488" t="str">
        <f>IF(B25="","",Output!AG11)</f>
        <v/>
      </c>
      <c r="J25" s="1488" t="str">
        <f>IF(B25="","",Output!AH11)</f>
        <v/>
      </c>
      <c r="K25" s="1488" t="str">
        <f>IF(B25="","",Output!AI11)</f>
        <v/>
      </c>
      <c r="L25" s="1536" t="str">
        <f>IF(B25="","",Output!AJ11)</f>
        <v/>
      </c>
      <c r="M25" s="1510"/>
      <c r="N25" s="1509" t="str">
        <f>IF(B25="","",Output!AK11)</f>
        <v/>
      </c>
      <c r="O25" s="1500" t="str">
        <f>IF(B25="","",Output!AL11)</f>
        <v/>
      </c>
      <c r="P25" s="1499" t="str">
        <f>IF(B25="","",Output!AM11)</f>
        <v/>
      </c>
      <c r="Q25" s="1291"/>
      <c r="R25" s="1498" t="str">
        <f>IF(B25="","",Output!AN11)</f>
        <v/>
      </c>
      <c r="S25" s="1500" t="str">
        <f>IF(B25="","",Output!AO11)</f>
        <v/>
      </c>
      <c r="T25" s="1499" t="str">
        <f>IF(B25="","",Output!AP11)</f>
        <v/>
      </c>
      <c r="U25" s="1291"/>
      <c r="V25" s="1498" t="str">
        <f>IF(B25="","",Output!AQ11)</f>
        <v/>
      </c>
      <c r="W25" s="1500" t="str">
        <f>IF(B25="","",Output!AR11)</f>
        <v/>
      </c>
      <c r="X25" s="1500" t="str">
        <f>IF(B25="","",Output!AS11)</f>
        <v/>
      </c>
      <c r="Y25" s="1499" t="str">
        <f>IF(B25="","",Output!AT11)</f>
        <v/>
      </c>
      <c r="Z25" s="1473"/>
      <c r="AA25" s="1498" t="str">
        <f>IF(B25="","",Output!AU11)</f>
        <v/>
      </c>
      <c r="AB25" s="1500" t="str">
        <f>IF(B25="","",Output!AV11)</f>
        <v/>
      </c>
      <c r="AC25" s="1500" t="str">
        <f>IF(B25="","",Output!AW11)</f>
        <v/>
      </c>
      <c r="AD25" s="1499" t="str">
        <f>IF(B25="","",Output!AX11)</f>
        <v/>
      </c>
      <c r="AE25" s="1473"/>
      <c r="AF25" s="1501" t="str">
        <f>IF(B25="","",Output!AY11)</f>
        <v/>
      </c>
      <c r="AG25" s="1488" t="str">
        <f>IF(B25="","",Output!AZ11)</f>
        <v/>
      </c>
      <c r="AH25" s="1497" t="str">
        <f>IF(B25="","",Output!BA11)</f>
        <v/>
      </c>
      <c r="AI25" s="1473"/>
      <c r="AJ25" s="1512" t="str">
        <f>IF(B25="","",Output!BB11)</f>
        <v/>
      </c>
      <c r="AK25" s="1502" t="str">
        <f>IF(B25="","",Output!BC11)</f>
        <v/>
      </c>
      <c r="AL25" s="1502" t="str">
        <f>IF(B25="","",Output!BD11)</f>
        <v/>
      </c>
      <c r="AM25" s="1503" t="str">
        <f>IF(B25="","",Output!BE11)</f>
        <v/>
      </c>
    </row>
    <row r="26" spans="2:83">
      <c r="B26" s="143" t="str">
        <f>IF(Output!C12=0,"",Output!C12)</f>
        <v/>
      </c>
      <c r="C26" s="316"/>
      <c r="D26" s="1501" t="str">
        <f>IF(B26="","",Output!AC12)</f>
        <v/>
      </c>
      <c r="E26" s="1488" t="str">
        <f>IF(B26="","",Output!AD12)</f>
        <v/>
      </c>
      <c r="F26" s="1497" t="str">
        <f>IF(B26="","",Output!AE12)</f>
        <v/>
      </c>
      <c r="G26" s="1291"/>
      <c r="H26" s="1511" t="str">
        <f>IF(B26="","",Output!AF12)</f>
        <v/>
      </c>
      <c r="I26" s="1488" t="str">
        <f>IF(B26="","",Output!AG12)</f>
        <v/>
      </c>
      <c r="J26" s="1488" t="str">
        <f>IF(B26="","",Output!AH12)</f>
        <v/>
      </c>
      <c r="K26" s="1488" t="str">
        <f>IF(B26="","",Output!AI12)</f>
        <v/>
      </c>
      <c r="L26" s="1536" t="str">
        <f>IF(B26="","",Output!AJ12)</f>
        <v/>
      </c>
      <c r="M26" s="1510"/>
      <c r="N26" s="1509" t="str">
        <f>IF(B26="","",Output!AK12)</f>
        <v/>
      </c>
      <c r="O26" s="1500" t="str">
        <f>IF(B26="","",Output!AL12)</f>
        <v/>
      </c>
      <c r="P26" s="1499" t="str">
        <f>IF(B26="","",Output!AM12)</f>
        <v/>
      </c>
      <c r="Q26" s="1291"/>
      <c r="R26" s="1498" t="str">
        <f>IF(B26="","",Output!AN12)</f>
        <v/>
      </c>
      <c r="S26" s="1500" t="str">
        <f>IF(B26="","",Output!AO12)</f>
        <v/>
      </c>
      <c r="T26" s="1499" t="str">
        <f>IF(B26="","",Output!AP12)</f>
        <v/>
      </c>
      <c r="U26" s="1291"/>
      <c r="V26" s="1498" t="str">
        <f>IF(B26="","",Output!AQ12)</f>
        <v/>
      </c>
      <c r="W26" s="1500" t="str">
        <f>IF(B26="","",Output!AR12)</f>
        <v/>
      </c>
      <c r="X26" s="1500" t="str">
        <f>IF(B26="","",Output!AS12)</f>
        <v/>
      </c>
      <c r="Y26" s="1499" t="str">
        <f>IF(B26="","",Output!AT12)</f>
        <v/>
      </c>
      <c r="Z26" s="1473"/>
      <c r="AA26" s="1498" t="str">
        <f>IF(B26="","",Output!AU12)</f>
        <v/>
      </c>
      <c r="AB26" s="1500" t="str">
        <f>IF(B26="","",Output!AV12)</f>
        <v/>
      </c>
      <c r="AC26" s="1500" t="str">
        <f>IF(B26="","",Output!AW12)</f>
        <v/>
      </c>
      <c r="AD26" s="1499" t="str">
        <f>IF(B26="","",Output!AX12)</f>
        <v/>
      </c>
      <c r="AE26" s="1473"/>
      <c r="AF26" s="1501" t="str">
        <f>IF(B26="","",Output!AY12)</f>
        <v/>
      </c>
      <c r="AG26" s="1488" t="str">
        <f>IF(B26="","",Output!AZ12)</f>
        <v/>
      </c>
      <c r="AH26" s="1497" t="str">
        <f>IF(B26="","",Output!BA12)</f>
        <v/>
      </c>
      <c r="AI26" s="1473"/>
      <c r="AJ26" s="1512" t="str">
        <f>IF(B26="","",Output!BB12)</f>
        <v/>
      </c>
      <c r="AK26" s="1502" t="str">
        <f>IF(B26="","",Output!BC12)</f>
        <v/>
      </c>
      <c r="AL26" s="1502" t="str">
        <f>IF(B26="","",Output!BD12)</f>
        <v/>
      </c>
      <c r="AM26" s="1503" t="str">
        <f>IF(B26="","",Output!BE12)</f>
        <v/>
      </c>
    </row>
    <row r="27" spans="2:83">
      <c r="B27" s="143" t="str">
        <f>IF(Output!C13=0,"",Output!C13)</f>
        <v/>
      </c>
      <c r="C27" s="316"/>
      <c r="D27" s="1501" t="str">
        <f>IF(B27="","",Output!AC13)</f>
        <v/>
      </c>
      <c r="E27" s="1488" t="str">
        <f>IF(B27="","",Output!AD13)</f>
        <v/>
      </c>
      <c r="F27" s="1497" t="str">
        <f>IF(B27="","",Output!AE13)</f>
        <v/>
      </c>
      <c r="G27" s="1291"/>
      <c r="H27" s="1511" t="str">
        <f>IF(B27="","",Output!AF13)</f>
        <v/>
      </c>
      <c r="I27" s="1488" t="str">
        <f>IF(B27="","",Output!AG13)</f>
        <v/>
      </c>
      <c r="J27" s="1488" t="str">
        <f>IF(B27="","",Output!AH13)</f>
        <v/>
      </c>
      <c r="K27" s="1488" t="str">
        <f>IF(B27="","",Output!AI13)</f>
        <v/>
      </c>
      <c r="L27" s="1536" t="str">
        <f>IF(B27="","",Output!AJ13)</f>
        <v/>
      </c>
      <c r="M27" s="1510"/>
      <c r="N27" s="1509" t="str">
        <f>IF(B27="","",Output!AK13)</f>
        <v/>
      </c>
      <c r="O27" s="1500" t="str">
        <f>IF(B27="","",Output!AL13)</f>
        <v/>
      </c>
      <c r="P27" s="1499" t="str">
        <f>IF(B27="","",Output!AM13)</f>
        <v/>
      </c>
      <c r="Q27" s="1291"/>
      <c r="R27" s="1498" t="str">
        <f>IF(B27="","",Output!AN13)</f>
        <v/>
      </c>
      <c r="S27" s="1500" t="str">
        <f>IF(B27="","",Output!AO13)</f>
        <v/>
      </c>
      <c r="T27" s="1499" t="str">
        <f>IF(B27="","",Output!AP13)</f>
        <v/>
      </c>
      <c r="U27" s="1291"/>
      <c r="V27" s="1498" t="str">
        <f>IF(B27="","",Output!AQ13)</f>
        <v/>
      </c>
      <c r="W27" s="1500" t="str">
        <f>IF(B27="","",Output!AR13)</f>
        <v/>
      </c>
      <c r="X27" s="1500" t="str">
        <f>IF(B27="","",Output!AS13)</f>
        <v/>
      </c>
      <c r="Y27" s="1499" t="str">
        <f>IF(B27="","",Output!AT13)</f>
        <v/>
      </c>
      <c r="Z27" s="1473"/>
      <c r="AA27" s="1498" t="str">
        <f>IF(B27="","",Output!AU13)</f>
        <v/>
      </c>
      <c r="AB27" s="1500" t="str">
        <f>IF(B27="","",Output!AV13)</f>
        <v/>
      </c>
      <c r="AC27" s="1500" t="str">
        <f>IF(B27="","",Output!AW13)</f>
        <v/>
      </c>
      <c r="AD27" s="1499" t="str">
        <f>IF(B27="","",Output!AX13)</f>
        <v/>
      </c>
      <c r="AE27" s="1473"/>
      <c r="AF27" s="1501" t="str">
        <f>IF(B27="","",Output!AY13)</f>
        <v/>
      </c>
      <c r="AG27" s="1488" t="str">
        <f>IF(B27="","",Output!AZ13)</f>
        <v/>
      </c>
      <c r="AH27" s="1497" t="str">
        <f>IF(B27="","",Output!BA13)</f>
        <v/>
      </c>
      <c r="AI27" s="1473"/>
      <c r="AJ27" s="1512" t="str">
        <f>IF(B27="","",Output!BB13)</f>
        <v/>
      </c>
      <c r="AK27" s="1502" t="str">
        <f>IF(B27="","",Output!BC13)</f>
        <v/>
      </c>
      <c r="AL27" s="1502" t="str">
        <f>IF(B27="","",Output!BD13)</f>
        <v/>
      </c>
      <c r="AM27" s="1503" t="str">
        <f>IF(B27="","",Output!BE13)</f>
        <v/>
      </c>
    </row>
    <row r="28" spans="2:83">
      <c r="B28" s="143" t="str">
        <f>IF(Output!C14=0,"",Output!C14)</f>
        <v/>
      </c>
      <c r="C28" s="316"/>
      <c r="D28" s="1501" t="str">
        <f>IF(B28="","",Output!AC14)</f>
        <v/>
      </c>
      <c r="E28" s="1488" t="str">
        <f>IF(B28="","",Output!AD14)</f>
        <v/>
      </c>
      <c r="F28" s="1497" t="str">
        <f>IF(B28="","",Output!AE14)</f>
        <v/>
      </c>
      <c r="G28" s="1291"/>
      <c r="H28" s="1511" t="str">
        <f>IF(B28="","",Output!AF14)</f>
        <v/>
      </c>
      <c r="I28" s="1488" t="str">
        <f>IF(B28="","",Output!AG14)</f>
        <v/>
      </c>
      <c r="J28" s="1488" t="str">
        <f>IF(B28="","",Output!AH14)</f>
        <v/>
      </c>
      <c r="K28" s="1488" t="str">
        <f>IF(B28="","",Output!AI14)</f>
        <v/>
      </c>
      <c r="L28" s="1536" t="str">
        <f>IF(B28="","",Output!AJ14)</f>
        <v/>
      </c>
      <c r="M28" s="1510"/>
      <c r="N28" s="1509" t="str">
        <f>IF(B28="","",Output!AK14)</f>
        <v/>
      </c>
      <c r="O28" s="1500" t="str">
        <f>IF(B28="","",Output!AL14)</f>
        <v/>
      </c>
      <c r="P28" s="1499" t="str">
        <f>IF(B28="","",Output!AM14)</f>
        <v/>
      </c>
      <c r="Q28" s="1291"/>
      <c r="R28" s="1498" t="str">
        <f>IF(B28="","",Output!AN14)</f>
        <v/>
      </c>
      <c r="S28" s="1500" t="str">
        <f>IF(B28="","",Output!AO14)</f>
        <v/>
      </c>
      <c r="T28" s="1499" t="str">
        <f>IF(B28="","",Output!AP14)</f>
        <v/>
      </c>
      <c r="U28" s="1291"/>
      <c r="V28" s="1498" t="str">
        <f>IF(B28="","",Output!AQ14)</f>
        <v/>
      </c>
      <c r="W28" s="1500" t="str">
        <f>IF(B28="","",Output!AR14)</f>
        <v/>
      </c>
      <c r="X28" s="1500" t="str">
        <f>IF(B28="","",Output!AS14)</f>
        <v/>
      </c>
      <c r="Y28" s="1499" t="str">
        <f>IF(B28="","",Output!AT14)</f>
        <v/>
      </c>
      <c r="Z28" s="1473"/>
      <c r="AA28" s="1498" t="str">
        <f>IF(B28="","",Output!AU14)</f>
        <v/>
      </c>
      <c r="AB28" s="1500" t="str">
        <f>IF(B28="","",Output!AV14)</f>
        <v/>
      </c>
      <c r="AC28" s="1500" t="str">
        <f>IF(B28="","",Output!AW14)</f>
        <v/>
      </c>
      <c r="AD28" s="1499" t="str">
        <f>IF(B28="","",Output!AX14)</f>
        <v/>
      </c>
      <c r="AE28" s="1473"/>
      <c r="AF28" s="1501" t="str">
        <f>IF(B28="","",Output!AY14)</f>
        <v/>
      </c>
      <c r="AG28" s="1488" t="str">
        <f>IF(B28="","",Output!AZ14)</f>
        <v/>
      </c>
      <c r="AH28" s="1497" t="str">
        <f>IF(B28="","",Output!BA14)</f>
        <v/>
      </c>
      <c r="AI28" s="1473"/>
      <c r="AJ28" s="1512" t="str">
        <f>IF(B28="","",Output!BB14)</f>
        <v/>
      </c>
      <c r="AK28" s="1502" t="str">
        <f>IF(B28="","",Output!BC14)</f>
        <v/>
      </c>
      <c r="AL28" s="1502" t="str">
        <f>IF(B28="","",Output!BD14)</f>
        <v/>
      </c>
      <c r="AM28" s="1503" t="str">
        <f>IF(B28="","",Output!BE14)</f>
        <v/>
      </c>
    </row>
    <row r="29" spans="2:83">
      <c r="B29" s="143" t="str">
        <f>IF(Output!C15=0,"",Output!C15)</f>
        <v/>
      </c>
      <c r="C29" s="316"/>
      <c r="D29" s="1501" t="str">
        <f>IF(B29="","",Output!AC15)</f>
        <v/>
      </c>
      <c r="E29" s="1488" t="str">
        <f>IF(B29="","",Output!AD15)</f>
        <v/>
      </c>
      <c r="F29" s="1497" t="str">
        <f>IF(B29="","",Output!AE15)</f>
        <v/>
      </c>
      <c r="G29" s="1291"/>
      <c r="H29" s="1511" t="str">
        <f>IF(B29="","",Output!AF15)</f>
        <v/>
      </c>
      <c r="I29" s="1488" t="str">
        <f>IF(B29="","",Output!AG15)</f>
        <v/>
      </c>
      <c r="J29" s="1488" t="str">
        <f>IF(B29="","",Output!AH15)</f>
        <v/>
      </c>
      <c r="K29" s="1488" t="str">
        <f>IF(B29="","",Output!AI15)</f>
        <v/>
      </c>
      <c r="L29" s="1536" t="str">
        <f>IF(B29="","",Output!AJ15)</f>
        <v/>
      </c>
      <c r="M29" s="1510"/>
      <c r="N29" s="1509" t="str">
        <f>IF(B29="","",Output!AK15)</f>
        <v/>
      </c>
      <c r="O29" s="1500" t="str">
        <f>IF(B29="","",Output!AL15)</f>
        <v/>
      </c>
      <c r="P29" s="1499" t="str">
        <f>IF(B29="","",Output!AM15)</f>
        <v/>
      </c>
      <c r="Q29" s="1291"/>
      <c r="R29" s="1498" t="str">
        <f>IF(B29="","",Output!AN15)</f>
        <v/>
      </c>
      <c r="S29" s="1500" t="str">
        <f>IF(B29="","",Output!AO15)</f>
        <v/>
      </c>
      <c r="T29" s="1499" t="str">
        <f>IF(B29="","",Output!AP15)</f>
        <v/>
      </c>
      <c r="U29" s="1291"/>
      <c r="V29" s="1498" t="str">
        <f>IF(B29="","",Output!AQ15)</f>
        <v/>
      </c>
      <c r="W29" s="1500" t="str">
        <f>IF(B29="","",Output!AR15)</f>
        <v/>
      </c>
      <c r="X29" s="1500" t="str">
        <f>IF(B29="","",Output!AS15)</f>
        <v/>
      </c>
      <c r="Y29" s="1499" t="str">
        <f>IF(B29="","",Output!AT15)</f>
        <v/>
      </c>
      <c r="Z29" s="1473"/>
      <c r="AA29" s="1498" t="str">
        <f>IF(B29="","",Output!AU15)</f>
        <v/>
      </c>
      <c r="AB29" s="1500" t="str">
        <f>IF(B29="","",Output!AV15)</f>
        <v/>
      </c>
      <c r="AC29" s="1500" t="str">
        <f>IF(B29="","",Output!AW15)</f>
        <v/>
      </c>
      <c r="AD29" s="1499" t="str">
        <f>IF(B29="","",Output!AX15)</f>
        <v/>
      </c>
      <c r="AE29" s="1473"/>
      <c r="AF29" s="1501" t="str">
        <f>IF(B29="","",Output!AY15)</f>
        <v/>
      </c>
      <c r="AG29" s="1488" t="str">
        <f>IF(B29="","",Output!AZ15)</f>
        <v/>
      </c>
      <c r="AH29" s="1497" t="str">
        <f>IF(B29="","",Output!BA15)</f>
        <v/>
      </c>
      <c r="AI29" s="1473"/>
      <c r="AJ29" s="1512" t="str">
        <f>IF(B29="","",Output!BB15)</f>
        <v/>
      </c>
      <c r="AK29" s="1502" t="str">
        <f>IF(B29="","",Output!BC15)</f>
        <v/>
      </c>
      <c r="AL29" s="1502" t="str">
        <f>IF(B29="","",Output!BD15)</f>
        <v/>
      </c>
      <c r="AM29" s="1503" t="str">
        <f>IF(B29="","",Output!BE15)</f>
        <v/>
      </c>
    </row>
    <row r="30" spans="2:83">
      <c r="B30" s="143" t="str">
        <f>IF(Output!C16=0,"",Output!C16)</f>
        <v/>
      </c>
      <c r="C30" s="316"/>
      <c r="D30" s="1501" t="str">
        <f>IF(B30="","",Output!AC16)</f>
        <v/>
      </c>
      <c r="E30" s="1488" t="str">
        <f>IF(B30="","",Output!AD16)</f>
        <v/>
      </c>
      <c r="F30" s="1497" t="str">
        <f>IF(B30="","",Output!AE16)</f>
        <v/>
      </c>
      <c r="G30" s="1291"/>
      <c r="H30" s="1511" t="str">
        <f>IF(B30="","",Output!AF16)</f>
        <v/>
      </c>
      <c r="I30" s="1488" t="str">
        <f>IF(B30="","",Output!AG16)</f>
        <v/>
      </c>
      <c r="J30" s="1488" t="str">
        <f>IF(B30="","",Output!AH16)</f>
        <v/>
      </c>
      <c r="K30" s="1488" t="str">
        <f>IF(B30="","",Output!AI16)</f>
        <v/>
      </c>
      <c r="L30" s="1536" t="str">
        <f>IF(B30="","",Output!AJ16)</f>
        <v/>
      </c>
      <c r="M30" s="1510"/>
      <c r="N30" s="1509" t="str">
        <f>IF(B30="","",Output!AK16)</f>
        <v/>
      </c>
      <c r="O30" s="1500" t="str">
        <f>IF(B30="","",Output!AL16)</f>
        <v/>
      </c>
      <c r="P30" s="1499" t="str">
        <f>IF(B30="","",Output!AM16)</f>
        <v/>
      </c>
      <c r="Q30" s="1291"/>
      <c r="R30" s="1498" t="str">
        <f>IF(B30="","",Output!AN16)</f>
        <v/>
      </c>
      <c r="S30" s="1500" t="str">
        <f>IF(B30="","",Output!AO16)</f>
        <v/>
      </c>
      <c r="T30" s="1499" t="str">
        <f>IF(B30="","",Output!AP16)</f>
        <v/>
      </c>
      <c r="U30" s="1291"/>
      <c r="V30" s="1498" t="str">
        <f>IF(B30="","",Output!AQ16)</f>
        <v/>
      </c>
      <c r="W30" s="1500" t="str">
        <f>IF(B30="","",Output!AR16)</f>
        <v/>
      </c>
      <c r="X30" s="1500" t="str">
        <f>IF(B30="","",Output!AS16)</f>
        <v/>
      </c>
      <c r="Y30" s="1499" t="str">
        <f>IF(B30="","",Output!AT16)</f>
        <v/>
      </c>
      <c r="Z30" s="1473"/>
      <c r="AA30" s="1498" t="str">
        <f>IF(B30="","",Output!AU16)</f>
        <v/>
      </c>
      <c r="AB30" s="1500" t="str">
        <f>IF(B30="","",Output!AV16)</f>
        <v/>
      </c>
      <c r="AC30" s="1500" t="str">
        <f>IF(B30="","",Output!AW16)</f>
        <v/>
      </c>
      <c r="AD30" s="1499" t="str">
        <f>IF(B30="","",Output!AX16)</f>
        <v/>
      </c>
      <c r="AE30" s="1473"/>
      <c r="AF30" s="1501" t="str">
        <f>IF(B30="","",Output!AY16)</f>
        <v/>
      </c>
      <c r="AG30" s="1488" t="str">
        <f>IF(B30="","",Output!AZ16)</f>
        <v/>
      </c>
      <c r="AH30" s="1497" t="str">
        <f>IF(B30="","",Output!BA16)</f>
        <v/>
      </c>
      <c r="AI30" s="1473"/>
      <c r="AJ30" s="1512" t="str">
        <f>IF(B30="","",Output!BB16)</f>
        <v/>
      </c>
      <c r="AK30" s="1502" t="str">
        <f>IF(B30="","",Output!BC16)</f>
        <v/>
      </c>
      <c r="AL30" s="1502" t="str">
        <f>IF(B30="","",Output!BD16)</f>
        <v/>
      </c>
      <c r="AM30" s="1503" t="str">
        <f>IF(B30="","",Output!BE16)</f>
        <v/>
      </c>
    </row>
    <row r="31" spans="2:83">
      <c r="B31" s="143" t="str">
        <f>IF(Output!C17=0,"",Output!C17)</f>
        <v/>
      </c>
      <c r="C31" s="316"/>
      <c r="D31" s="1501" t="str">
        <f>IF(B31="","",Output!AC17)</f>
        <v/>
      </c>
      <c r="E31" s="1488" t="str">
        <f>IF(B31="","",Output!AD17)</f>
        <v/>
      </c>
      <c r="F31" s="1497" t="str">
        <f>IF(B31="","",Output!AE17)</f>
        <v/>
      </c>
      <c r="G31" s="1291"/>
      <c r="H31" s="1511" t="str">
        <f>IF(B31="","",Output!AF17)</f>
        <v/>
      </c>
      <c r="I31" s="1488" t="str">
        <f>IF(B31="","",Output!AG17)</f>
        <v/>
      </c>
      <c r="J31" s="1488" t="str">
        <f>IF(B31="","",Output!AH17)</f>
        <v/>
      </c>
      <c r="K31" s="1488" t="str">
        <f>IF(B31="","",Output!AI17)</f>
        <v/>
      </c>
      <c r="L31" s="1536" t="str">
        <f>IF(B31="","",Output!AJ17)</f>
        <v/>
      </c>
      <c r="M31" s="1510"/>
      <c r="N31" s="1509" t="str">
        <f>IF(B31="","",Output!AK17)</f>
        <v/>
      </c>
      <c r="O31" s="1500" t="str">
        <f>IF(B31="","",Output!AL17)</f>
        <v/>
      </c>
      <c r="P31" s="1499" t="str">
        <f>IF(B31="","",Output!AM17)</f>
        <v/>
      </c>
      <c r="Q31" s="1291"/>
      <c r="R31" s="1498" t="str">
        <f>IF(B31="","",Output!AN17)</f>
        <v/>
      </c>
      <c r="S31" s="1500" t="str">
        <f>IF(B31="","",Output!AO17)</f>
        <v/>
      </c>
      <c r="T31" s="1499" t="str">
        <f>IF(B31="","",Output!AP17)</f>
        <v/>
      </c>
      <c r="U31" s="1291"/>
      <c r="V31" s="1498" t="str">
        <f>IF(B31="","",Output!AQ17)</f>
        <v/>
      </c>
      <c r="W31" s="1500" t="str">
        <f>IF(B31="","",Output!AR17)</f>
        <v/>
      </c>
      <c r="X31" s="1500" t="str">
        <f>IF(B31="","",Output!AS17)</f>
        <v/>
      </c>
      <c r="Y31" s="1499" t="str">
        <f>IF(B31="","",Output!AT17)</f>
        <v/>
      </c>
      <c r="Z31" s="1473"/>
      <c r="AA31" s="1498" t="str">
        <f>IF(B31="","",Output!AU17)</f>
        <v/>
      </c>
      <c r="AB31" s="1500" t="str">
        <f>IF(B31="","",Output!AV17)</f>
        <v/>
      </c>
      <c r="AC31" s="1500" t="str">
        <f>IF(B31="","",Output!AW17)</f>
        <v/>
      </c>
      <c r="AD31" s="1499" t="str">
        <f>IF(B31="","",Output!AX17)</f>
        <v/>
      </c>
      <c r="AE31" s="1473"/>
      <c r="AF31" s="1501" t="str">
        <f>IF(B31="","",Output!AY17)</f>
        <v/>
      </c>
      <c r="AG31" s="1488" t="str">
        <f>IF(B31="","",Output!AZ17)</f>
        <v/>
      </c>
      <c r="AH31" s="1497" t="str">
        <f>IF(B31="","",Output!BA17)</f>
        <v/>
      </c>
      <c r="AI31" s="1473"/>
      <c r="AJ31" s="1512" t="str">
        <f>IF(B31="","",Output!BB17)</f>
        <v/>
      </c>
      <c r="AK31" s="1502" t="str">
        <f>IF(B31="","",Output!BC17)</f>
        <v/>
      </c>
      <c r="AL31" s="1502" t="str">
        <f>IF(B31="","",Output!BD17)</f>
        <v/>
      </c>
      <c r="AM31" s="1503" t="str">
        <f>IF(B31="","",Output!BE17)</f>
        <v/>
      </c>
    </row>
    <row r="32" spans="2:83">
      <c r="B32" s="143" t="str">
        <f>IF(Output!C18=0,"",Output!C18)</f>
        <v/>
      </c>
      <c r="C32" s="316"/>
      <c r="D32" s="1501" t="str">
        <f>IF(B32="","",Output!AC18)</f>
        <v/>
      </c>
      <c r="E32" s="1488" t="str">
        <f>IF(B32="","",Output!AD18)</f>
        <v/>
      </c>
      <c r="F32" s="1497" t="str">
        <f>IF(B32="","",Output!AE18)</f>
        <v/>
      </c>
      <c r="G32" s="1291"/>
      <c r="H32" s="1511" t="str">
        <f>IF(B32="","",Output!AF18)</f>
        <v/>
      </c>
      <c r="I32" s="1488" t="str">
        <f>IF(B32="","",Output!AG18)</f>
        <v/>
      </c>
      <c r="J32" s="1488" t="str">
        <f>IF(B32="","",Output!AH18)</f>
        <v/>
      </c>
      <c r="K32" s="1488" t="str">
        <f>IF(B32="","",Output!AI18)</f>
        <v/>
      </c>
      <c r="L32" s="1536" t="str">
        <f>IF(B32="","",Output!AJ18)</f>
        <v/>
      </c>
      <c r="M32" s="1510"/>
      <c r="N32" s="1509" t="str">
        <f>IF(B32="","",Output!AK18)</f>
        <v/>
      </c>
      <c r="O32" s="1500" t="str">
        <f>IF(B32="","",Output!AL18)</f>
        <v/>
      </c>
      <c r="P32" s="1499" t="str">
        <f>IF(B32="","",Output!AM18)</f>
        <v/>
      </c>
      <c r="Q32" s="1291"/>
      <c r="R32" s="1498" t="str">
        <f>IF(B32="","",Output!AN18)</f>
        <v/>
      </c>
      <c r="S32" s="1500" t="str">
        <f>IF(B32="","",Output!AO18)</f>
        <v/>
      </c>
      <c r="T32" s="1499" t="str">
        <f>IF(B32="","",Output!AP18)</f>
        <v/>
      </c>
      <c r="U32" s="1291"/>
      <c r="V32" s="1498" t="str">
        <f>IF(B32="","",Output!AQ18)</f>
        <v/>
      </c>
      <c r="W32" s="1500" t="str">
        <f>IF(B32="","",Output!AR18)</f>
        <v/>
      </c>
      <c r="X32" s="1500" t="str">
        <f>IF(B32="","",Output!AS18)</f>
        <v/>
      </c>
      <c r="Y32" s="1499" t="str">
        <f>IF(B32="","",Output!AT18)</f>
        <v/>
      </c>
      <c r="Z32" s="1473"/>
      <c r="AA32" s="1498" t="str">
        <f>IF(B32="","",Output!AU18)</f>
        <v/>
      </c>
      <c r="AB32" s="1500" t="str">
        <f>IF(B32="","",Output!AV18)</f>
        <v/>
      </c>
      <c r="AC32" s="1500" t="str">
        <f>IF(B32="","",Output!AW18)</f>
        <v/>
      </c>
      <c r="AD32" s="1499" t="str">
        <f>IF(B32="","",Output!AX18)</f>
        <v/>
      </c>
      <c r="AE32" s="1473"/>
      <c r="AF32" s="1501" t="str">
        <f>IF(B32="","",Output!AY18)</f>
        <v/>
      </c>
      <c r="AG32" s="1488" t="str">
        <f>IF(B32="","",Output!AZ18)</f>
        <v/>
      </c>
      <c r="AH32" s="1497" t="str">
        <f>IF(B32="","",Output!BA18)</f>
        <v/>
      </c>
      <c r="AI32" s="1473"/>
      <c r="AJ32" s="1512" t="str">
        <f>IF(B32="","",Output!BB18)</f>
        <v/>
      </c>
      <c r="AK32" s="1502" t="str">
        <f>IF(B32="","",Output!BC18)</f>
        <v/>
      </c>
      <c r="AL32" s="1502" t="str">
        <f>IF(B32="","",Output!BD18)</f>
        <v/>
      </c>
      <c r="AM32" s="1503" t="str">
        <f>IF(B32="","",Output!BE18)</f>
        <v/>
      </c>
    </row>
    <row r="33" spans="2:39">
      <c r="B33" s="143" t="str">
        <f>IF(Output!C19=0,"",Output!C19)</f>
        <v/>
      </c>
      <c r="C33" s="316"/>
      <c r="D33" s="1501" t="str">
        <f>IF(B33="","",Output!AC19)</f>
        <v/>
      </c>
      <c r="E33" s="1488" t="str">
        <f>IF(B33="","",Output!AD19)</f>
        <v/>
      </c>
      <c r="F33" s="1497" t="str">
        <f>IF(B33="","",Output!AE19)</f>
        <v/>
      </c>
      <c r="G33" s="1291"/>
      <c r="H33" s="1511" t="str">
        <f>IF(B33="","",Output!AF19)</f>
        <v/>
      </c>
      <c r="I33" s="1488" t="str">
        <f>IF(B33="","",Output!AG19)</f>
        <v/>
      </c>
      <c r="J33" s="1488" t="str">
        <f>IF(B33="","",Output!AH19)</f>
        <v/>
      </c>
      <c r="K33" s="1488" t="str">
        <f>IF(B33="","",Output!AI19)</f>
        <v/>
      </c>
      <c r="L33" s="1536" t="str">
        <f>IF(B33="","",Output!AJ19)</f>
        <v/>
      </c>
      <c r="M33" s="1510"/>
      <c r="N33" s="1509" t="str">
        <f>IF(B33="","",Output!AK19)</f>
        <v/>
      </c>
      <c r="O33" s="1500" t="str">
        <f>IF(B33="","",Output!AL19)</f>
        <v/>
      </c>
      <c r="P33" s="1499" t="str">
        <f>IF(B33="","",Output!AM19)</f>
        <v/>
      </c>
      <c r="Q33" s="1291"/>
      <c r="R33" s="1498" t="str">
        <f>IF(B33="","",Output!AN19)</f>
        <v/>
      </c>
      <c r="S33" s="1500" t="str">
        <f>IF(B33="","",Output!AO19)</f>
        <v/>
      </c>
      <c r="T33" s="1499" t="str">
        <f>IF(B33="","",Output!AP19)</f>
        <v/>
      </c>
      <c r="U33" s="1291"/>
      <c r="V33" s="1498" t="str">
        <f>IF(B33="","",Output!AQ19)</f>
        <v/>
      </c>
      <c r="W33" s="1500" t="str">
        <f>IF(B33="","",Output!AR19)</f>
        <v/>
      </c>
      <c r="X33" s="1500" t="str">
        <f>IF(B33="","",Output!AS19)</f>
        <v/>
      </c>
      <c r="Y33" s="1499" t="str">
        <f>IF(B33="","",Output!AT19)</f>
        <v/>
      </c>
      <c r="Z33" s="1473"/>
      <c r="AA33" s="1498" t="str">
        <f>IF(B33="","",Output!AU19)</f>
        <v/>
      </c>
      <c r="AB33" s="1500" t="str">
        <f>IF(B33="","",Output!AV19)</f>
        <v/>
      </c>
      <c r="AC33" s="1500" t="str">
        <f>IF(B33="","",Output!AW19)</f>
        <v/>
      </c>
      <c r="AD33" s="1499" t="str">
        <f>IF(B33="","",Output!AX19)</f>
        <v/>
      </c>
      <c r="AE33" s="1473"/>
      <c r="AF33" s="1501" t="str">
        <f>IF(B33="","",Output!AY19)</f>
        <v/>
      </c>
      <c r="AG33" s="1488" t="str">
        <f>IF(B33="","",Output!AZ19)</f>
        <v/>
      </c>
      <c r="AH33" s="1497" t="str">
        <f>IF(B33="","",Output!BA19)</f>
        <v/>
      </c>
      <c r="AI33" s="1473"/>
      <c r="AJ33" s="1512" t="str">
        <f>IF(B33="","",Output!BB19)</f>
        <v/>
      </c>
      <c r="AK33" s="1502" t="str">
        <f>IF(B33="","",Output!BC19)</f>
        <v/>
      </c>
      <c r="AL33" s="1502" t="str">
        <f>IF(B33="","",Output!BD19)</f>
        <v/>
      </c>
      <c r="AM33" s="1503" t="str">
        <f>IF(B33="","",Output!BE19)</f>
        <v/>
      </c>
    </row>
    <row r="34" spans="2:39">
      <c r="B34" s="143" t="str">
        <f>IF(Output!C20=0,"",Output!C20)</f>
        <v/>
      </c>
      <c r="C34" s="316"/>
      <c r="D34" s="1501" t="str">
        <f>IF(B34="","",Output!AC20)</f>
        <v/>
      </c>
      <c r="E34" s="1488" t="str">
        <f>IF(B34="","",Output!AD20)</f>
        <v/>
      </c>
      <c r="F34" s="1497" t="str">
        <f>IF(B34="","",Output!AE20)</f>
        <v/>
      </c>
      <c r="G34" s="1291"/>
      <c r="H34" s="1511" t="str">
        <f>IF(B34="","",Output!AF20)</f>
        <v/>
      </c>
      <c r="I34" s="1488" t="str">
        <f>IF(B34="","",Output!AG20)</f>
        <v/>
      </c>
      <c r="J34" s="1488" t="str">
        <f>IF(B34="","",Output!AH20)</f>
        <v/>
      </c>
      <c r="K34" s="1488" t="str">
        <f>IF(B34="","",Output!AI20)</f>
        <v/>
      </c>
      <c r="L34" s="1536" t="str">
        <f>IF(B34="","",Output!AJ20)</f>
        <v/>
      </c>
      <c r="M34" s="1510"/>
      <c r="N34" s="1509" t="str">
        <f>IF(B34="","",Output!AK20)</f>
        <v/>
      </c>
      <c r="O34" s="1500" t="str">
        <f>IF(B34="","",Output!AL20)</f>
        <v/>
      </c>
      <c r="P34" s="1499" t="str">
        <f>IF(B34="","",Output!AM20)</f>
        <v/>
      </c>
      <c r="Q34" s="1291"/>
      <c r="R34" s="1498" t="str">
        <f>IF(B34="","",Output!AN20)</f>
        <v/>
      </c>
      <c r="S34" s="1500" t="str">
        <f>IF(B34="","",Output!AO20)</f>
        <v/>
      </c>
      <c r="T34" s="1499" t="str">
        <f>IF(B34="","",Output!AP20)</f>
        <v/>
      </c>
      <c r="U34" s="1291"/>
      <c r="V34" s="1498" t="str">
        <f>IF(B34="","",Output!AQ20)</f>
        <v/>
      </c>
      <c r="W34" s="1500" t="str">
        <f>IF(B34="","",Output!AR20)</f>
        <v/>
      </c>
      <c r="X34" s="1500" t="str">
        <f>IF(B34="","",Output!AS20)</f>
        <v/>
      </c>
      <c r="Y34" s="1499" t="str">
        <f>IF(B34="","",Output!AT20)</f>
        <v/>
      </c>
      <c r="Z34" s="1473"/>
      <c r="AA34" s="1498" t="str">
        <f>IF(B34="","",Output!AU20)</f>
        <v/>
      </c>
      <c r="AB34" s="1500" t="str">
        <f>IF(B34="","",Output!AV20)</f>
        <v/>
      </c>
      <c r="AC34" s="1500" t="str">
        <f>IF(B34="","",Output!AW20)</f>
        <v/>
      </c>
      <c r="AD34" s="1499" t="str">
        <f>IF(B34="","",Output!AX20)</f>
        <v/>
      </c>
      <c r="AE34" s="1473"/>
      <c r="AF34" s="1501" t="str">
        <f>IF(B34="","",Output!AY20)</f>
        <v/>
      </c>
      <c r="AG34" s="1488" t="str">
        <f>IF(B34="","",Output!AZ20)</f>
        <v/>
      </c>
      <c r="AH34" s="1497" t="str">
        <f>IF(B34="","",Output!BA20)</f>
        <v/>
      </c>
      <c r="AI34" s="1473"/>
      <c r="AJ34" s="1512" t="str">
        <f>IF(B34="","",Output!BB20)</f>
        <v/>
      </c>
      <c r="AK34" s="1502" t="str">
        <f>IF(B34="","",Output!BC20)</f>
        <v/>
      </c>
      <c r="AL34" s="1502" t="str">
        <f>IF(B34="","",Output!BD20)</f>
        <v/>
      </c>
      <c r="AM34" s="1503" t="str">
        <f>IF(B34="","",Output!BE20)</f>
        <v/>
      </c>
    </row>
    <row r="35" spans="2:39">
      <c r="B35" s="143" t="str">
        <f>IF(Output!C21=0,"",Output!C21)</f>
        <v/>
      </c>
      <c r="C35" s="316"/>
      <c r="D35" s="1501" t="str">
        <f>IF(B35="","",Output!AC21)</f>
        <v/>
      </c>
      <c r="E35" s="1488" t="str">
        <f>IF(B35="","",Output!AD21)</f>
        <v/>
      </c>
      <c r="F35" s="1497" t="str">
        <f>IF(B35="","",Output!AE21)</f>
        <v/>
      </c>
      <c r="G35" s="1291"/>
      <c r="H35" s="1511" t="str">
        <f>IF(B35="","",Output!AF21)</f>
        <v/>
      </c>
      <c r="I35" s="1488" t="str">
        <f>IF(B35="","",Output!AG21)</f>
        <v/>
      </c>
      <c r="J35" s="1488" t="str">
        <f>IF(B35="","",Output!AH21)</f>
        <v/>
      </c>
      <c r="K35" s="1488" t="str">
        <f>IF(B35="","",Output!AI21)</f>
        <v/>
      </c>
      <c r="L35" s="1536" t="str">
        <f>IF(B35="","",Output!AJ21)</f>
        <v/>
      </c>
      <c r="M35" s="1510"/>
      <c r="N35" s="1509" t="str">
        <f>IF(B35="","",Output!AK21)</f>
        <v/>
      </c>
      <c r="O35" s="1500" t="str">
        <f>IF(B35="","",Output!AL21)</f>
        <v/>
      </c>
      <c r="P35" s="1499" t="str">
        <f>IF(B35="","",Output!AM21)</f>
        <v/>
      </c>
      <c r="Q35" s="1291"/>
      <c r="R35" s="1498" t="str">
        <f>IF(B35="","",Output!AN21)</f>
        <v/>
      </c>
      <c r="S35" s="1500" t="str">
        <f>IF(B35="","",Output!AO21)</f>
        <v/>
      </c>
      <c r="T35" s="1499" t="str">
        <f>IF(B35="","",Output!AP21)</f>
        <v/>
      </c>
      <c r="U35" s="1291"/>
      <c r="V35" s="1498" t="str">
        <f>IF(B35="","",Output!AQ21)</f>
        <v/>
      </c>
      <c r="W35" s="1500" t="str">
        <f>IF(B35="","",Output!AR21)</f>
        <v/>
      </c>
      <c r="X35" s="1500" t="str">
        <f>IF(B35="","",Output!AS21)</f>
        <v/>
      </c>
      <c r="Y35" s="1499" t="str">
        <f>IF(B35="","",Output!AT21)</f>
        <v/>
      </c>
      <c r="Z35" s="1473"/>
      <c r="AA35" s="1498" t="str">
        <f>IF(B35="","",Output!AU21)</f>
        <v/>
      </c>
      <c r="AB35" s="1500" t="str">
        <f>IF(B35="","",Output!AV21)</f>
        <v/>
      </c>
      <c r="AC35" s="1500" t="str">
        <f>IF(B35="","",Output!AW21)</f>
        <v/>
      </c>
      <c r="AD35" s="1499" t="str">
        <f>IF(B35="","",Output!AX21)</f>
        <v/>
      </c>
      <c r="AE35" s="1473"/>
      <c r="AF35" s="1501" t="str">
        <f>IF(B35="","",Output!AY21)</f>
        <v/>
      </c>
      <c r="AG35" s="1488" t="str">
        <f>IF(B35="","",Output!AZ21)</f>
        <v/>
      </c>
      <c r="AH35" s="1497" t="str">
        <f>IF(B35="","",Output!BA21)</f>
        <v/>
      </c>
      <c r="AI35" s="1473"/>
      <c r="AJ35" s="1512" t="str">
        <f>IF(B35="","",Output!BB21)</f>
        <v/>
      </c>
      <c r="AK35" s="1502" t="str">
        <f>IF(B35="","",Output!BC21)</f>
        <v/>
      </c>
      <c r="AL35" s="1502" t="str">
        <f>IF(B35="","",Output!BD21)</f>
        <v/>
      </c>
      <c r="AM35" s="1503" t="str">
        <f>IF(B35="","",Output!BE21)</f>
        <v/>
      </c>
    </row>
    <row r="36" spans="2:39">
      <c r="B36" s="143" t="str">
        <f>IF(Output!C22=0,"",Output!C22)</f>
        <v/>
      </c>
      <c r="C36" s="316"/>
      <c r="D36" s="1501" t="str">
        <f>IF(B36="","",Output!AC22)</f>
        <v/>
      </c>
      <c r="E36" s="1488" t="str">
        <f>IF(B36="","",Output!AD22)</f>
        <v/>
      </c>
      <c r="F36" s="1497" t="str">
        <f>IF(B36="","",Output!AE22)</f>
        <v/>
      </c>
      <c r="G36" s="1291"/>
      <c r="H36" s="1511" t="str">
        <f>IF(B36="","",Output!AF22)</f>
        <v/>
      </c>
      <c r="I36" s="1488" t="str">
        <f>IF(B36="","",Output!AG22)</f>
        <v/>
      </c>
      <c r="J36" s="1488" t="str">
        <f>IF(B36="","",Output!AH22)</f>
        <v/>
      </c>
      <c r="K36" s="1488" t="str">
        <f>IF(B36="","",Output!AI22)</f>
        <v/>
      </c>
      <c r="L36" s="1536" t="str">
        <f>IF(B36="","",Output!AJ22)</f>
        <v/>
      </c>
      <c r="M36" s="1510"/>
      <c r="N36" s="1509" t="str">
        <f>IF(B36="","",Output!AK22)</f>
        <v/>
      </c>
      <c r="O36" s="1500" t="str">
        <f>IF(B36="","",Output!AL22)</f>
        <v/>
      </c>
      <c r="P36" s="1499" t="str">
        <f>IF(B36="","",Output!AM22)</f>
        <v/>
      </c>
      <c r="Q36" s="1291"/>
      <c r="R36" s="1498" t="str">
        <f>IF(B36="","",Output!AN22)</f>
        <v/>
      </c>
      <c r="S36" s="1500" t="str">
        <f>IF(B36="","",Output!AO22)</f>
        <v/>
      </c>
      <c r="T36" s="1499" t="str">
        <f>IF(B36="","",Output!AP22)</f>
        <v/>
      </c>
      <c r="U36" s="1291"/>
      <c r="V36" s="1498" t="str">
        <f>IF(B36="","",Output!AQ22)</f>
        <v/>
      </c>
      <c r="W36" s="1500" t="str">
        <f>IF(B36="","",Output!AR22)</f>
        <v/>
      </c>
      <c r="X36" s="1500" t="str">
        <f>IF(B36="","",Output!AS22)</f>
        <v/>
      </c>
      <c r="Y36" s="1499" t="str">
        <f>IF(B36="","",Output!AT22)</f>
        <v/>
      </c>
      <c r="Z36" s="1473"/>
      <c r="AA36" s="1498" t="str">
        <f>IF(B36="","",Output!AU22)</f>
        <v/>
      </c>
      <c r="AB36" s="1500" t="str">
        <f>IF(B36="","",Output!AV22)</f>
        <v/>
      </c>
      <c r="AC36" s="1500" t="str">
        <f>IF(B36="","",Output!AW22)</f>
        <v/>
      </c>
      <c r="AD36" s="1499" t="str">
        <f>IF(B36="","",Output!AX22)</f>
        <v/>
      </c>
      <c r="AE36" s="1473"/>
      <c r="AF36" s="1501" t="str">
        <f>IF(B36="","",Output!AY22)</f>
        <v/>
      </c>
      <c r="AG36" s="1488" t="str">
        <f>IF(B36="","",Output!AZ22)</f>
        <v/>
      </c>
      <c r="AH36" s="1497" t="str">
        <f>IF(B36="","",Output!BA22)</f>
        <v/>
      </c>
      <c r="AI36" s="1473"/>
      <c r="AJ36" s="1512" t="str">
        <f>IF(B36="","",Output!BB22)</f>
        <v/>
      </c>
      <c r="AK36" s="1502" t="str">
        <f>IF(B36="","",Output!BC22)</f>
        <v/>
      </c>
      <c r="AL36" s="1502" t="str">
        <f>IF(B36="","",Output!BD22)</f>
        <v/>
      </c>
      <c r="AM36" s="1503" t="str">
        <f>IF(B36="","",Output!BE22)</f>
        <v/>
      </c>
    </row>
    <row r="37" spans="2:39">
      <c r="B37" s="143" t="str">
        <f>IF(Output!C23=0,"",Output!C23)</f>
        <v/>
      </c>
      <c r="C37" s="316"/>
      <c r="D37" s="1501" t="str">
        <f>IF(B37="","",Output!AC23)</f>
        <v/>
      </c>
      <c r="E37" s="1488" t="str">
        <f>IF(B37="","",Output!AD23)</f>
        <v/>
      </c>
      <c r="F37" s="1497" t="str">
        <f>IF(B37="","",Output!AE23)</f>
        <v/>
      </c>
      <c r="G37" s="1291"/>
      <c r="H37" s="1511" t="str">
        <f>IF(B37="","",Output!AF23)</f>
        <v/>
      </c>
      <c r="I37" s="1488" t="str">
        <f>IF(B37="","",Output!AG23)</f>
        <v/>
      </c>
      <c r="J37" s="1488" t="str">
        <f>IF(B37="","",Output!AH23)</f>
        <v/>
      </c>
      <c r="K37" s="1488" t="str">
        <f>IF(B37="","",Output!AI23)</f>
        <v/>
      </c>
      <c r="L37" s="1536" t="str">
        <f>IF(B37="","",Output!AJ23)</f>
        <v/>
      </c>
      <c r="M37" s="1510"/>
      <c r="N37" s="1509" t="str">
        <f>IF(B37="","",Output!AK23)</f>
        <v/>
      </c>
      <c r="O37" s="1500" t="str">
        <f>IF(B37="","",Output!AL23)</f>
        <v/>
      </c>
      <c r="P37" s="1499" t="str">
        <f>IF(B37="","",Output!AM23)</f>
        <v/>
      </c>
      <c r="Q37" s="1291"/>
      <c r="R37" s="1498" t="str">
        <f>IF(B37="","",Output!AN23)</f>
        <v/>
      </c>
      <c r="S37" s="1500" t="str">
        <f>IF(B37="","",Output!AO23)</f>
        <v/>
      </c>
      <c r="T37" s="1499" t="str">
        <f>IF(B37="","",Output!AP23)</f>
        <v/>
      </c>
      <c r="U37" s="1291"/>
      <c r="V37" s="1498" t="str">
        <f>IF(B37="","",Output!AQ23)</f>
        <v/>
      </c>
      <c r="W37" s="1500" t="str">
        <f>IF(B37="","",Output!AR23)</f>
        <v/>
      </c>
      <c r="X37" s="1500" t="str">
        <f>IF(B37="","",Output!AS23)</f>
        <v/>
      </c>
      <c r="Y37" s="1499" t="str">
        <f>IF(B37="","",Output!AT23)</f>
        <v/>
      </c>
      <c r="Z37" s="1473"/>
      <c r="AA37" s="1498" t="str">
        <f>IF(B37="","",Output!AU23)</f>
        <v/>
      </c>
      <c r="AB37" s="1500" t="str">
        <f>IF(B37="","",Output!AV23)</f>
        <v/>
      </c>
      <c r="AC37" s="1500" t="str">
        <f>IF(B37="","",Output!AW23)</f>
        <v/>
      </c>
      <c r="AD37" s="1499" t="str">
        <f>IF(B37="","",Output!AX23)</f>
        <v/>
      </c>
      <c r="AE37" s="1473"/>
      <c r="AF37" s="1501" t="str">
        <f>IF(B37="","",Output!AY23)</f>
        <v/>
      </c>
      <c r="AG37" s="1488" t="str">
        <f>IF(B37="","",Output!AZ23)</f>
        <v/>
      </c>
      <c r="AH37" s="1497" t="str">
        <f>IF(B37="","",Output!BA23)</f>
        <v/>
      </c>
      <c r="AI37" s="1473"/>
      <c r="AJ37" s="1512" t="str">
        <f>IF(B37="","",Output!BB23)</f>
        <v/>
      </c>
      <c r="AK37" s="1502" t="str">
        <f>IF(B37="","",Output!BC23)</f>
        <v/>
      </c>
      <c r="AL37" s="1502" t="str">
        <f>IF(B37="","",Output!BD23)</f>
        <v/>
      </c>
      <c r="AM37" s="1503" t="str">
        <f>IF(B37="","",Output!BE23)</f>
        <v/>
      </c>
    </row>
    <row r="38" spans="2:39">
      <c r="B38" s="143" t="str">
        <f>IF(Output!C24=0,"",Output!C24)</f>
        <v/>
      </c>
      <c r="C38" s="316"/>
      <c r="D38" s="1501" t="str">
        <f>IF(B38="","",Output!AC24)</f>
        <v/>
      </c>
      <c r="E38" s="1488" t="str">
        <f>IF(B38="","",Output!AD24)</f>
        <v/>
      </c>
      <c r="F38" s="1497" t="str">
        <f>IF(B38="","",Output!AE24)</f>
        <v/>
      </c>
      <c r="G38" s="1291"/>
      <c r="H38" s="1511" t="str">
        <f>IF(B38="","",Output!AF24)</f>
        <v/>
      </c>
      <c r="I38" s="1488" t="str">
        <f>IF(B38="","",Output!AG24)</f>
        <v/>
      </c>
      <c r="J38" s="1488" t="str">
        <f>IF(B38="","",Output!AH24)</f>
        <v/>
      </c>
      <c r="K38" s="1488" t="str">
        <f>IF(B38="","",Output!AI24)</f>
        <v/>
      </c>
      <c r="L38" s="1536" t="str">
        <f>IF(B38="","",Output!AJ24)</f>
        <v/>
      </c>
      <c r="M38" s="1510"/>
      <c r="N38" s="1509" t="str">
        <f>IF(B38="","",Output!AK24)</f>
        <v/>
      </c>
      <c r="O38" s="1500" t="str">
        <f>IF(B38="","",Output!AL24)</f>
        <v/>
      </c>
      <c r="P38" s="1499" t="str">
        <f>IF(B38="","",Output!AM24)</f>
        <v/>
      </c>
      <c r="Q38" s="1291"/>
      <c r="R38" s="1498" t="str">
        <f>IF(B38="","",Output!AN24)</f>
        <v/>
      </c>
      <c r="S38" s="1500" t="str">
        <f>IF(B38="","",Output!AO24)</f>
        <v/>
      </c>
      <c r="T38" s="1499" t="str">
        <f>IF(B38="","",Output!AP24)</f>
        <v/>
      </c>
      <c r="U38" s="1291"/>
      <c r="V38" s="1498" t="str">
        <f>IF(B38="","",Output!AQ24)</f>
        <v/>
      </c>
      <c r="W38" s="1500" t="str">
        <f>IF(B38="","",Output!AR24)</f>
        <v/>
      </c>
      <c r="X38" s="1500" t="str">
        <f>IF(B38="","",Output!AS24)</f>
        <v/>
      </c>
      <c r="Y38" s="1499" t="str">
        <f>IF(B38="","",Output!AT24)</f>
        <v/>
      </c>
      <c r="Z38" s="1473"/>
      <c r="AA38" s="1498" t="str">
        <f>IF(B38="","",Output!AU24)</f>
        <v/>
      </c>
      <c r="AB38" s="1500" t="str">
        <f>IF(B38="","",Output!AV24)</f>
        <v/>
      </c>
      <c r="AC38" s="1500" t="str">
        <f>IF(B38="","",Output!AW24)</f>
        <v/>
      </c>
      <c r="AD38" s="1499" t="str">
        <f>IF(B38="","",Output!AX24)</f>
        <v/>
      </c>
      <c r="AE38" s="1473"/>
      <c r="AF38" s="1501" t="str">
        <f>IF(B38="","",Output!AY24)</f>
        <v/>
      </c>
      <c r="AG38" s="1488" t="str">
        <f>IF(B38="","",Output!AZ24)</f>
        <v/>
      </c>
      <c r="AH38" s="1497" t="str">
        <f>IF(B38="","",Output!BA24)</f>
        <v/>
      </c>
      <c r="AI38" s="1473"/>
      <c r="AJ38" s="1512" t="str">
        <f>IF(B38="","",Output!BB24)</f>
        <v/>
      </c>
      <c r="AK38" s="1502" t="str">
        <f>IF(B38="","",Output!BC24)</f>
        <v/>
      </c>
      <c r="AL38" s="1502" t="str">
        <f>IF(B38="","",Output!BD24)</f>
        <v/>
      </c>
      <c r="AM38" s="1503" t="str">
        <f>IF(B38="","",Output!BE24)</f>
        <v/>
      </c>
    </row>
    <row r="39" spans="2:39">
      <c r="B39" s="143" t="str">
        <f>IF(Output!C25=0,"",Output!C25)</f>
        <v/>
      </c>
      <c r="C39" s="316"/>
      <c r="D39" s="1501" t="str">
        <f>IF(B39="","",Output!AC25)</f>
        <v/>
      </c>
      <c r="E39" s="1488" t="str">
        <f>IF(B39="","",Output!AD25)</f>
        <v/>
      </c>
      <c r="F39" s="1497" t="str">
        <f>IF(B39="","",Output!AE25)</f>
        <v/>
      </c>
      <c r="G39" s="1291"/>
      <c r="H39" s="1511" t="str">
        <f>IF(B39="","",Output!AF25)</f>
        <v/>
      </c>
      <c r="I39" s="1488" t="str">
        <f>IF(B39="","",Output!AG25)</f>
        <v/>
      </c>
      <c r="J39" s="1488" t="str">
        <f>IF(B39="","",Output!AH25)</f>
        <v/>
      </c>
      <c r="K39" s="1488" t="str">
        <f>IF(B39="","",Output!AI25)</f>
        <v/>
      </c>
      <c r="L39" s="1536" t="str">
        <f>IF(B39="","",Output!AJ25)</f>
        <v/>
      </c>
      <c r="M39" s="1510"/>
      <c r="N39" s="1509" t="str">
        <f>IF(B39="","",Output!AK25)</f>
        <v/>
      </c>
      <c r="O39" s="1500" t="str">
        <f>IF(B39="","",Output!AL25)</f>
        <v/>
      </c>
      <c r="P39" s="1499" t="str">
        <f>IF(B39="","",Output!AM25)</f>
        <v/>
      </c>
      <c r="Q39" s="1291"/>
      <c r="R39" s="1498" t="str">
        <f>IF(B39="","",Output!AN25)</f>
        <v/>
      </c>
      <c r="S39" s="1500" t="str">
        <f>IF(B39="","",Output!AO25)</f>
        <v/>
      </c>
      <c r="T39" s="1499" t="str">
        <f>IF(B39="","",Output!AP25)</f>
        <v/>
      </c>
      <c r="U39" s="1291"/>
      <c r="V39" s="1498" t="str">
        <f>IF(B39="","",Output!AQ25)</f>
        <v/>
      </c>
      <c r="W39" s="1500" t="str">
        <f>IF(B39="","",Output!AR25)</f>
        <v/>
      </c>
      <c r="X39" s="1500" t="str">
        <f>IF(B39="","",Output!AS25)</f>
        <v/>
      </c>
      <c r="Y39" s="1499" t="str">
        <f>IF(B39="","",Output!AT25)</f>
        <v/>
      </c>
      <c r="Z39" s="1473"/>
      <c r="AA39" s="1498" t="str">
        <f>IF(B39="","",Output!AU25)</f>
        <v/>
      </c>
      <c r="AB39" s="1500" t="str">
        <f>IF(B39="","",Output!AV25)</f>
        <v/>
      </c>
      <c r="AC39" s="1500" t="str">
        <f>IF(B39="","",Output!AW25)</f>
        <v/>
      </c>
      <c r="AD39" s="1499" t="str">
        <f>IF(B39="","",Output!AX25)</f>
        <v/>
      </c>
      <c r="AE39" s="1473"/>
      <c r="AF39" s="1501" t="str">
        <f>IF(B39="","",Output!AY25)</f>
        <v/>
      </c>
      <c r="AG39" s="1488" t="str">
        <f>IF(B39="","",Output!AZ25)</f>
        <v/>
      </c>
      <c r="AH39" s="1497" t="str">
        <f>IF(B39="","",Output!BA25)</f>
        <v/>
      </c>
      <c r="AI39" s="1473"/>
      <c r="AJ39" s="1512" t="str">
        <f>IF(B39="","",Output!BB25)</f>
        <v/>
      </c>
      <c r="AK39" s="1502" t="str">
        <f>IF(B39="","",Output!BC25)</f>
        <v/>
      </c>
      <c r="AL39" s="1502" t="str">
        <f>IF(B39="","",Output!BD25)</f>
        <v/>
      </c>
      <c r="AM39" s="1503" t="str">
        <f>IF(B39="","",Output!BE25)</f>
        <v/>
      </c>
    </row>
    <row r="40" spans="2:39">
      <c r="B40" s="143" t="str">
        <f>IF(Output!C26=0,"",Output!C26)</f>
        <v/>
      </c>
      <c r="D40" s="1489" t="str">
        <f>IF(B40="","",Output!AC26)</f>
        <v/>
      </c>
      <c r="E40" s="1490" t="str">
        <f>IF(B40="","",Output!AD26)</f>
        <v/>
      </c>
      <c r="F40" s="1491" t="str">
        <f>IF(B40="","",Output!AE26)</f>
        <v/>
      </c>
      <c r="H40" s="1513" t="str">
        <f>IF(B40="","",Output!AF26)</f>
        <v/>
      </c>
      <c r="I40" s="1514" t="str">
        <f>IF(B40="","",Output!AG26)</f>
        <v/>
      </c>
      <c r="J40" s="1514" t="str">
        <f>IF(B40="","",Output!AH26)</f>
        <v/>
      </c>
      <c r="K40" s="1514" t="str">
        <f>IF(B40="","",Output!AI26)</f>
        <v/>
      </c>
      <c r="L40" s="1537" t="str">
        <f>IF(B40="","",Output!AJ26)</f>
        <v/>
      </c>
      <c r="N40" s="1516" t="str">
        <f>IF(B40="","",Output!AK26)</f>
        <v/>
      </c>
      <c r="O40" s="1517" t="str">
        <f>IF(B40="","",Output!AL26)</f>
        <v/>
      </c>
      <c r="P40" s="1518" t="str">
        <f>IF(B40="","",Output!AM26)</f>
        <v/>
      </c>
      <c r="R40" s="1519" t="str">
        <f>IF(B40="","",Output!AN26)</f>
        <v/>
      </c>
      <c r="S40" s="1517" t="str">
        <f>IF(B40="","",Output!AO26)</f>
        <v/>
      </c>
      <c r="T40" s="1518" t="str">
        <f>IF(B40="","",Output!AP26)</f>
        <v/>
      </c>
      <c r="V40" s="1519" t="str">
        <f>IF(B40="","",Output!AQ26)</f>
        <v/>
      </c>
      <c r="W40" s="1517" t="str">
        <f>IF(B40="","",Output!AR26)</f>
        <v/>
      </c>
      <c r="X40" s="1517" t="str">
        <f>IF(B40="","",Output!AS26)</f>
        <v/>
      </c>
      <c r="Y40" s="1518" t="str">
        <f>IF(B40="","",Output!AT26)</f>
        <v/>
      </c>
      <c r="AA40" s="1519" t="str">
        <f>IF(B40="","",Output!AU26)</f>
        <v/>
      </c>
      <c r="AB40" s="1517" t="str">
        <f>IF(B40="","",Output!AV26)</f>
        <v/>
      </c>
      <c r="AC40" s="1517" t="str">
        <f>IF(B40="","",Output!AW26)</f>
        <v/>
      </c>
      <c r="AD40" s="1518" t="str">
        <f>IF(B40="","",Output!AX26)</f>
        <v/>
      </c>
      <c r="AF40" s="1520" t="str">
        <f>IF(B40="","",Output!AY26)</f>
        <v/>
      </c>
      <c r="AG40" s="1514" t="str">
        <f>IF(B40="","",Output!AZ26)</f>
        <v/>
      </c>
      <c r="AH40" s="1515" t="str">
        <f>IF(B40="","",Output!BA26)</f>
        <v/>
      </c>
      <c r="AJ40" s="1521" t="str">
        <f>IF(B40="","",Output!BB26)</f>
        <v/>
      </c>
      <c r="AK40" s="1522" t="str">
        <f>IF(B40="","",Output!BC26)</f>
        <v/>
      </c>
      <c r="AL40" s="1522" t="str">
        <f>IF(B40="","",Output!BD26)</f>
        <v/>
      </c>
      <c r="AM40" s="1523" t="str">
        <f>IF(B40="","",Output!BE26)</f>
        <v/>
      </c>
    </row>
    <row r="41" spans="2:39">
      <c r="B41" s="143" t="str">
        <f>IF(Output!C27=0,"",Output!C27)</f>
        <v/>
      </c>
      <c r="D41" s="1489" t="str">
        <f>IF(B41="","",Output!AC27)</f>
        <v/>
      </c>
      <c r="E41" s="1490" t="str">
        <f>IF(B41="","",Output!AD27)</f>
        <v/>
      </c>
      <c r="F41" s="1491" t="str">
        <f>IF(B41="","",Output!AE27)</f>
        <v/>
      </c>
      <c r="H41" s="1513" t="str">
        <f>IF(B41="","",Output!AF27)</f>
        <v/>
      </c>
      <c r="I41" s="1514" t="str">
        <f>IF(B41="","",Output!AG27)</f>
        <v/>
      </c>
      <c r="J41" s="1514" t="str">
        <f>IF(B41="","",Output!AH27)</f>
        <v/>
      </c>
      <c r="K41" s="1514" t="str">
        <f>IF(B41="","",Output!AI27)</f>
        <v/>
      </c>
      <c r="L41" s="1537" t="str">
        <f>IF(B41="","",Output!AJ27)</f>
        <v/>
      </c>
      <c r="N41" s="1516" t="str">
        <f>IF(B41="","",Output!AK27)</f>
        <v/>
      </c>
      <c r="O41" s="1517" t="str">
        <f>IF(B41="","",Output!AL27)</f>
        <v/>
      </c>
      <c r="P41" s="1518" t="str">
        <f>IF(B41="","",Output!AM27)</f>
        <v/>
      </c>
      <c r="R41" s="1519" t="str">
        <f>IF(B41="","",Output!AN27)</f>
        <v/>
      </c>
      <c r="S41" s="1517" t="str">
        <f>IF(B41="","",Output!AO27)</f>
        <v/>
      </c>
      <c r="T41" s="1518" t="str">
        <f>IF(B41="","",Output!AP27)</f>
        <v/>
      </c>
      <c r="V41" s="1519" t="str">
        <f>IF(B41="","",Output!AQ27)</f>
        <v/>
      </c>
      <c r="W41" s="1517" t="str">
        <f>IF(B41="","",Output!AR27)</f>
        <v/>
      </c>
      <c r="X41" s="1517" t="str">
        <f>IF(B41="","",Output!AS27)</f>
        <v/>
      </c>
      <c r="Y41" s="1518" t="str">
        <f>IF(B41="","",Output!AT27)</f>
        <v/>
      </c>
      <c r="AA41" s="1519" t="str">
        <f>IF(B41="","",Output!AU27)</f>
        <v/>
      </c>
      <c r="AB41" s="1517" t="str">
        <f>IF(B41="","",Output!AV27)</f>
        <v/>
      </c>
      <c r="AC41" s="1517" t="str">
        <f>IF(B41="","",Output!AW27)</f>
        <v/>
      </c>
      <c r="AD41" s="1518" t="str">
        <f>IF(B41="","",Output!AX27)</f>
        <v/>
      </c>
      <c r="AF41" s="1520" t="str">
        <f>IF(B41="","",Output!AY27)</f>
        <v/>
      </c>
      <c r="AG41" s="1514" t="str">
        <f>IF(B41="","",Output!AZ27)</f>
        <v/>
      </c>
      <c r="AH41" s="1515" t="str">
        <f>IF(B41="","",Output!BA27)</f>
        <v/>
      </c>
      <c r="AJ41" s="1521" t="str">
        <f>IF(B41="","",Output!BB27)</f>
        <v/>
      </c>
      <c r="AK41" s="1522" t="str">
        <f>IF(B41="","",Output!BC27)</f>
        <v/>
      </c>
      <c r="AL41" s="1522" t="str">
        <f>IF(B41="","",Output!BD27)</f>
        <v/>
      </c>
      <c r="AM41" s="1523" t="str">
        <f>IF(B41="","",Output!BE27)</f>
        <v/>
      </c>
    </row>
    <row r="42" spans="2:39">
      <c r="B42" s="143" t="str">
        <f>IF(Output!C28=0,"",Output!C28)</f>
        <v/>
      </c>
      <c r="D42" s="1489" t="str">
        <f>IF(B42="","",Output!AC28)</f>
        <v/>
      </c>
      <c r="E42" s="1490" t="str">
        <f>IF(B42="","",Output!AD28)</f>
        <v/>
      </c>
      <c r="F42" s="1491" t="str">
        <f>IF(B42="","",Output!AE28)</f>
        <v/>
      </c>
      <c r="H42" s="1513" t="str">
        <f>IF(B42="","",Output!AF28)</f>
        <v/>
      </c>
      <c r="I42" s="1514" t="str">
        <f>IF(B42="","",Output!AG28)</f>
        <v/>
      </c>
      <c r="J42" s="1514" t="str">
        <f>IF(B42="","",Output!AH28)</f>
        <v/>
      </c>
      <c r="K42" s="1514" t="str">
        <f>IF(B42="","",Output!AI28)</f>
        <v/>
      </c>
      <c r="L42" s="1537" t="str">
        <f>IF(B42="","",Output!AJ28)</f>
        <v/>
      </c>
      <c r="N42" s="1516" t="str">
        <f>IF(B42="","",Output!AK28)</f>
        <v/>
      </c>
      <c r="O42" s="1517" t="str">
        <f>IF(B42="","",Output!AL28)</f>
        <v/>
      </c>
      <c r="P42" s="1518" t="str">
        <f>IF(B42="","",Output!AM28)</f>
        <v/>
      </c>
      <c r="R42" s="1519" t="str">
        <f>IF(B42="","",Output!AN28)</f>
        <v/>
      </c>
      <c r="S42" s="1517" t="str">
        <f>IF(B42="","",Output!AO28)</f>
        <v/>
      </c>
      <c r="T42" s="1518" t="str">
        <f>IF(B42="","",Output!AP28)</f>
        <v/>
      </c>
      <c r="V42" s="1519" t="str">
        <f>IF(B42="","",Output!AQ28)</f>
        <v/>
      </c>
      <c r="W42" s="1517" t="str">
        <f>IF(B42="","",Output!AR28)</f>
        <v/>
      </c>
      <c r="X42" s="1517" t="str">
        <f>IF(B42="","",Output!AS28)</f>
        <v/>
      </c>
      <c r="Y42" s="1518" t="str">
        <f>IF(B42="","",Output!AT28)</f>
        <v/>
      </c>
      <c r="AA42" s="1519" t="str">
        <f>IF(B42="","",Output!AU28)</f>
        <v/>
      </c>
      <c r="AB42" s="1517" t="str">
        <f>IF(B42="","",Output!AV28)</f>
        <v/>
      </c>
      <c r="AC42" s="1517" t="str">
        <f>IF(B42="","",Output!AW28)</f>
        <v/>
      </c>
      <c r="AD42" s="1518" t="str">
        <f>IF(B42="","",Output!AX28)</f>
        <v/>
      </c>
      <c r="AF42" s="1520" t="str">
        <f>IF(B42="","",Output!AY28)</f>
        <v/>
      </c>
      <c r="AG42" s="1514" t="str">
        <f>IF(B42="","",Output!AZ28)</f>
        <v/>
      </c>
      <c r="AH42" s="1515" t="str">
        <f>IF(B42="","",Output!BA28)</f>
        <v/>
      </c>
      <c r="AJ42" s="1521" t="str">
        <f>IF(B42="","",Output!BB28)</f>
        <v/>
      </c>
      <c r="AK42" s="1522" t="str">
        <f>IF(B42="","",Output!BC28)</f>
        <v/>
      </c>
      <c r="AL42" s="1522" t="str">
        <f>IF(B42="","",Output!BD28)</f>
        <v/>
      </c>
      <c r="AM42" s="1523" t="str">
        <f>IF(B42="","",Output!BE28)</f>
        <v/>
      </c>
    </row>
    <row r="43" spans="2:39">
      <c r="B43" s="143" t="str">
        <f>IF(Output!C29=0,"",Output!C29)</f>
        <v/>
      </c>
      <c r="D43" s="1489" t="str">
        <f>IF(B43="","",Output!AC29)</f>
        <v/>
      </c>
      <c r="E43" s="1490" t="str">
        <f>IF(B43="","",Output!AD29)</f>
        <v/>
      </c>
      <c r="F43" s="1491" t="str">
        <f>IF(B43="","",Output!AE29)</f>
        <v/>
      </c>
      <c r="H43" s="1513" t="str">
        <f>IF(B43="","",Output!AF29)</f>
        <v/>
      </c>
      <c r="I43" s="1514" t="str">
        <f>IF(B43="","",Output!AG29)</f>
        <v/>
      </c>
      <c r="J43" s="1514" t="str">
        <f>IF(B43="","",Output!AH29)</f>
        <v/>
      </c>
      <c r="K43" s="1514" t="str">
        <f>IF(B43="","",Output!AI29)</f>
        <v/>
      </c>
      <c r="L43" s="1537" t="str">
        <f>IF(B43="","",Output!AJ29)</f>
        <v/>
      </c>
      <c r="N43" s="1516" t="str">
        <f>IF(B43="","",Output!AK29)</f>
        <v/>
      </c>
      <c r="O43" s="1517" t="str">
        <f>IF(B43="","",Output!AL29)</f>
        <v/>
      </c>
      <c r="P43" s="1518" t="str">
        <f>IF(B43="","",Output!AM29)</f>
        <v/>
      </c>
      <c r="R43" s="1519" t="str">
        <f>IF(B43="","",Output!AN29)</f>
        <v/>
      </c>
      <c r="S43" s="1517" t="str">
        <f>IF(B43="","",Output!AO29)</f>
        <v/>
      </c>
      <c r="T43" s="1518" t="str">
        <f>IF(B43="","",Output!AP29)</f>
        <v/>
      </c>
      <c r="V43" s="1519" t="str">
        <f>IF(B43="","",Output!AQ29)</f>
        <v/>
      </c>
      <c r="W43" s="1517" t="str">
        <f>IF(B43="","",Output!AR29)</f>
        <v/>
      </c>
      <c r="X43" s="1517" t="str">
        <f>IF(B43="","",Output!AS29)</f>
        <v/>
      </c>
      <c r="Y43" s="1518" t="str">
        <f>IF(B43="","",Output!AT29)</f>
        <v/>
      </c>
      <c r="AA43" s="1519" t="str">
        <f>IF(B43="","",Output!AU29)</f>
        <v/>
      </c>
      <c r="AB43" s="1517" t="str">
        <f>IF(B43="","",Output!AV29)</f>
        <v/>
      </c>
      <c r="AC43" s="1517" t="str">
        <f>IF(B43="","",Output!AW29)</f>
        <v/>
      </c>
      <c r="AD43" s="1518" t="str">
        <f>IF(B43="","",Output!AX29)</f>
        <v/>
      </c>
      <c r="AF43" s="1520" t="str">
        <f>IF(B43="","",Output!AY29)</f>
        <v/>
      </c>
      <c r="AG43" s="1514" t="str">
        <f>IF(B43="","",Output!AZ29)</f>
        <v/>
      </c>
      <c r="AH43" s="1515" t="str">
        <f>IF(B43="","",Output!BA29)</f>
        <v/>
      </c>
      <c r="AJ43" s="1521" t="str">
        <f>IF(B43="","",Output!BB29)</f>
        <v/>
      </c>
      <c r="AK43" s="1522" t="str">
        <f>IF(B43="","",Output!BC29)</f>
        <v/>
      </c>
      <c r="AL43" s="1522" t="str">
        <f>IF(B43="","",Output!BD29)</f>
        <v/>
      </c>
      <c r="AM43" s="1523" t="str">
        <f>IF(B43="","",Output!BE29)</f>
        <v/>
      </c>
    </row>
    <row r="44" spans="2:39">
      <c r="B44" s="143" t="str">
        <f>IF(Output!C30=0,"",Output!C30)</f>
        <v/>
      </c>
      <c r="D44" s="1489" t="str">
        <f>IF(B44="","",Output!AC30)</f>
        <v/>
      </c>
      <c r="E44" s="1490" t="str">
        <f>IF(B44="","",Output!AD30)</f>
        <v/>
      </c>
      <c r="F44" s="1491" t="str">
        <f>IF(B44="","",Output!AE30)</f>
        <v/>
      </c>
      <c r="H44" s="1513" t="str">
        <f>IF(B44="","",Output!AF30)</f>
        <v/>
      </c>
      <c r="I44" s="1514" t="str">
        <f>IF(B44="","",Output!AG30)</f>
        <v/>
      </c>
      <c r="J44" s="1514" t="str">
        <f>IF(B44="","",Output!AH30)</f>
        <v/>
      </c>
      <c r="K44" s="1514" t="str">
        <f>IF(B44="","",Output!AI30)</f>
        <v/>
      </c>
      <c r="L44" s="1537" t="str">
        <f>IF(B44="","",Output!AJ30)</f>
        <v/>
      </c>
      <c r="N44" s="1516" t="str">
        <f>IF(B44="","",Output!AK30)</f>
        <v/>
      </c>
      <c r="O44" s="1517" t="str">
        <f>IF(B44="","",Output!AL30)</f>
        <v/>
      </c>
      <c r="P44" s="1518" t="str">
        <f>IF(B44="","",Output!AM30)</f>
        <v/>
      </c>
      <c r="R44" s="1519" t="str">
        <f>IF(B44="","",Output!AN30)</f>
        <v/>
      </c>
      <c r="S44" s="1517" t="str">
        <f>IF(B44="","",Output!AO30)</f>
        <v/>
      </c>
      <c r="T44" s="1518" t="str">
        <f>IF(B44="","",Output!AP30)</f>
        <v/>
      </c>
      <c r="V44" s="1519" t="str">
        <f>IF(B44="","",Output!AQ30)</f>
        <v/>
      </c>
      <c r="W44" s="1517" t="str">
        <f>IF(B44="","",Output!AR30)</f>
        <v/>
      </c>
      <c r="X44" s="1517" t="str">
        <f>IF(B44="","",Output!AS30)</f>
        <v/>
      </c>
      <c r="Y44" s="1518" t="str">
        <f>IF(B44="","",Output!AT30)</f>
        <v/>
      </c>
      <c r="AA44" s="1519" t="str">
        <f>IF(B44="","",Output!AU30)</f>
        <v/>
      </c>
      <c r="AB44" s="1517" t="str">
        <f>IF(B44="","",Output!AV30)</f>
        <v/>
      </c>
      <c r="AC44" s="1517" t="str">
        <f>IF(B44="","",Output!AW30)</f>
        <v/>
      </c>
      <c r="AD44" s="1518" t="str">
        <f>IF(B44="","",Output!AX30)</f>
        <v/>
      </c>
      <c r="AF44" s="1520" t="str">
        <f>IF(B44="","",Output!AY30)</f>
        <v/>
      </c>
      <c r="AG44" s="1514" t="str">
        <f>IF(B44="","",Output!AZ30)</f>
        <v/>
      </c>
      <c r="AH44" s="1515" t="str">
        <f>IF(B44="","",Output!BA30)</f>
        <v/>
      </c>
      <c r="AJ44" s="1521" t="str">
        <f>IF(B44="","",Output!BB30)</f>
        <v/>
      </c>
      <c r="AK44" s="1522" t="str">
        <f>IF(B44="","",Output!BC30)</f>
        <v/>
      </c>
      <c r="AL44" s="1522" t="str">
        <f>IF(B44="","",Output!BD30)</f>
        <v/>
      </c>
      <c r="AM44" s="1523" t="str">
        <f>IF(B44="","",Output!BE30)</f>
        <v/>
      </c>
    </row>
    <row r="45" spans="2:39">
      <c r="B45" s="143" t="str">
        <f>IF(Output!C31=0,"",Output!C31)</f>
        <v/>
      </c>
      <c r="D45" s="1489" t="str">
        <f>IF(B45="","",Output!AC31)</f>
        <v/>
      </c>
      <c r="E45" s="1490" t="str">
        <f>IF(B45="","",Output!AD31)</f>
        <v/>
      </c>
      <c r="F45" s="1491" t="str">
        <f>IF(B45="","",Output!AE31)</f>
        <v/>
      </c>
      <c r="H45" s="1513" t="str">
        <f>IF(B45="","",Output!AF31)</f>
        <v/>
      </c>
      <c r="I45" s="1514" t="str">
        <f>IF(B45="","",Output!AG31)</f>
        <v/>
      </c>
      <c r="J45" s="1514" t="str">
        <f>IF(B45="","",Output!AH31)</f>
        <v/>
      </c>
      <c r="K45" s="1514" t="str">
        <f>IF(B45="","",Output!AI31)</f>
        <v/>
      </c>
      <c r="L45" s="1537" t="str">
        <f>IF(B45="","",Output!AJ31)</f>
        <v/>
      </c>
      <c r="N45" s="1516" t="str">
        <f>IF(B45="","",Output!AK31)</f>
        <v/>
      </c>
      <c r="O45" s="1517" t="str">
        <f>IF(B45="","",Output!AL31)</f>
        <v/>
      </c>
      <c r="P45" s="1518" t="str">
        <f>IF(B45="","",Output!AM31)</f>
        <v/>
      </c>
      <c r="R45" s="1519" t="str">
        <f>IF(B45="","",Output!AN31)</f>
        <v/>
      </c>
      <c r="S45" s="1517" t="str">
        <f>IF(B45="","",Output!AO31)</f>
        <v/>
      </c>
      <c r="T45" s="1518" t="str">
        <f>IF(B45="","",Output!AP31)</f>
        <v/>
      </c>
      <c r="V45" s="1519" t="str">
        <f>IF(B45="","",Output!AQ31)</f>
        <v/>
      </c>
      <c r="W45" s="1517" t="str">
        <f>IF(B45="","",Output!AR31)</f>
        <v/>
      </c>
      <c r="X45" s="1517" t="str">
        <f>IF(B45="","",Output!AS31)</f>
        <v/>
      </c>
      <c r="Y45" s="1518" t="str">
        <f>IF(B45="","",Output!AT31)</f>
        <v/>
      </c>
      <c r="AA45" s="1519" t="str">
        <f>IF(B45="","",Output!AU31)</f>
        <v/>
      </c>
      <c r="AB45" s="1517" t="str">
        <f>IF(B45="","",Output!AV31)</f>
        <v/>
      </c>
      <c r="AC45" s="1517" t="str">
        <f>IF(B45="","",Output!AW31)</f>
        <v/>
      </c>
      <c r="AD45" s="1518" t="str">
        <f>IF(B45="","",Output!AX31)</f>
        <v/>
      </c>
      <c r="AF45" s="1520" t="str">
        <f>IF(B45="","",Output!AY31)</f>
        <v/>
      </c>
      <c r="AG45" s="1514" t="str">
        <f>IF(B45="","",Output!AZ31)</f>
        <v/>
      </c>
      <c r="AH45" s="1515" t="str">
        <f>IF(B45="","",Output!BA31)</f>
        <v/>
      </c>
      <c r="AJ45" s="1521" t="str">
        <f>IF(B45="","",Output!BB31)</f>
        <v/>
      </c>
      <c r="AK45" s="1522" t="str">
        <f>IF(B45="","",Output!BC31)</f>
        <v/>
      </c>
      <c r="AL45" s="1522" t="str">
        <f>IF(B45="","",Output!BD31)</f>
        <v/>
      </c>
      <c r="AM45" s="1523" t="str">
        <f>IF(B45="","",Output!BE31)</f>
        <v/>
      </c>
    </row>
    <row r="46" spans="2:39">
      <c r="B46" s="143" t="str">
        <f>IF(Output!C32=0,"",Output!C32)</f>
        <v/>
      </c>
      <c r="D46" s="1489" t="str">
        <f>IF(B46="","",Output!AC32)</f>
        <v/>
      </c>
      <c r="E46" s="1490" t="str">
        <f>IF(B46="","",Output!AD32)</f>
        <v/>
      </c>
      <c r="F46" s="1491" t="str">
        <f>IF(B46="","",Output!AE32)</f>
        <v/>
      </c>
      <c r="H46" s="1513" t="str">
        <f>IF(B46="","",Output!AF32)</f>
        <v/>
      </c>
      <c r="I46" s="1514" t="str">
        <f>IF(B46="","",Output!AG32)</f>
        <v/>
      </c>
      <c r="J46" s="1514" t="str">
        <f>IF(B46="","",Output!AH32)</f>
        <v/>
      </c>
      <c r="K46" s="1514" t="str">
        <f>IF(B46="","",Output!AI32)</f>
        <v/>
      </c>
      <c r="L46" s="1537" t="str">
        <f>IF(B46="","",Output!AJ32)</f>
        <v/>
      </c>
      <c r="N46" s="1516" t="str">
        <f>IF(B46="","",Output!AK32)</f>
        <v/>
      </c>
      <c r="O46" s="1517" t="str">
        <f>IF(B46="","",Output!AL32)</f>
        <v/>
      </c>
      <c r="P46" s="1518" t="str">
        <f>IF(B46="","",Output!AM32)</f>
        <v/>
      </c>
      <c r="R46" s="1519" t="str">
        <f>IF(B46="","",Output!AN32)</f>
        <v/>
      </c>
      <c r="S46" s="1517" t="str">
        <f>IF(B46="","",Output!AO32)</f>
        <v/>
      </c>
      <c r="T46" s="1518" t="str">
        <f>IF(B46="","",Output!AP32)</f>
        <v/>
      </c>
      <c r="V46" s="1519" t="str">
        <f>IF(B46="","",Output!AQ32)</f>
        <v/>
      </c>
      <c r="W46" s="1517" t="str">
        <f>IF(B46="","",Output!AR32)</f>
        <v/>
      </c>
      <c r="X46" s="1517" t="str">
        <f>IF(B46="","",Output!AS32)</f>
        <v/>
      </c>
      <c r="Y46" s="1518" t="str">
        <f>IF(B46="","",Output!AT32)</f>
        <v/>
      </c>
      <c r="AA46" s="1519" t="str">
        <f>IF(B46="","",Output!AU32)</f>
        <v/>
      </c>
      <c r="AB46" s="1517" t="str">
        <f>IF(B46="","",Output!AV32)</f>
        <v/>
      </c>
      <c r="AC46" s="1517" t="str">
        <f>IF(B46="","",Output!AW32)</f>
        <v/>
      </c>
      <c r="AD46" s="1518" t="str">
        <f>IF(B46="","",Output!AX32)</f>
        <v/>
      </c>
      <c r="AF46" s="1520" t="str">
        <f>IF(B46="","",Output!AY32)</f>
        <v/>
      </c>
      <c r="AG46" s="1514" t="str">
        <f>IF(B46="","",Output!AZ32)</f>
        <v/>
      </c>
      <c r="AH46" s="1515" t="str">
        <f>IF(B46="","",Output!BA32)</f>
        <v/>
      </c>
      <c r="AJ46" s="1521" t="str">
        <f>IF(B46="","",Output!BB32)</f>
        <v/>
      </c>
      <c r="AK46" s="1522" t="str">
        <f>IF(B46="","",Output!BC32)</f>
        <v/>
      </c>
      <c r="AL46" s="1522" t="str">
        <f>IF(B46="","",Output!BD32)</f>
        <v/>
      </c>
      <c r="AM46" s="1523" t="str">
        <f>IF(B46="","",Output!BE32)</f>
        <v/>
      </c>
    </row>
    <row r="47" spans="2:39">
      <c r="B47" s="143" t="str">
        <f>IF(Output!C33=0,"",Output!C33)</f>
        <v/>
      </c>
      <c r="D47" s="1489" t="str">
        <f>IF(B47="","",Output!AC33)</f>
        <v/>
      </c>
      <c r="E47" s="1490" t="str">
        <f>IF(B47="","",Output!AD33)</f>
        <v/>
      </c>
      <c r="F47" s="1491" t="str">
        <f>IF(B47="","",Output!AE33)</f>
        <v/>
      </c>
      <c r="H47" s="1513" t="str">
        <f>IF(B47="","",Output!AF33)</f>
        <v/>
      </c>
      <c r="I47" s="1514" t="str">
        <f>IF(B47="","",Output!AG33)</f>
        <v/>
      </c>
      <c r="J47" s="1514" t="str">
        <f>IF(B47="","",Output!AH33)</f>
        <v/>
      </c>
      <c r="K47" s="1514" t="str">
        <f>IF(B47="","",Output!AI33)</f>
        <v/>
      </c>
      <c r="L47" s="1537" t="str">
        <f>IF(B47="","",Output!AJ33)</f>
        <v/>
      </c>
      <c r="N47" s="1516" t="str">
        <f>IF(B47="","",Output!AK33)</f>
        <v/>
      </c>
      <c r="O47" s="1517" t="str">
        <f>IF(B47="","",Output!AL33)</f>
        <v/>
      </c>
      <c r="P47" s="1518" t="str">
        <f>IF(B47="","",Output!AM33)</f>
        <v/>
      </c>
      <c r="R47" s="1519" t="str">
        <f>IF(B47="","",Output!AN33)</f>
        <v/>
      </c>
      <c r="S47" s="1517" t="str">
        <f>IF(B47="","",Output!AO33)</f>
        <v/>
      </c>
      <c r="T47" s="1518" t="str">
        <f>IF(B47="","",Output!AP33)</f>
        <v/>
      </c>
      <c r="V47" s="1519" t="str">
        <f>IF(B47="","",Output!AQ33)</f>
        <v/>
      </c>
      <c r="W47" s="1517" t="str">
        <f>IF(B47="","",Output!AR33)</f>
        <v/>
      </c>
      <c r="X47" s="1517" t="str">
        <f>IF(B47="","",Output!AS33)</f>
        <v/>
      </c>
      <c r="Y47" s="1518" t="str">
        <f>IF(B47="","",Output!AT33)</f>
        <v/>
      </c>
      <c r="AA47" s="1519" t="str">
        <f>IF(B47="","",Output!AU33)</f>
        <v/>
      </c>
      <c r="AB47" s="1517" t="str">
        <f>IF(B47="","",Output!AV33)</f>
        <v/>
      </c>
      <c r="AC47" s="1517" t="str">
        <f>IF(B47="","",Output!AW33)</f>
        <v/>
      </c>
      <c r="AD47" s="1518" t="str">
        <f>IF(B47="","",Output!AX33)</f>
        <v/>
      </c>
      <c r="AF47" s="1520" t="str">
        <f>IF(B47="","",Output!AY33)</f>
        <v/>
      </c>
      <c r="AG47" s="1514" t="str">
        <f>IF(B47="","",Output!AZ33)</f>
        <v/>
      </c>
      <c r="AH47" s="1515" t="str">
        <f>IF(B47="","",Output!BA33)</f>
        <v/>
      </c>
      <c r="AJ47" s="1521" t="str">
        <f>IF(B47="","",Output!BB33)</f>
        <v/>
      </c>
      <c r="AK47" s="1522" t="str">
        <f>IF(B47="","",Output!BC33)</f>
        <v/>
      </c>
      <c r="AL47" s="1522" t="str">
        <f>IF(B47="","",Output!BD33)</f>
        <v/>
      </c>
      <c r="AM47" s="1523" t="str">
        <f>IF(B47="","",Output!BE33)</f>
        <v/>
      </c>
    </row>
    <row r="48" spans="2:39">
      <c r="B48" s="143" t="str">
        <f>IF(Output!C34=0,"",Output!C34)</f>
        <v/>
      </c>
      <c r="D48" s="1489" t="str">
        <f>IF(B48="","",Output!AC34)</f>
        <v/>
      </c>
      <c r="E48" s="1490" t="str">
        <f>IF(B48="","",Output!AD34)</f>
        <v/>
      </c>
      <c r="F48" s="1491" t="str">
        <f>IF(B48="","",Output!AE34)</f>
        <v/>
      </c>
      <c r="H48" s="1513" t="str">
        <f>IF(B48="","",Output!AF34)</f>
        <v/>
      </c>
      <c r="I48" s="1514" t="str">
        <f>IF(B48="","",Output!AG34)</f>
        <v/>
      </c>
      <c r="J48" s="1514" t="str">
        <f>IF(B48="","",Output!AH34)</f>
        <v/>
      </c>
      <c r="K48" s="1514" t="str">
        <f>IF(B48="","",Output!AI34)</f>
        <v/>
      </c>
      <c r="L48" s="1537" t="str">
        <f>IF(B48="","",Output!AJ34)</f>
        <v/>
      </c>
      <c r="N48" s="1516" t="str">
        <f>IF(B48="","",Output!AK34)</f>
        <v/>
      </c>
      <c r="O48" s="1517" t="str">
        <f>IF(B48="","",Output!AL34)</f>
        <v/>
      </c>
      <c r="P48" s="1518" t="str">
        <f>IF(B48="","",Output!AM34)</f>
        <v/>
      </c>
      <c r="R48" s="1519" t="str">
        <f>IF(B48="","",Output!AN34)</f>
        <v/>
      </c>
      <c r="S48" s="1517" t="str">
        <f>IF(B48="","",Output!AO34)</f>
        <v/>
      </c>
      <c r="T48" s="1518" t="str">
        <f>IF(B48="","",Output!AP34)</f>
        <v/>
      </c>
      <c r="V48" s="1519" t="str">
        <f>IF(B48="","",Output!AQ34)</f>
        <v/>
      </c>
      <c r="W48" s="1517" t="str">
        <f>IF(B48="","",Output!AR34)</f>
        <v/>
      </c>
      <c r="X48" s="1517" t="str">
        <f>IF(B48="","",Output!AS34)</f>
        <v/>
      </c>
      <c r="Y48" s="1518" t="str">
        <f>IF(B48="","",Output!AT34)</f>
        <v/>
      </c>
      <c r="AA48" s="1519" t="str">
        <f>IF(B48="","",Output!AU34)</f>
        <v/>
      </c>
      <c r="AB48" s="1517" t="str">
        <f>IF(B48="","",Output!AV34)</f>
        <v/>
      </c>
      <c r="AC48" s="1517" t="str">
        <f>IF(B48="","",Output!AW34)</f>
        <v/>
      </c>
      <c r="AD48" s="1518" t="str">
        <f>IF(B48="","",Output!AX34)</f>
        <v/>
      </c>
      <c r="AF48" s="1520" t="str">
        <f>IF(B48="","",Output!AY34)</f>
        <v/>
      </c>
      <c r="AG48" s="1514" t="str">
        <f>IF(B48="","",Output!AZ34)</f>
        <v/>
      </c>
      <c r="AH48" s="1515" t="str">
        <f>IF(B48="","",Output!BA34)</f>
        <v/>
      </c>
      <c r="AJ48" s="1521" t="str">
        <f>IF(B48="","",Output!BB34)</f>
        <v/>
      </c>
      <c r="AK48" s="1522" t="str">
        <f>IF(B48="","",Output!BC34)</f>
        <v/>
      </c>
      <c r="AL48" s="1522" t="str">
        <f>IF(B48="","",Output!BD34)</f>
        <v/>
      </c>
      <c r="AM48" s="1523" t="str">
        <f>IF(B48="","",Output!BE34)</f>
        <v/>
      </c>
    </row>
    <row r="49" spans="2:39">
      <c r="B49" s="143" t="str">
        <f>IF(Output!C35=0,"",Output!C35)</f>
        <v/>
      </c>
      <c r="D49" s="1489" t="str">
        <f>IF(B49="","",Output!AC35)</f>
        <v/>
      </c>
      <c r="E49" s="1490" t="str">
        <f>IF(B49="","",Output!AD35)</f>
        <v/>
      </c>
      <c r="F49" s="1491" t="str">
        <f>IF(B49="","",Output!AE35)</f>
        <v/>
      </c>
      <c r="H49" s="1513" t="str">
        <f>IF(B49="","",Output!AF35)</f>
        <v/>
      </c>
      <c r="I49" s="1514" t="str">
        <f>IF(B49="","",Output!AG35)</f>
        <v/>
      </c>
      <c r="J49" s="1514" t="str">
        <f>IF(B49="","",Output!AH35)</f>
        <v/>
      </c>
      <c r="K49" s="1514" t="str">
        <f>IF(B49="","",Output!AI35)</f>
        <v/>
      </c>
      <c r="L49" s="1537" t="str">
        <f>IF(B49="","",Output!AJ35)</f>
        <v/>
      </c>
      <c r="N49" s="1516" t="str">
        <f>IF(B49="","",Output!AK35)</f>
        <v/>
      </c>
      <c r="O49" s="1517" t="str">
        <f>IF(B49="","",Output!AL35)</f>
        <v/>
      </c>
      <c r="P49" s="1518" t="str">
        <f>IF(B49="","",Output!AM35)</f>
        <v/>
      </c>
      <c r="R49" s="1519" t="str">
        <f>IF(B49="","",Output!AN35)</f>
        <v/>
      </c>
      <c r="S49" s="1517" t="str">
        <f>IF(B49="","",Output!AO35)</f>
        <v/>
      </c>
      <c r="T49" s="1518" t="str">
        <f>IF(B49="","",Output!AP35)</f>
        <v/>
      </c>
      <c r="V49" s="1519" t="str">
        <f>IF(B49="","",Output!AQ35)</f>
        <v/>
      </c>
      <c r="W49" s="1517" t="str">
        <f>IF(B49="","",Output!AR35)</f>
        <v/>
      </c>
      <c r="X49" s="1517" t="str">
        <f>IF(B49="","",Output!AS35)</f>
        <v/>
      </c>
      <c r="Y49" s="1518" t="str">
        <f>IF(B49="","",Output!AT35)</f>
        <v/>
      </c>
      <c r="AA49" s="1519" t="str">
        <f>IF(B49="","",Output!AU35)</f>
        <v/>
      </c>
      <c r="AB49" s="1517" t="str">
        <f>IF(B49="","",Output!AV35)</f>
        <v/>
      </c>
      <c r="AC49" s="1517" t="str">
        <f>IF(B49="","",Output!AW35)</f>
        <v/>
      </c>
      <c r="AD49" s="1518" t="str">
        <f>IF(B49="","",Output!AX35)</f>
        <v/>
      </c>
      <c r="AF49" s="1520" t="str">
        <f>IF(B49="","",Output!AY35)</f>
        <v/>
      </c>
      <c r="AG49" s="1514" t="str">
        <f>IF(B49="","",Output!AZ35)</f>
        <v/>
      </c>
      <c r="AH49" s="1515" t="str">
        <f>IF(B49="","",Output!BA35)</f>
        <v/>
      </c>
      <c r="AJ49" s="1521" t="str">
        <f>IF(B49="","",Output!BB35)</f>
        <v/>
      </c>
      <c r="AK49" s="1522" t="str">
        <f>IF(B49="","",Output!BC35)</f>
        <v/>
      </c>
      <c r="AL49" s="1522" t="str">
        <f>IF(B49="","",Output!BD35)</f>
        <v/>
      </c>
      <c r="AM49" s="1523" t="str">
        <f>IF(B49="","",Output!BE35)</f>
        <v/>
      </c>
    </row>
    <row r="50" spans="2:39">
      <c r="B50" s="143" t="str">
        <f>IF(Output!C36=0,"",Output!C36)</f>
        <v/>
      </c>
      <c r="D50" s="1489" t="str">
        <f>IF(B50="","",Output!AC36)</f>
        <v/>
      </c>
      <c r="E50" s="1490" t="str">
        <f>IF(B50="","",Output!AD36)</f>
        <v/>
      </c>
      <c r="F50" s="1491" t="str">
        <f>IF(B50="","",Output!AE36)</f>
        <v/>
      </c>
      <c r="H50" s="1513" t="str">
        <f>IF(B50="","",Output!AF36)</f>
        <v/>
      </c>
      <c r="I50" s="1514" t="str">
        <f>IF(B50="","",Output!AG36)</f>
        <v/>
      </c>
      <c r="J50" s="1514" t="str">
        <f>IF(B50="","",Output!AH36)</f>
        <v/>
      </c>
      <c r="K50" s="1514" t="str">
        <f>IF(B50="","",Output!AI36)</f>
        <v/>
      </c>
      <c r="L50" s="1537" t="str">
        <f>IF(B50="","",Output!AJ36)</f>
        <v/>
      </c>
      <c r="N50" s="1516" t="str">
        <f>IF(B50="","",Output!AK36)</f>
        <v/>
      </c>
      <c r="O50" s="1517" t="str">
        <f>IF(B50="","",Output!AL36)</f>
        <v/>
      </c>
      <c r="P50" s="1518" t="str">
        <f>IF(B50="","",Output!AM36)</f>
        <v/>
      </c>
      <c r="R50" s="1519" t="str">
        <f>IF(B50="","",Output!AN36)</f>
        <v/>
      </c>
      <c r="S50" s="1517" t="str">
        <f>IF(B50="","",Output!AO36)</f>
        <v/>
      </c>
      <c r="T50" s="1518" t="str">
        <f>IF(B50="","",Output!AP36)</f>
        <v/>
      </c>
      <c r="V50" s="1519" t="str">
        <f>IF(B50="","",Output!AQ36)</f>
        <v/>
      </c>
      <c r="W50" s="1517" t="str">
        <f>IF(B50="","",Output!AR36)</f>
        <v/>
      </c>
      <c r="X50" s="1517" t="str">
        <f>IF(B50="","",Output!AS36)</f>
        <v/>
      </c>
      <c r="Y50" s="1518" t="str">
        <f>IF(B50="","",Output!AT36)</f>
        <v/>
      </c>
      <c r="AA50" s="1519" t="str">
        <f>IF(B50="","",Output!AU36)</f>
        <v/>
      </c>
      <c r="AB50" s="1517" t="str">
        <f>IF(B50="","",Output!AV36)</f>
        <v/>
      </c>
      <c r="AC50" s="1517" t="str">
        <f>IF(B50="","",Output!AW36)</f>
        <v/>
      </c>
      <c r="AD50" s="1518" t="str">
        <f>IF(B50="","",Output!AX36)</f>
        <v/>
      </c>
      <c r="AF50" s="1520" t="str">
        <f>IF(B50="","",Output!AY36)</f>
        <v/>
      </c>
      <c r="AG50" s="1514" t="str">
        <f>IF(B50="","",Output!AZ36)</f>
        <v/>
      </c>
      <c r="AH50" s="1515" t="str">
        <f>IF(B50="","",Output!BA36)</f>
        <v/>
      </c>
      <c r="AJ50" s="1521" t="str">
        <f>IF(B50="","",Output!BB36)</f>
        <v/>
      </c>
      <c r="AK50" s="1522" t="str">
        <f>IF(B50="","",Output!BC36)</f>
        <v/>
      </c>
      <c r="AL50" s="1522" t="str">
        <f>IF(B50="","",Output!BD36)</f>
        <v/>
      </c>
      <c r="AM50" s="1523" t="str">
        <f>IF(B50="","",Output!BE36)</f>
        <v/>
      </c>
    </row>
    <row r="51" spans="2:39">
      <c r="B51" s="143" t="str">
        <f>IF(Output!C37=0,"",Output!C37)</f>
        <v/>
      </c>
      <c r="D51" s="1489" t="str">
        <f>IF(B51="","",Output!AC37)</f>
        <v/>
      </c>
      <c r="E51" s="1490" t="str">
        <f>IF(B51="","",Output!AD37)</f>
        <v/>
      </c>
      <c r="F51" s="1491" t="str">
        <f>IF(B51="","",Output!AE37)</f>
        <v/>
      </c>
      <c r="H51" s="1513" t="str">
        <f>IF(B51="","",Output!AF37)</f>
        <v/>
      </c>
      <c r="I51" s="1514" t="str">
        <f>IF(B51="","",Output!AG37)</f>
        <v/>
      </c>
      <c r="J51" s="1514" t="str">
        <f>IF(B51="","",Output!AH37)</f>
        <v/>
      </c>
      <c r="K51" s="1514" t="str">
        <f>IF(B51="","",Output!AI37)</f>
        <v/>
      </c>
      <c r="L51" s="1537" t="str">
        <f>IF(B51="","",Output!AJ37)</f>
        <v/>
      </c>
      <c r="N51" s="1516" t="str">
        <f>IF(B51="","",Output!AK37)</f>
        <v/>
      </c>
      <c r="O51" s="1517" t="str">
        <f>IF(B51="","",Output!AL37)</f>
        <v/>
      </c>
      <c r="P51" s="1518" t="str">
        <f>IF(B51="","",Output!AM37)</f>
        <v/>
      </c>
      <c r="R51" s="1519" t="str">
        <f>IF(B51="","",Output!AN37)</f>
        <v/>
      </c>
      <c r="S51" s="1517" t="str">
        <f>IF(B51="","",Output!AO37)</f>
        <v/>
      </c>
      <c r="T51" s="1518" t="str">
        <f>IF(B51="","",Output!AP37)</f>
        <v/>
      </c>
      <c r="V51" s="1519" t="str">
        <f>IF(B51="","",Output!AQ37)</f>
        <v/>
      </c>
      <c r="W51" s="1517" t="str">
        <f>IF(B51="","",Output!AR37)</f>
        <v/>
      </c>
      <c r="X51" s="1517" t="str">
        <f>IF(B51="","",Output!AS37)</f>
        <v/>
      </c>
      <c r="Y51" s="1518" t="str">
        <f>IF(B51="","",Output!AT37)</f>
        <v/>
      </c>
      <c r="AA51" s="1519" t="str">
        <f>IF(B51="","",Output!AU37)</f>
        <v/>
      </c>
      <c r="AB51" s="1517" t="str">
        <f>IF(B51="","",Output!AV37)</f>
        <v/>
      </c>
      <c r="AC51" s="1517" t="str">
        <f>IF(B51="","",Output!AW37)</f>
        <v/>
      </c>
      <c r="AD51" s="1518" t="str">
        <f>IF(B51="","",Output!AX37)</f>
        <v/>
      </c>
      <c r="AF51" s="1520" t="str">
        <f>IF(B51="","",Output!AY37)</f>
        <v/>
      </c>
      <c r="AG51" s="1514" t="str">
        <f>IF(B51="","",Output!AZ37)</f>
        <v/>
      </c>
      <c r="AH51" s="1515" t="str">
        <f>IF(B51="","",Output!BA37)</f>
        <v/>
      </c>
      <c r="AJ51" s="1521" t="str">
        <f>IF(B51="","",Output!BB37)</f>
        <v/>
      </c>
      <c r="AK51" s="1522" t="str">
        <f>IF(B51="","",Output!BC37)</f>
        <v/>
      </c>
      <c r="AL51" s="1522" t="str">
        <f>IF(B51="","",Output!BD37)</f>
        <v/>
      </c>
      <c r="AM51" s="1523" t="str">
        <f>IF(B51="","",Output!BE37)</f>
        <v/>
      </c>
    </row>
    <row r="52" spans="2:39">
      <c r="B52" s="143" t="str">
        <f>IF(Output!C38=0,"",Output!C38)</f>
        <v/>
      </c>
      <c r="D52" s="1489" t="str">
        <f>IF(B52="","",Output!AC38)</f>
        <v/>
      </c>
      <c r="E52" s="1490" t="str">
        <f>IF(B52="","",Output!AD38)</f>
        <v/>
      </c>
      <c r="F52" s="1491" t="str">
        <f>IF(B52="","",Output!AE38)</f>
        <v/>
      </c>
      <c r="H52" s="1513" t="str">
        <f>IF(B52="","",Output!AF38)</f>
        <v/>
      </c>
      <c r="I52" s="1514" t="str">
        <f>IF(B52="","",Output!AG38)</f>
        <v/>
      </c>
      <c r="J52" s="1514" t="str">
        <f>IF(B52="","",Output!AH38)</f>
        <v/>
      </c>
      <c r="K52" s="1514" t="str">
        <f>IF(B52="","",Output!AI38)</f>
        <v/>
      </c>
      <c r="L52" s="1537" t="str">
        <f>IF(B52="","",Output!AJ38)</f>
        <v/>
      </c>
      <c r="N52" s="1516" t="str">
        <f>IF(B52="","",Output!AK38)</f>
        <v/>
      </c>
      <c r="O52" s="1517" t="str">
        <f>IF(B52="","",Output!AL38)</f>
        <v/>
      </c>
      <c r="P52" s="1518" t="str">
        <f>IF(B52="","",Output!AM38)</f>
        <v/>
      </c>
      <c r="R52" s="1519" t="str">
        <f>IF(B52="","",Output!AN38)</f>
        <v/>
      </c>
      <c r="S52" s="1517" t="str">
        <f>IF(B52="","",Output!AO38)</f>
        <v/>
      </c>
      <c r="T52" s="1518" t="str">
        <f>IF(B52="","",Output!AP38)</f>
        <v/>
      </c>
      <c r="V52" s="1519" t="str">
        <f>IF(B52="","",Output!AQ38)</f>
        <v/>
      </c>
      <c r="W52" s="1517" t="str">
        <f>IF(B52="","",Output!AR38)</f>
        <v/>
      </c>
      <c r="X52" s="1517" t="str">
        <f>IF(B52="","",Output!AS38)</f>
        <v/>
      </c>
      <c r="Y52" s="1518" t="str">
        <f>IF(B52="","",Output!AT38)</f>
        <v/>
      </c>
      <c r="AA52" s="1519" t="str">
        <f>IF(B52="","",Output!AU38)</f>
        <v/>
      </c>
      <c r="AB52" s="1517" t="str">
        <f>IF(B52="","",Output!AV38)</f>
        <v/>
      </c>
      <c r="AC52" s="1517" t="str">
        <f>IF(B52="","",Output!AW38)</f>
        <v/>
      </c>
      <c r="AD52" s="1518" t="str">
        <f>IF(B52="","",Output!AX38)</f>
        <v/>
      </c>
      <c r="AF52" s="1520" t="str">
        <f>IF(B52="","",Output!AY38)</f>
        <v/>
      </c>
      <c r="AG52" s="1514" t="str">
        <f>IF(B52="","",Output!AZ38)</f>
        <v/>
      </c>
      <c r="AH52" s="1515" t="str">
        <f>IF(B52="","",Output!BA38)</f>
        <v/>
      </c>
      <c r="AJ52" s="1521" t="str">
        <f>IF(B52="","",Output!BB38)</f>
        <v/>
      </c>
      <c r="AK52" s="1522" t="str">
        <f>IF(B52="","",Output!BC38)</f>
        <v/>
      </c>
      <c r="AL52" s="1522" t="str">
        <f>IF(B52="","",Output!BD38)</f>
        <v/>
      </c>
      <c r="AM52" s="1523" t="str">
        <f>IF(B52="","",Output!BE38)</f>
        <v/>
      </c>
    </row>
    <row r="53" spans="2:39">
      <c r="B53" s="143" t="str">
        <f>IF(Output!C39=0,"",Output!C39)</f>
        <v/>
      </c>
      <c r="D53" s="1489" t="str">
        <f>IF(B53="","",Output!AC39)</f>
        <v/>
      </c>
      <c r="E53" s="1490" t="str">
        <f>IF(B53="","",Output!AD39)</f>
        <v/>
      </c>
      <c r="F53" s="1491" t="str">
        <f>IF(B53="","",Output!AE39)</f>
        <v/>
      </c>
      <c r="H53" s="1513" t="str">
        <f>IF(B53="","",Output!AF39)</f>
        <v/>
      </c>
      <c r="I53" s="1514" t="str">
        <f>IF(B53="","",Output!AG39)</f>
        <v/>
      </c>
      <c r="J53" s="1514" t="str">
        <f>IF(B53="","",Output!AH39)</f>
        <v/>
      </c>
      <c r="K53" s="1514" t="str">
        <f>IF(B53="","",Output!AI39)</f>
        <v/>
      </c>
      <c r="L53" s="1537" t="str">
        <f>IF(B53="","",Output!AJ39)</f>
        <v/>
      </c>
      <c r="N53" s="1516" t="str">
        <f>IF(B53="","",Output!AK39)</f>
        <v/>
      </c>
      <c r="O53" s="1517" t="str">
        <f>IF(B53="","",Output!AL39)</f>
        <v/>
      </c>
      <c r="P53" s="1518" t="str">
        <f>IF(B53="","",Output!AM39)</f>
        <v/>
      </c>
      <c r="R53" s="1519" t="str">
        <f>IF(B53="","",Output!AN39)</f>
        <v/>
      </c>
      <c r="S53" s="1517" t="str">
        <f>IF(B53="","",Output!AO39)</f>
        <v/>
      </c>
      <c r="T53" s="1518" t="str">
        <f>IF(B53="","",Output!AP39)</f>
        <v/>
      </c>
      <c r="V53" s="1519" t="str">
        <f>IF(B53="","",Output!AQ39)</f>
        <v/>
      </c>
      <c r="W53" s="1517" t="str">
        <f>IF(B53="","",Output!AR39)</f>
        <v/>
      </c>
      <c r="X53" s="1517" t="str">
        <f>IF(B53="","",Output!AS39)</f>
        <v/>
      </c>
      <c r="Y53" s="1518" t="str">
        <f>IF(B53="","",Output!AT39)</f>
        <v/>
      </c>
      <c r="AA53" s="1519" t="str">
        <f>IF(B53="","",Output!AU39)</f>
        <v/>
      </c>
      <c r="AB53" s="1517" t="str">
        <f>IF(B53="","",Output!AV39)</f>
        <v/>
      </c>
      <c r="AC53" s="1517" t="str">
        <f>IF(B53="","",Output!AW39)</f>
        <v/>
      </c>
      <c r="AD53" s="1518" t="str">
        <f>IF(B53="","",Output!AX39)</f>
        <v/>
      </c>
      <c r="AF53" s="1520" t="str">
        <f>IF(B53="","",Output!AY39)</f>
        <v/>
      </c>
      <c r="AG53" s="1514" t="str">
        <f>IF(B53="","",Output!AZ39)</f>
        <v/>
      </c>
      <c r="AH53" s="1515" t="str">
        <f>IF(B53="","",Output!BA39)</f>
        <v/>
      </c>
      <c r="AJ53" s="1521" t="str">
        <f>IF(B53="","",Output!BB39)</f>
        <v/>
      </c>
      <c r="AK53" s="1522" t="str">
        <f>IF(B53="","",Output!BC39)</f>
        <v/>
      </c>
      <c r="AL53" s="1522" t="str">
        <f>IF(B53="","",Output!BD39)</f>
        <v/>
      </c>
      <c r="AM53" s="1523" t="str">
        <f>IF(B53="","",Output!BE39)</f>
        <v/>
      </c>
    </row>
    <row r="54" spans="2:39">
      <c r="B54" s="143" t="str">
        <f>IF(Output!C40=0,"",Output!C40)</f>
        <v/>
      </c>
      <c r="D54" s="1489" t="str">
        <f>IF(B54="","",Output!AC40)</f>
        <v/>
      </c>
      <c r="E54" s="1490" t="str">
        <f>IF(B54="","",Output!AD40)</f>
        <v/>
      </c>
      <c r="F54" s="1491" t="str">
        <f>IF(B54="","",Output!AE40)</f>
        <v/>
      </c>
      <c r="H54" s="1513" t="str">
        <f>IF(B54="","",Output!AF40)</f>
        <v/>
      </c>
      <c r="I54" s="1514" t="str">
        <f>IF(B54="","",Output!AG40)</f>
        <v/>
      </c>
      <c r="J54" s="1514" t="str">
        <f>IF(B54="","",Output!AH40)</f>
        <v/>
      </c>
      <c r="K54" s="1514" t="str">
        <f>IF(B54="","",Output!AI40)</f>
        <v/>
      </c>
      <c r="L54" s="1537" t="str">
        <f>IF(B54="","",Output!AJ40)</f>
        <v/>
      </c>
      <c r="N54" s="1516" t="str">
        <f>IF(B54="","",Output!AK40)</f>
        <v/>
      </c>
      <c r="O54" s="1517" t="str">
        <f>IF(B54="","",Output!AL40)</f>
        <v/>
      </c>
      <c r="P54" s="1518" t="str">
        <f>IF(B54="","",Output!AM40)</f>
        <v/>
      </c>
      <c r="R54" s="1519" t="str">
        <f>IF(B54="","",Output!AN40)</f>
        <v/>
      </c>
      <c r="S54" s="1517" t="str">
        <f>IF(B54="","",Output!AO40)</f>
        <v/>
      </c>
      <c r="T54" s="1518" t="str">
        <f>IF(B54="","",Output!AP40)</f>
        <v/>
      </c>
      <c r="V54" s="1519" t="str">
        <f>IF(B54="","",Output!AQ40)</f>
        <v/>
      </c>
      <c r="W54" s="1517" t="str">
        <f>IF(B54="","",Output!AR40)</f>
        <v/>
      </c>
      <c r="X54" s="1517" t="str">
        <f>IF(B54="","",Output!AS40)</f>
        <v/>
      </c>
      <c r="Y54" s="1518" t="str">
        <f>IF(B54="","",Output!AT40)</f>
        <v/>
      </c>
      <c r="AA54" s="1519" t="str">
        <f>IF(B54="","",Output!AU40)</f>
        <v/>
      </c>
      <c r="AB54" s="1517" t="str">
        <f>IF(B54="","",Output!AV40)</f>
        <v/>
      </c>
      <c r="AC54" s="1517" t="str">
        <f>IF(B54="","",Output!AW40)</f>
        <v/>
      </c>
      <c r="AD54" s="1518" t="str">
        <f>IF(B54="","",Output!AX40)</f>
        <v/>
      </c>
      <c r="AF54" s="1520" t="str">
        <f>IF(B54="","",Output!AY40)</f>
        <v/>
      </c>
      <c r="AG54" s="1514" t="str">
        <f>IF(B54="","",Output!AZ40)</f>
        <v/>
      </c>
      <c r="AH54" s="1515" t="str">
        <f>IF(B54="","",Output!BA40)</f>
        <v/>
      </c>
      <c r="AJ54" s="1521" t="str">
        <f>IF(B54="","",Output!BB40)</f>
        <v/>
      </c>
      <c r="AK54" s="1522" t="str">
        <f>IF(B54="","",Output!BC40)</f>
        <v/>
      </c>
      <c r="AL54" s="1522" t="str">
        <f>IF(B54="","",Output!BD40)</f>
        <v/>
      </c>
      <c r="AM54" s="1523" t="str">
        <f>IF(B54="","",Output!BE40)</f>
        <v/>
      </c>
    </row>
    <row r="55" spans="2:39">
      <c r="B55" s="143" t="str">
        <f>IF(Output!C41=0,"",Output!C41)</f>
        <v/>
      </c>
      <c r="D55" s="1489" t="str">
        <f>IF(B55="","",Output!AC41)</f>
        <v/>
      </c>
      <c r="E55" s="1490" t="str">
        <f>IF(B55="","",Output!AD41)</f>
        <v/>
      </c>
      <c r="F55" s="1491" t="str">
        <f>IF(B55="","",Output!AE41)</f>
        <v/>
      </c>
      <c r="H55" s="1513" t="str">
        <f>IF(B55="","",Output!AF41)</f>
        <v/>
      </c>
      <c r="I55" s="1514" t="str">
        <f>IF(B55="","",Output!AG41)</f>
        <v/>
      </c>
      <c r="J55" s="1514" t="str">
        <f>IF(B55="","",Output!AH41)</f>
        <v/>
      </c>
      <c r="K55" s="1514" t="str">
        <f>IF(B55="","",Output!AI41)</f>
        <v/>
      </c>
      <c r="L55" s="1537" t="str">
        <f>IF(B55="","",Output!AJ41)</f>
        <v/>
      </c>
      <c r="N55" s="1516" t="str">
        <f>IF(B55="","",Output!AK41)</f>
        <v/>
      </c>
      <c r="O55" s="1517" t="str">
        <f>IF(B55="","",Output!AL41)</f>
        <v/>
      </c>
      <c r="P55" s="1518" t="str">
        <f>IF(B55="","",Output!AM41)</f>
        <v/>
      </c>
      <c r="R55" s="1519" t="str">
        <f>IF(B55="","",Output!AN41)</f>
        <v/>
      </c>
      <c r="S55" s="1517" t="str">
        <f>IF(B55="","",Output!AO41)</f>
        <v/>
      </c>
      <c r="T55" s="1518" t="str">
        <f>IF(B55="","",Output!AP41)</f>
        <v/>
      </c>
      <c r="V55" s="1519" t="str">
        <f>IF(B55="","",Output!AQ41)</f>
        <v/>
      </c>
      <c r="W55" s="1517" t="str">
        <f>IF(B55="","",Output!AR41)</f>
        <v/>
      </c>
      <c r="X55" s="1517" t="str">
        <f>IF(B55="","",Output!AS41)</f>
        <v/>
      </c>
      <c r="Y55" s="1518" t="str">
        <f>IF(B55="","",Output!AT41)</f>
        <v/>
      </c>
      <c r="AA55" s="1519" t="str">
        <f>IF(B55="","",Output!AU41)</f>
        <v/>
      </c>
      <c r="AB55" s="1517" t="str">
        <f>IF(B55="","",Output!AV41)</f>
        <v/>
      </c>
      <c r="AC55" s="1517" t="str">
        <f>IF(B55="","",Output!AW41)</f>
        <v/>
      </c>
      <c r="AD55" s="1518" t="str">
        <f>IF(B55="","",Output!AX41)</f>
        <v/>
      </c>
      <c r="AF55" s="1520" t="str">
        <f>IF(B55="","",Output!AY41)</f>
        <v/>
      </c>
      <c r="AG55" s="1514" t="str">
        <f>IF(B55="","",Output!AZ41)</f>
        <v/>
      </c>
      <c r="AH55" s="1515" t="str">
        <f>IF(B55="","",Output!BA41)</f>
        <v/>
      </c>
      <c r="AJ55" s="1521" t="str">
        <f>IF(B55="","",Output!BB41)</f>
        <v/>
      </c>
      <c r="AK55" s="1522" t="str">
        <f>IF(B55="","",Output!BC41)</f>
        <v/>
      </c>
      <c r="AL55" s="1522" t="str">
        <f>IF(B55="","",Output!BD41)</f>
        <v/>
      </c>
      <c r="AM55" s="1523" t="str">
        <f>IF(B55="","",Output!BE41)</f>
        <v/>
      </c>
    </row>
    <row r="56" spans="2:39">
      <c r="B56" s="143" t="str">
        <f>IF(Output!C42=0,"",Output!C42)</f>
        <v/>
      </c>
      <c r="D56" s="1489" t="str">
        <f>IF(B56="","",Output!AC42)</f>
        <v/>
      </c>
      <c r="E56" s="1490" t="str">
        <f>IF(B56="","",Output!AD42)</f>
        <v/>
      </c>
      <c r="F56" s="1491" t="str">
        <f>IF(B56="","",Output!AE42)</f>
        <v/>
      </c>
      <c r="H56" s="1513" t="str">
        <f>IF(B56="","",Output!AF42)</f>
        <v/>
      </c>
      <c r="I56" s="1514" t="str">
        <f>IF(B56="","",Output!AG42)</f>
        <v/>
      </c>
      <c r="J56" s="1514" t="str">
        <f>IF(B56="","",Output!AH42)</f>
        <v/>
      </c>
      <c r="K56" s="1514" t="str">
        <f>IF(B56="","",Output!AI42)</f>
        <v/>
      </c>
      <c r="L56" s="1537" t="str">
        <f>IF(B56="","",Output!AJ42)</f>
        <v/>
      </c>
      <c r="N56" s="1516" t="str">
        <f>IF(B56="","",Output!AK42)</f>
        <v/>
      </c>
      <c r="O56" s="1517" t="str">
        <f>IF(B56="","",Output!AL42)</f>
        <v/>
      </c>
      <c r="P56" s="1518" t="str">
        <f>IF(B56="","",Output!AM42)</f>
        <v/>
      </c>
      <c r="R56" s="1519" t="str">
        <f>IF(B56="","",Output!AN42)</f>
        <v/>
      </c>
      <c r="S56" s="1517" t="str">
        <f>IF(B56="","",Output!AO42)</f>
        <v/>
      </c>
      <c r="T56" s="1518" t="str">
        <f>IF(B56="","",Output!AP42)</f>
        <v/>
      </c>
      <c r="V56" s="1519" t="str">
        <f>IF(B56="","",Output!AQ42)</f>
        <v/>
      </c>
      <c r="W56" s="1517" t="str">
        <f>IF(B56="","",Output!AR42)</f>
        <v/>
      </c>
      <c r="X56" s="1517" t="str">
        <f>IF(B56="","",Output!AS42)</f>
        <v/>
      </c>
      <c r="Y56" s="1518" t="str">
        <f>IF(B56="","",Output!AT42)</f>
        <v/>
      </c>
      <c r="AA56" s="1519" t="str">
        <f>IF(B56="","",Output!AU42)</f>
        <v/>
      </c>
      <c r="AB56" s="1517" t="str">
        <f>IF(B56="","",Output!AV42)</f>
        <v/>
      </c>
      <c r="AC56" s="1517" t="str">
        <f>IF(B56="","",Output!AW42)</f>
        <v/>
      </c>
      <c r="AD56" s="1518" t="str">
        <f>IF(B56="","",Output!AX42)</f>
        <v/>
      </c>
      <c r="AF56" s="1520" t="str">
        <f>IF(B56="","",Output!AY42)</f>
        <v/>
      </c>
      <c r="AG56" s="1514" t="str">
        <f>IF(B56="","",Output!AZ42)</f>
        <v/>
      </c>
      <c r="AH56" s="1515" t="str">
        <f>IF(B56="","",Output!BA42)</f>
        <v/>
      </c>
      <c r="AJ56" s="1521" t="str">
        <f>IF(B56="","",Output!BB42)</f>
        <v/>
      </c>
      <c r="AK56" s="1522" t="str">
        <f>IF(B56="","",Output!BC42)</f>
        <v/>
      </c>
      <c r="AL56" s="1522" t="str">
        <f>IF(B56="","",Output!BD42)</f>
        <v/>
      </c>
      <c r="AM56" s="1523" t="str">
        <f>IF(B56="","",Output!BE42)</f>
        <v/>
      </c>
    </row>
    <row r="57" spans="2:39">
      <c r="B57" s="143" t="str">
        <f>IF(Output!C43=0,"",Output!C43)</f>
        <v/>
      </c>
      <c r="D57" s="1489" t="str">
        <f>IF(B57="","",Output!AC43)</f>
        <v/>
      </c>
      <c r="E57" s="1490" t="str">
        <f>IF(B57="","",Output!AD43)</f>
        <v/>
      </c>
      <c r="F57" s="1491" t="str">
        <f>IF(B57="","",Output!AE43)</f>
        <v/>
      </c>
      <c r="H57" s="1513" t="str">
        <f>IF(B57="","",Output!AF43)</f>
        <v/>
      </c>
      <c r="I57" s="1514" t="str">
        <f>IF(B57="","",Output!AG43)</f>
        <v/>
      </c>
      <c r="J57" s="1514" t="str">
        <f>IF(B57="","",Output!AH43)</f>
        <v/>
      </c>
      <c r="K57" s="1514" t="str">
        <f>IF(B57="","",Output!AI43)</f>
        <v/>
      </c>
      <c r="L57" s="1537" t="str">
        <f>IF(B57="","",Output!AJ43)</f>
        <v/>
      </c>
      <c r="N57" s="1516" t="str">
        <f>IF(B57="","",Output!AK43)</f>
        <v/>
      </c>
      <c r="O57" s="1517" t="str">
        <f>IF(B57="","",Output!AL43)</f>
        <v/>
      </c>
      <c r="P57" s="1518" t="str">
        <f>IF(B57="","",Output!AM43)</f>
        <v/>
      </c>
      <c r="R57" s="1519" t="str">
        <f>IF(B57="","",Output!AN43)</f>
        <v/>
      </c>
      <c r="S57" s="1517" t="str">
        <f>IF(B57="","",Output!AO43)</f>
        <v/>
      </c>
      <c r="T57" s="1518" t="str">
        <f>IF(B57="","",Output!AP43)</f>
        <v/>
      </c>
      <c r="V57" s="1519" t="str">
        <f>IF(B57="","",Output!AQ43)</f>
        <v/>
      </c>
      <c r="W57" s="1517" t="str">
        <f>IF(B57="","",Output!AR43)</f>
        <v/>
      </c>
      <c r="X57" s="1517" t="str">
        <f>IF(B57="","",Output!AS43)</f>
        <v/>
      </c>
      <c r="Y57" s="1518" t="str">
        <f>IF(B57="","",Output!AT43)</f>
        <v/>
      </c>
      <c r="AA57" s="1519" t="str">
        <f>IF(B57="","",Output!AU43)</f>
        <v/>
      </c>
      <c r="AB57" s="1517" t="str">
        <f>IF(B57="","",Output!AV43)</f>
        <v/>
      </c>
      <c r="AC57" s="1517" t="str">
        <f>IF(B57="","",Output!AW43)</f>
        <v/>
      </c>
      <c r="AD57" s="1518" t="str">
        <f>IF(B57="","",Output!AX43)</f>
        <v/>
      </c>
      <c r="AF57" s="1520" t="str">
        <f>IF(B57="","",Output!AY43)</f>
        <v/>
      </c>
      <c r="AG57" s="1514" t="str">
        <f>IF(B57="","",Output!AZ43)</f>
        <v/>
      </c>
      <c r="AH57" s="1515" t="str">
        <f>IF(B57="","",Output!BA43)</f>
        <v/>
      </c>
      <c r="AJ57" s="1521" t="str">
        <f>IF(B57="","",Output!BB43)</f>
        <v/>
      </c>
      <c r="AK57" s="1522" t="str">
        <f>IF(B57="","",Output!BC43)</f>
        <v/>
      </c>
      <c r="AL57" s="1522" t="str">
        <f>IF(B57="","",Output!BD43)</f>
        <v/>
      </c>
      <c r="AM57" s="1523" t="str">
        <f>IF(B57="","",Output!BE43)</f>
        <v/>
      </c>
    </row>
    <row r="58" spans="2:39">
      <c r="B58" s="143" t="str">
        <f>IF(Output!C44=0,"",Output!C44)</f>
        <v/>
      </c>
      <c r="D58" s="1489" t="str">
        <f>IF(B58="","",Output!AC44)</f>
        <v/>
      </c>
      <c r="E58" s="1490" t="str">
        <f>IF(B58="","",Output!AD44)</f>
        <v/>
      </c>
      <c r="F58" s="1491" t="str">
        <f>IF(B58="","",Output!AE44)</f>
        <v/>
      </c>
      <c r="H58" s="1513" t="str">
        <f>IF(B58="","",Output!AF44)</f>
        <v/>
      </c>
      <c r="I58" s="1514" t="str">
        <f>IF(B58="","",Output!AG44)</f>
        <v/>
      </c>
      <c r="J58" s="1514" t="str">
        <f>IF(B58="","",Output!AH44)</f>
        <v/>
      </c>
      <c r="K58" s="1514" t="str">
        <f>IF(B58="","",Output!AI44)</f>
        <v/>
      </c>
      <c r="L58" s="1537" t="str">
        <f>IF(B58="","",Output!AJ44)</f>
        <v/>
      </c>
      <c r="N58" s="1516" t="str">
        <f>IF(B58="","",Output!AK44)</f>
        <v/>
      </c>
      <c r="O58" s="1517" t="str">
        <f>IF(B58="","",Output!AL44)</f>
        <v/>
      </c>
      <c r="P58" s="1518" t="str">
        <f>IF(B58="","",Output!AM44)</f>
        <v/>
      </c>
      <c r="R58" s="1519" t="str">
        <f>IF(B58="","",Output!AN44)</f>
        <v/>
      </c>
      <c r="S58" s="1517" t="str">
        <f>IF(B58="","",Output!AO44)</f>
        <v/>
      </c>
      <c r="T58" s="1518" t="str">
        <f>IF(B58="","",Output!AP44)</f>
        <v/>
      </c>
      <c r="V58" s="1519" t="str">
        <f>IF(B58="","",Output!AQ44)</f>
        <v/>
      </c>
      <c r="W58" s="1517" t="str">
        <f>IF(B58="","",Output!AR44)</f>
        <v/>
      </c>
      <c r="X58" s="1517" t="str">
        <f>IF(B58="","",Output!AS44)</f>
        <v/>
      </c>
      <c r="Y58" s="1518" t="str">
        <f>IF(B58="","",Output!AT44)</f>
        <v/>
      </c>
      <c r="AA58" s="1519" t="str">
        <f>IF(B58="","",Output!AU44)</f>
        <v/>
      </c>
      <c r="AB58" s="1517" t="str">
        <f>IF(B58="","",Output!AV44)</f>
        <v/>
      </c>
      <c r="AC58" s="1517" t="str">
        <f>IF(B58="","",Output!AW44)</f>
        <v/>
      </c>
      <c r="AD58" s="1518" t="str">
        <f>IF(B58="","",Output!AX44)</f>
        <v/>
      </c>
      <c r="AF58" s="1520" t="str">
        <f>IF(B58="","",Output!AY44)</f>
        <v/>
      </c>
      <c r="AG58" s="1514" t="str">
        <f>IF(B58="","",Output!AZ44)</f>
        <v/>
      </c>
      <c r="AH58" s="1515" t="str">
        <f>IF(B58="","",Output!BA44)</f>
        <v/>
      </c>
      <c r="AJ58" s="1521" t="str">
        <f>IF(B58="","",Output!BB44)</f>
        <v/>
      </c>
      <c r="AK58" s="1522" t="str">
        <f>IF(B58="","",Output!BC44)</f>
        <v/>
      </c>
      <c r="AL58" s="1522" t="str">
        <f>IF(B58="","",Output!BD44)</f>
        <v/>
      </c>
      <c r="AM58" s="1523" t="str">
        <f>IF(B58="","",Output!BE44)</f>
        <v/>
      </c>
    </row>
    <row r="59" spans="2:39">
      <c r="B59" s="143" t="str">
        <f>IF(Output!C45=0,"",Output!C45)</f>
        <v/>
      </c>
      <c r="D59" s="1489" t="str">
        <f>IF(B59="","",Output!AC45)</f>
        <v/>
      </c>
      <c r="E59" s="1490" t="str">
        <f>IF(B59="","",Output!AD45)</f>
        <v/>
      </c>
      <c r="F59" s="1491" t="str">
        <f>IF(B59="","",Output!AE45)</f>
        <v/>
      </c>
      <c r="H59" s="1513" t="str">
        <f>IF(B59="","",Output!AF45)</f>
        <v/>
      </c>
      <c r="I59" s="1514" t="str">
        <f>IF(B59="","",Output!AG45)</f>
        <v/>
      </c>
      <c r="J59" s="1514" t="str">
        <f>IF(B59="","",Output!AH45)</f>
        <v/>
      </c>
      <c r="K59" s="1514" t="str">
        <f>IF(B59="","",Output!AI45)</f>
        <v/>
      </c>
      <c r="L59" s="1537" t="str">
        <f>IF(B59="","",Output!AJ45)</f>
        <v/>
      </c>
      <c r="N59" s="1516" t="str">
        <f>IF(B59="","",Output!AK45)</f>
        <v/>
      </c>
      <c r="O59" s="1517" t="str">
        <f>IF(B59="","",Output!AL45)</f>
        <v/>
      </c>
      <c r="P59" s="1518" t="str">
        <f>IF(B59="","",Output!AM45)</f>
        <v/>
      </c>
      <c r="R59" s="1519" t="str">
        <f>IF(B59="","",Output!AN45)</f>
        <v/>
      </c>
      <c r="S59" s="1517" t="str">
        <f>IF(B59="","",Output!AO45)</f>
        <v/>
      </c>
      <c r="T59" s="1518" t="str">
        <f>IF(B59="","",Output!AP45)</f>
        <v/>
      </c>
      <c r="V59" s="1519" t="str">
        <f>IF(B59="","",Output!AQ45)</f>
        <v/>
      </c>
      <c r="W59" s="1517" t="str">
        <f>IF(B59="","",Output!AR45)</f>
        <v/>
      </c>
      <c r="X59" s="1517" t="str">
        <f>IF(B59="","",Output!AS45)</f>
        <v/>
      </c>
      <c r="Y59" s="1518" t="str">
        <f>IF(B59="","",Output!AT45)</f>
        <v/>
      </c>
      <c r="AA59" s="1519" t="str">
        <f>IF(B59="","",Output!AU45)</f>
        <v/>
      </c>
      <c r="AB59" s="1517" t="str">
        <f>IF(B59="","",Output!AV45)</f>
        <v/>
      </c>
      <c r="AC59" s="1517" t="str">
        <f>IF(B59="","",Output!AW45)</f>
        <v/>
      </c>
      <c r="AD59" s="1518" t="str">
        <f>IF(B59="","",Output!AX45)</f>
        <v/>
      </c>
      <c r="AF59" s="1520" t="str">
        <f>IF(B59="","",Output!AY45)</f>
        <v/>
      </c>
      <c r="AG59" s="1514" t="str">
        <f>IF(B59="","",Output!AZ45)</f>
        <v/>
      </c>
      <c r="AH59" s="1515" t="str">
        <f>IF(B59="","",Output!BA45)</f>
        <v/>
      </c>
      <c r="AJ59" s="1521" t="str">
        <f>IF(B59="","",Output!BB45)</f>
        <v/>
      </c>
      <c r="AK59" s="1522" t="str">
        <f>IF(B59="","",Output!BC45)</f>
        <v/>
      </c>
      <c r="AL59" s="1522" t="str">
        <f>IF(B59="","",Output!BD45)</f>
        <v/>
      </c>
      <c r="AM59" s="1523" t="str">
        <f>IF(B59="","",Output!BE45)</f>
        <v/>
      </c>
    </row>
    <row r="60" spans="2:39">
      <c r="B60" s="143" t="str">
        <f>IF(Output!C46=0,"",Output!C46)</f>
        <v/>
      </c>
      <c r="D60" s="1489" t="str">
        <f>IF(B60="","",Output!AC46)</f>
        <v/>
      </c>
      <c r="E60" s="1490" t="str">
        <f>IF(B60="","",Output!AD46)</f>
        <v/>
      </c>
      <c r="F60" s="1491" t="str">
        <f>IF(B60="","",Output!AE46)</f>
        <v/>
      </c>
      <c r="H60" s="1513" t="str">
        <f>IF(B60="","",Output!AF46)</f>
        <v/>
      </c>
      <c r="I60" s="1514" t="str">
        <f>IF(B60="","",Output!AG46)</f>
        <v/>
      </c>
      <c r="J60" s="1514" t="str">
        <f>IF(B60="","",Output!AH46)</f>
        <v/>
      </c>
      <c r="K60" s="1514" t="str">
        <f>IF(B60="","",Output!AI46)</f>
        <v/>
      </c>
      <c r="L60" s="1537" t="str">
        <f>IF(B60="","",Output!AJ46)</f>
        <v/>
      </c>
      <c r="N60" s="1516" t="str">
        <f>IF(B60="","",Output!AK46)</f>
        <v/>
      </c>
      <c r="O60" s="1517" t="str">
        <f>IF(B60="","",Output!AL46)</f>
        <v/>
      </c>
      <c r="P60" s="1518" t="str">
        <f>IF(B60="","",Output!AM46)</f>
        <v/>
      </c>
      <c r="R60" s="1519" t="str">
        <f>IF(B60="","",Output!AN46)</f>
        <v/>
      </c>
      <c r="S60" s="1517" t="str">
        <f>IF(B60="","",Output!AO46)</f>
        <v/>
      </c>
      <c r="T60" s="1518" t="str">
        <f>IF(B60="","",Output!AP46)</f>
        <v/>
      </c>
      <c r="V60" s="1519" t="str">
        <f>IF(B60="","",Output!AQ46)</f>
        <v/>
      </c>
      <c r="W60" s="1517" t="str">
        <f>IF(B60="","",Output!AR46)</f>
        <v/>
      </c>
      <c r="X60" s="1517" t="str">
        <f>IF(B60="","",Output!AS46)</f>
        <v/>
      </c>
      <c r="Y60" s="1518" t="str">
        <f>IF(B60="","",Output!AT46)</f>
        <v/>
      </c>
      <c r="AA60" s="1519" t="str">
        <f>IF(B60="","",Output!AU46)</f>
        <v/>
      </c>
      <c r="AB60" s="1517" t="str">
        <f>IF(B60="","",Output!AV46)</f>
        <v/>
      </c>
      <c r="AC60" s="1517" t="str">
        <f>IF(B60="","",Output!AW46)</f>
        <v/>
      </c>
      <c r="AD60" s="1518" t="str">
        <f>IF(B60="","",Output!AX46)</f>
        <v/>
      </c>
      <c r="AF60" s="1520" t="str">
        <f>IF(B60="","",Output!AY46)</f>
        <v/>
      </c>
      <c r="AG60" s="1514" t="str">
        <f>IF(B60="","",Output!AZ46)</f>
        <v/>
      </c>
      <c r="AH60" s="1515" t="str">
        <f>IF(B60="","",Output!BA46)</f>
        <v/>
      </c>
      <c r="AJ60" s="1521" t="str">
        <f>IF(B60="","",Output!BB46)</f>
        <v/>
      </c>
      <c r="AK60" s="1522" t="str">
        <f>IF(B60="","",Output!BC46)</f>
        <v/>
      </c>
      <c r="AL60" s="1522" t="str">
        <f>IF(B60="","",Output!BD46)</f>
        <v/>
      </c>
      <c r="AM60" s="1523" t="str">
        <f>IF(B60="","",Output!BE46)</f>
        <v/>
      </c>
    </row>
    <row r="61" spans="2:39">
      <c r="B61" s="143" t="str">
        <f>IF(Output!C47=0,"",Output!C47)</f>
        <v/>
      </c>
      <c r="D61" s="1489" t="str">
        <f>IF(B61="","",Output!AC47)</f>
        <v/>
      </c>
      <c r="E61" s="1490" t="str">
        <f>IF(B61="","",Output!AD47)</f>
        <v/>
      </c>
      <c r="F61" s="1491" t="str">
        <f>IF(B61="","",Output!AE47)</f>
        <v/>
      </c>
      <c r="H61" s="1513" t="str">
        <f>IF(B61="","",Output!AF47)</f>
        <v/>
      </c>
      <c r="I61" s="1514" t="str">
        <f>IF(B61="","",Output!AG47)</f>
        <v/>
      </c>
      <c r="J61" s="1514" t="str">
        <f>IF(B61="","",Output!AH47)</f>
        <v/>
      </c>
      <c r="K61" s="1514" t="str">
        <f>IF(B61="","",Output!AI47)</f>
        <v/>
      </c>
      <c r="L61" s="1537" t="str">
        <f>IF(B61="","",Output!AJ47)</f>
        <v/>
      </c>
      <c r="N61" s="1516" t="str">
        <f>IF(B61="","",Output!AK47)</f>
        <v/>
      </c>
      <c r="O61" s="1517" t="str">
        <f>IF(B61="","",Output!AL47)</f>
        <v/>
      </c>
      <c r="P61" s="1518" t="str">
        <f>IF(B61="","",Output!AM47)</f>
        <v/>
      </c>
      <c r="R61" s="1519" t="str">
        <f>IF(B61="","",Output!AN47)</f>
        <v/>
      </c>
      <c r="S61" s="1517" t="str">
        <f>IF(B61="","",Output!AO47)</f>
        <v/>
      </c>
      <c r="T61" s="1518" t="str">
        <f>IF(B61="","",Output!AP47)</f>
        <v/>
      </c>
      <c r="V61" s="1519" t="str">
        <f>IF(B61="","",Output!AQ47)</f>
        <v/>
      </c>
      <c r="W61" s="1517" t="str">
        <f>IF(B61="","",Output!AR47)</f>
        <v/>
      </c>
      <c r="X61" s="1517" t="str">
        <f>IF(B61="","",Output!AS47)</f>
        <v/>
      </c>
      <c r="Y61" s="1518" t="str">
        <f>IF(B61="","",Output!AT47)</f>
        <v/>
      </c>
      <c r="AA61" s="1519" t="str">
        <f>IF(B61="","",Output!AU47)</f>
        <v/>
      </c>
      <c r="AB61" s="1517" t="str">
        <f>IF(B61="","",Output!AV47)</f>
        <v/>
      </c>
      <c r="AC61" s="1517" t="str">
        <f>IF(B61="","",Output!AW47)</f>
        <v/>
      </c>
      <c r="AD61" s="1518" t="str">
        <f>IF(B61="","",Output!AX47)</f>
        <v/>
      </c>
      <c r="AF61" s="1520" t="str">
        <f>IF(B61="","",Output!AY47)</f>
        <v/>
      </c>
      <c r="AG61" s="1514" t="str">
        <f>IF(B61="","",Output!AZ47)</f>
        <v/>
      </c>
      <c r="AH61" s="1515" t="str">
        <f>IF(B61="","",Output!BA47)</f>
        <v/>
      </c>
      <c r="AJ61" s="1521" t="str">
        <f>IF(B61="","",Output!BB47)</f>
        <v/>
      </c>
      <c r="AK61" s="1522" t="str">
        <f>IF(B61="","",Output!BC47)</f>
        <v/>
      </c>
      <c r="AL61" s="1522" t="str">
        <f>IF(B61="","",Output!BD47)</f>
        <v/>
      </c>
      <c r="AM61" s="1523" t="str">
        <f>IF(B61="","",Output!BE47)</f>
        <v/>
      </c>
    </row>
    <row r="62" spans="2:39">
      <c r="B62" s="143" t="str">
        <f>IF(Output!C48=0,"",Output!C48)</f>
        <v/>
      </c>
      <c r="D62" s="1489" t="str">
        <f>IF(B62="","",Output!AC48)</f>
        <v/>
      </c>
      <c r="E62" s="1490" t="str">
        <f>IF(B62="","",Output!AD48)</f>
        <v/>
      </c>
      <c r="F62" s="1491" t="str">
        <f>IF(B62="","",Output!AE48)</f>
        <v/>
      </c>
      <c r="H62" s="1513" t="str">
        <f>IF(B62="","",Output!AF48)</f>
        <v/>
      </c>
      <c r="I62" s="1514" t="str">
        <f>IF(B62="","",Output!AG48)</f>
        <v/>
      </c>
      <c r="J62" s="1514" t="str">
        <f>IF(B62="","",Output!AH48)</f>
        <v/>
      </c>
      <c r="K62" s="1514" t="str">
        <f>IF(B62="","",Output!AI48)</f>
        <v/>
      </c>
      <c r="L62" s="1537" t="str">
        <f>IF(B62="","",Output!AJ48)</f>
        <v/>
      </c>
      <c r="N62" s="1516" t="str">
        <f>IF(B62="","",Output!AK48)</f>
        <v/>
      </c>
      <c r="O62" s="1517" t="str">
        <f>IF(B62="","",Output!AL48)</f>
        <v/>
      </c>
      <c r="P62" s="1518" t="str">
        <f>IF(B62="","",Output!AM48)</f>
        <v/>
      </c>
      <c r="R62" s="1519" t="str">
        <f>IF(B62="","",Output!AN48)</f>
        <v/>
      </c>
      <c r="S62" s="1517" t="str">
        <f>IF(B62="","",Output!AO48)</f>
        <v/>
      </c>
      <c r="T62" s="1518" t="str">
        <f>IF(B62="","",Output!AP48)</f>
        <v/>
      </c>
      <c r="V62" s="1519" t="str">
        <f>IF(B62="","",Output!AQ48)</f>
        <v/>
      </c>
      <c r="W62" s="1517" t="str">
        <f>IF(B62="","",Output!AR48)</f>
        <v/>
      </c>
      <c r="X62" s="1517" t="str">
        <f>IF(B62="","",Output!AS48)</f>
        <v/>
      </c>
      <c r="Y62" s="1518" t="str">
        <f>IF(B62="","",Output!AT48)</f>
        <v/>
      </c>
      <c r="AA62" s="1519" t="str">
        <f>IF(B62="","",Output!AU48)</f>
        <v/>
      </c>
      <c r="AB62" s="1517" t="str">
        <f>IF(B62="","",Output!AV48)</f>
        <v/>
      </c>
      <c r="AC62" s="1517" t="str">
        <f>IF(B62="","",Output!AW48)</f>
        <v/>
      </c>
      <c r="AD62" s="1518" t="str">
        <f>IF(B62="","",Output!AX48)</f>
        <v/>
      </c>
      <c r="AF62" s="1520" t="str">
        <f>IF(B62="","",Output!AY48)</f>
        <v/>
      </c>
      <c r="AG62" s="1514" t="str">
        <f>IF(B62="","",Output!AZ48)</f>
        <v/>
      </c>
      <c r="AH62" s="1515" t="str">
        <f>IF(B62="","",Output!BA48)</f>
        <v/>
      </c>
      <c r="AJ62" s="1521" t="str">
        <f>IF(B62="","",Output!BB48)</f>
        <v/>
      </c>
      <c r="AK62" s="1522" t="str">
        <f>IF(B62="","",Output!BC48)</f>
        <v/>
      </c>
      <c r="AL62" s="1522" t="str">
        <f>IF(B62="","",Output!BD48)</f>
        <v/>
      </c>
      <c r="AM62" s="1523" t="str">
        <f>IF(B62="","",Output!BE48)</f>
        <v/>
      </c>
    </row>
    <row r="63" spans="2:39">
      <c r="B63" s="143" t="str">
        <f>IF(Output!C49=0,"",Output!C49)</f>
        <v/>
      </c>
      <c r="D63" s="1489" t="str">
        <f>IF(B63="","",Output!AC49)</f>
        <v/>
      </c>
      <c r="E63" s="1490" t="str">
        <f>IF(B63="","",Output!AD49)</f>
        <v/>
      </c>
      <c r="F63" s="1491" t="str">
        <f>IF(B63="","",Output!AE49)</f>
        <v/>
      </c>
      <c r="H63" s="1513" t="str">
        <f>IF(B63="","",Output!AF49)</f>
        <v/>
      </c>
      <c r="I63" s="1514" t="str">
        <f>IF(B63="","",Output!AG49)</f>
        <v/>
      </c>
      <c r="J63" s="1514" t="str">
        <f>IF(B63="","",Output!AH49)</f>
        <v/>
      </c>
      <c r="K63" s="1514" t="str">
        <f>IF(B63="","",Output!AI49)</f>
        <v/>
      </c>
      <c r="L63" s="1537" t="str">
        <f>IF(B63="","",Output!AJ49)</f>
        <v/>
      </c>
      <c r="N63" s="1516" t="str">
        <f>IF(B63="","",Output!AK49)</f>
        <v/>
      </c>
      <c r="O63" s="1517" t="str">
        <f>IF(B63="","",Output!AL49)</f>
        <v/>
      </c>
      <c r="P63" s="1518" t="str">
        <f>IF(B63="","",Output!AM49)</f>
        <v/>
      </c>
      <c r="R63" s="1519" t="str">
        <f>IF(B63="","",Output!AN49)</f>
        <v/>
      </c>
      <c r="S63" s="1517" t="str">
        <f>IF(B63="","",Output!AO49)</f>
        <v/>
      </c>
      <c r="T63" s="1518" t="str">
        <f>IF(B63="","",Output!AP49)</f>
        <v/>
      </c>
      <c r="V63" s="1519" t="str">
        <f>IF(B63="","",Output!AQ49)</f>
        <v/>
      </c>
      <c r="W63" s="1517" t="str">
        <f>IF(B63="","",Output!AR49)</f>
        <v/>
      </c>
      <c r="X63" s="1517" t="str">
        <f>IF(B63="","",Output!AS49)</f>
        <v/>
      </c>
      <c r="Y63" s="1518" t="str">
        <f>IF(B63="","",Output!AT49)</f>
        <v/>
      </c>
      <c r="AA63" s="1519" t="str">
        <f>IF(B63="","",Output!AU49)</f>
        <v/>
      </c>
      <c r="AB63" s="1517" t="str">
        <f>IF(B63="","",Output!AV49)</f>
        <v/>
      </c>
      <c r="AC63" s="1517" t="str">
        <f>IF(B63="","",Output!AW49)</f>
        <v/>
      </c>
      <c r="AD63" s="1518" t="str">
        <f>IF(B63="","",Output!AX49)</f>
        <v/>
      </c>
      <c r="AF63" s="1520" t="str">
        <f>IF(B63="","",Output!AY49)</f>
        <v/>
      </c>
      <c r="AG63" s="1514" t="str">
        <f>IF(B63="","",Output!AZ49)</f>
        <v/>
      </c>
      <c r="AH63" s="1515" t="str">
        <f>IF(B63="","",Output!BA49)</f>
        <v/>
      </c>
      <c r="AJ63" s="1521" t="str">
        <f>IF(B63="","",Output!BB49)</f>
        <v/>
      </c>
      <c r="AK63" s="1522" t="str">
        <f>IF(B63="","",Output!BC49)</f>
        <v/>
      </c>
      <c r="AL63" s="1522" t="str">
        <f>IF(B63="","",Output!BD49)</f>
        <v/>
      </c>
      <c r="AM63" s="1523" t="str">
        <f>IF(B63="","",Output!BE49)</f>
        <v/>
      </c>
    </row>
    <row r="64" spans="2:39">
      <c r="B64" s="143" t="str">
        <f>IF(Output!C50=0,"",Output!C50)</f>
        <v/>
      </c>
      <c r="D64" s="1489" t="str">
        <f>IF(B64="","",Output!AC50)</f>
        <v/>
      </c>
      <c r="E64" s="1490" t="str">
        <f>IF(B64="","",Output!AD50)</f>
        <v/>
      </c>
      <c r="F64" s="1491" t="str">
        <f>IF(B64="","",Output!AE50)</f>
        <v/>
      </c>
      <c r="H64" s="1513" t="str">
        <f>IF(B64="","",Output!AF50)</f>
        <v/>
      </c>
      <c r="I64" s="1514" t="str">
        <f>IF(B64="","",Output!AG50)</f>
        <v/>
      </c>
      <c r="J64" s="1514" t="str">
        <f>IF(B64="","",Output!AH50)</f>
        <v/>
      </c>
      <c r="K64" s="1514" t="str">
        <f>IF(B64="","",Output!AI50)</f>
        <v/>
      </c>
      <c r="L64" s="1537" t="str">
        <f>IF(B64="","",Output!AJ50)</f>
        <v/>
      </c>
      <c r="N64" s="1516" t="str">
        <f>IF(B64="","",Output!AK50)</f>
        <v/>
      </c>
      <c r="O64" s="1517" t="str">
        <f>IF(B64="","",Output!AL50)</f>
        <v/>
      </c>
      <c r="P64" s="1518" t="str">
        <f>IF(B64="","",Output!AM50)</f>
        <v/>
      </c>
      <c r="R64" s="1519" t="str">
        <f>IF(B64="","",Output!AN50)</f>
        <v/>
      </c>
      <c r="S64" s="1517" t="str">
        <f>IF(B64="","",Output!AO50)</f>
        <v/>
      </c>
      <c r="T64" s="1518" t="str">
        <f>IF(B64="","",Output!AP50)</f>
        <v/>
      </c>
      <c r="V64" s="1519" t="str">
        <f>IF(B64="","",Output!AQ50)</f>
        <v/>
      </c>
      <c r="W64" s="1517" t="str">
        <f>IF(B64="","",Output!AR50)</f>
        <v/>
      </c>
      <c r="X64" s="1517" t="str">
        <f>IF(B64="","",Output!AS50)</f>
        <v/>
      </c>
      <c r="Y64" s="1518" t="str">
        <f>IF(B64="","",Output!AT50)</f>
        <v/>
      </c>
      <c r="AA64" s="1519" t="str">
        <f>IF(B64="","",Output!AU50)</f>
        <v/>
      </c>
      <c r="AB64" s="1517" t="str">
        <f>IF(B64="","",Output!AV50)</f>
        <v/>
      </c>
      <c r="AC64" s="1517" t="str">
        <f>IF(B64="","",Output!AW50)</f>
        <v/>
      </c>
      <c r="AD64" s="1518" t="str">
        <f>IF(B64="","",Output!AX50)</f>
        <v/>
      </c>
      <c r="AF64" s="1520" t="str">
        <f>IF(B64="","",Output!AY50)</f>
        <v/>
      </c>
      <c r="AG64" s="1514" t="str">
        <f>IF(B64="","",Output!AZ50)</f>
        <v/>
      </c>
      <c r="AH64" s="1515" t="str">
        <f>IF(B64="","",Output!BA50)</f>
        <v/>
      </c>
      <c r="AJ64" s="1521" t="str">
        <f>IF(B64="","",Output!BB50)</f>
        <v/>
      </c>
      <c r="AK64" s="1522" t="str">
        <f>IF(B64="","",Output!BC50)</f>
        <v/>
      </c>
      <c r="AL64" s="1522" t="str">
        <f>IF(B64="","",Output!BD50)</f>
        <v/>
      </c>
      <c r="AM64" s="1523" t="str">
        <f>IF(B64="","",Output!BE50)</f>
        <v/>
      </c>
    </row>
    <row r="65" spans="2:39">
      <c r="B65" s="143" t="str">
        <f>IF(Output!C51=0,"",Output!C51)</f>
        <v/>
      </c>
      <c r="D65" s="1489" t="str">
        <f>IF(B65="","",Output!AC51)</f>
        <v/>
      </c>
      <c r="E65" s="1490" t="str">
        <f>IF(B65="","",Output!AD51)</f>
        <v/>
      </c>
      <c r="F65" s="1491" t="str">
        <f>IF(B65="","",Output!AE51)</f>
        <v/>
      </c>
      <c r="H65" s="1513" t="str">
        <f>IF(B65="","",Output!AF51)</f>
        <v/>
      </c>
      <c r="I65" s="1514" t="str">
        <f>IF(B65="","",Output!AG51)</f>
        <v/>
      </c>
      <c r="J65" s="1514" t="str">
        <f>IF(B65="","",Output!AH51)</f>
        <v/>
      </c>
      <c r="K65" s="1514" t="str">
        <f>IF(B65="","",Output!AI51)</f>
        <v/>
      </c>
      <c r="L65" s="1537" t="str">
        <f>IF(B65="","",Output!AJ51)</f>
        <v/>
      </c>
      <c r="N65" s="1516" t="str">
        <f>IF(B65="","",Output!AK51)</f>
        <v/>
      </c>
      <c r="O65" s="1517" t="str">
        <f>IF(B65="","",Output!AL51)</f>
        <v/>
      </c>
      <c r="P65" s="1518" t="str">
        <f>IF(B65="","",Output!AM51)</f>
        <v/>
      </c>
      <c r="R65" s="1519" t="str">
        <f>IF(B65="","",Output!AN51)</f>
        <v/>
      </c>
      <c r="S65" s="1517" t="str">
        <f>IF(B65="","",Output!AO51)</f>
        <v/>
      </c>
      <c r="T65" s="1518" t="str">
        <f>IF(B65="","",Output!AP51)</f>
        <v/>
      </c>
      <c r="V65" s="1519" t="str">
        <f>IF(B65="","",Output!AQ51)</f>
        <v/>
      </c>
      <c r="W65" s="1517" t="str">
        <f>IF(B65="","",Output!AR51)</f>
        <v/>
      </c>
      <c r="X65" s="1517" t="str">
        <f>IF(B65="","",Output!AS51)</f>
        <v/>
      </c>
      <c r="Y65" s="1518" t="str">
        <f>IF(B65="","",Output!AT51)</f>
        <v/>
      </c>
      <c r="AA65" s="1519" t="str">
        <f>IF(B65="","",Output!AU51)</f>
        <v/>
      </c>
      <c r="AB65" s="1517" t="str">
        <f>IF(B65="","",Output!AV51)</f>
        <v/>
      </c>
      <c r="AC65" s="1517" t="str">
        <f>IF(B65="","",Output!AW51)</f>
        <v/>
      </c>
      <c r="AD65" s="1518" t="str">
        <f>IF(B65="","",Output!AX51)</f>
        <v/>
      </c>
      <c r="AF65" s="1520" t="str">
        <f>IF(B65="","",Output!AY51)</f>
        <v/>
      </c>
      <c r="AG65" s="1514" t="str">
        <f>IF(B65="","",Output!AZ51)</f>
        <v/>
      </c>
      <c r="AH65" s="1515" t="str">
        <f>IF(B65="","",Output!BA51)</f>
        <v/>
      </c>
      <c r="AJ65" s="1521" t="str">
        <f>IF(B65="","",Output!BB51)</f>
        <v/>
      </c>
      <c r="AK65" s="1522" t="str">
        <f>IF(B65="","",Output!BC51)</f>
        <v/>
      </c>
      <c r="AL65" s="1522" t="str">
        <f>IF(B65="","",Output!BD51)</f>
        <v/>
      </c>
      <c r="AM65" s="1523" t="str">
        <f>IF(B65="","",Output!BE51)</f>
        <v/>
      </c>
    </row>
    <row r="66" spans="2:39">
      <c r="B66" s="143" t="str">
        <f>IF(Output!C52=0,"",Output!C52)</f>
        <v/>
      </c>
      <c r="D66" s="1489" t="str">
        <f>IF(B66="","",Output!AC52)</f>
        <v/>
      </c>
      <c r="E66" s="1490" t="str">
        <f>IF(B66="","",Output!AD52)</f>
        <v/>
      </c>
      <c r="F66" s="1491" t="str">
        <f>IF(B66="","",Output!AE52)</f>
        <v/>
      </c>
      <c r="H66" s="1513" t="str">
        <f>IF(B66="","",Output!AF52)</f>
        <v/>
      </c>
      <c r="I66" s="1514" t="str">
        <f>IF(B66="","",Output!AG52)</f>
        <v/>
      </c>
      <c r="J66" s="1514" t="str">
        <f>IF(B66="","",Output!AH52)</f>
        <v/>
      </c>
      <c r="K66" s="1514" t="str">
        <f>IF(B66="","",Output!AI52)</f>
        <v/>
      </c>
      <c r="L66" s="1537" t="str">
        <f>IF(B66="","",Output!AJ52)</f>
        <v/>
      </c>
      <c r="N66" s="1516" t="str">
        <f>IF(B66="","",Output!AK52)</f>
        <v/>
      </c>
      <c r="O66" s="1517" t="str">
        <f>IF(B66="","",Output!AL52)</f>
        <v/>
      </c>
      <c r="P66" s="1518" t="str">
        <f>IF(B66="","",Output!AM52)</f>
        <v/>
      </c>
      <c r="R66" s="1519" t="str">
        <f>IF(B66="","",Output!AN52)</f>
        <v/>
      </c>
      <c r="S66" s="1517" t="str">
        <f>IF(B66="","",Output!AO52)</f>
        <v/>
      </c>
      <c r="T66" s="1518" t="str">
        <f>IF(B66="","",Output!AP52)</f>
        <v/>
      </c>
      <c r="V66" s="1519" t="str">
        <f>IF(B66="","",Output!AQ52)</f>
        <v/>
      </c>
      <c r="W66" s="1517" t="str">
        <f>IF(B66="","",Output!AR52)</f>
        <v/>
      </c>
      <c r="X66" s="1517" t="str">
        <f>IF(B66="","",Output!AS52)</f>
        <v/>
      </c>
      <c r="Y66" s="1518" t="str">
        <f>IF(B66="","",Output!AT52)</f>
        <v/>
      </c>
      <c r="AA66" s="1519" t="str">
        <f>IF(B66="","",Output!AU52)</f>
        <v/>
      </c>
      <c r="AB66" s="1517" t="str">
        <f>IF(B66="","",Output!AV52)</f>
        <v/>
      </c>
      <c r="AC66" s="1517" t="str">
        <f>IF(B66="","",Output!AW52)</f>
        <v/>
      </c>
      <c r="AD66" s="1518" t="str">
        <f>IF(B66="","",Output!AX52)</f>
        <v/>
      </c>
      <c r="AF66" s="1520" t="str">
        <f>IF(B66="","",Output!AY52)</f>
        <v/>
      </c>
      <c r="AG66" s="1514" t="str">
        <f>IF(B66="","",Output!AZ52)</f>
        <v/>
      </c>
      <c r="AH66" s="1515" t="str">
        <f>IF(B66="","",Output!BA52)</f>
        <v/>
      </c>
      <c r="AJ66" s="1521" t="str">
        <f>IF(B66="","",Output!BB52)</f>
        <v/>
      </c>
      <c r="AK66" s="1522" t="str">
        <f>IF(B66="","",Output!BC52)</f>
        <v/>
      </c>
      <c r="AL66" s="1522" t="str">
        <f>IF(B66="","",Output!BD52)</f>
        <v/>
      </c>
      <c r="AM66" s="1523" t="str">
        <f>IF(B66="","",Output!BE52)</f>
        <v/>
      </c>
    </row>
    <row r="67" spans="2:39">
      <c r="B67" s="143" t="str">
        <f>IF(Output!C53=0,"",Output!C53)</f>
        <v/>
      </c>
      <c r="D67" s="1489" t="str">
        <f>IF(B67="","",Output!AC53)</f>
        <v/>
      </c>
      <c r="E67" s="1490" t="str">
        <f>IF(B67="","",Output!AD53)</f>
        <v/>
      </c>
      <c r="F67" s="1491" t="str">
        <f>IF(B67="","",Output!AE53)</f>
        <v/>
      </c>
      <c r="H67" s="1513" t="str">
        <f>IF(B67="","",Output!AF53)</f>
        <v/>
      </c>
      <c r="I67" s="1514" t="str">
        <f>IF(B67="","",Output!AG53)</f>
        <v/>
      </c>
      <c r="J67" s="1514" t="str">
        <f>IF(B67="","",Output!AH53)</f>
        <v/>
      </c>
      <c r="K67" s="1514" t="str">
        <f>IF(B67="","",Output!AI53)</f>
        <v/>
      </c>
      <c r="L67" s="1537" t="str">
        <f>IF(B67="","",Output!AJ53)</f>
        <v/>
      </c>
      <c r="N67" s="1516" t="str">
        <f>IF(B67="","",Output!AK53)</f>
        <v/>
      </c>
      <c r="O67" s="1517" t="str">
        <f>IF(B67="","",Output!AL53)</f>
        <v/>
      </c>
      <c r="P67" s="1518" t="str">
        <f>IF(B67="","",Output!AM53)</f>
        <v/>
      </c>
      <c r="R67" s="1519" t="str">
        <f>IF(B67="","",Output!AN53)</f>
        <v/>
      </c>
      <c r="S67" s="1517" t="str">
        <f>IF(B67="","",Output!AO53)</f>
        <v/>
      </c>
      <c r="T67" s="1518" t="str">
        <f>IF(B67="","",Output!AP53)</f>
        <v/>
      </c>
      <c r="V67" s="1519" t="str">
        <f>IF(B67="","",Output!AQ53)</f>
        <v/>
      </c>
      <c r="W67" s="1517" t="str">
        <f>IF(B67="","",Output!AR53)</f>
        <v/>
      </c>
      <c r="X67" s="1517" t="str">
        <f>IF(B67="","",Output!AS53)</f>
        <v/>
      </c>
      <c r="Y67" s="1518" t="str">
        <f>IF(B67="","",Output!AT53)</f>
        <v/>
      </c>
      <c r="AA67" s="1519" t="str">
        <f>IF(B67="","",Output!AU53)</f>
        <v/>
      </c>
      <c r="AB67" s="1517" t="str">
        <f>IF(B67="","",Output!AV53)</f>
        <v/>
      </c>
      <c r="AC67" s="1517" t="str">
        <f>IF(B67="","",Output!AW53)</f>
        <v/>
      </c>
      <c r="AD67" s="1518" t="str">
        <f>IF(B67="","",Output!AX53)</f>
        <v/>
      </c>
      <c r="AF67" s="1520" t="str">
        <f>IF(B67="","",Output!AY53)</f>
        <v/>
      </c>
      <c r="AG67" s="1514" t="str">
        <f>IF(B67="","",Output!AZ53)</f>
        <v/>
      </c>
      <c r="AH67" s="1515" t="str">
        <f>IF(B67="","",Output!BA53)</f>
        <v/>
      </c>
      <c r="AJ67" s="1521" t="str">
        <f>IF(B67="","",Output!BB53)</f>
        <v/>
      </c>
      <c r="AK67" s="1522" t="str">
        <f>IF(B67="","",Output!BC53)</f>
        <v/>
      </c>
      <c r="AL67" s="1522" t="str">
        <f>IF(B67="","",Output!BD53)</f>
        <v/>
      </c>
      <c r="AM67" s="1523" t="str">
        <f>IF(B67="","",Output!BE53)</f>
        <v/>
      </c>
    </row>
    <row r="68" spans="2:39">
      <c r="B68" s="143" t="str">
        <f>IF(Output!C54=0,"",Output!C54)</f>
        <v/>
      </c>
      <c r="D68" s="1489" t="str">
        <f>IF(B68="","",Output!AC54)</f>
        <v/>
      </c>
      <c r="E68" s="1490" t="str">
        <f>IF(B68="","",Output!AD54)</f>
        <v/>
      </c>
      <c r="F68" s="1491" t="str">
        <f>IF(B68="","",Output!AE54)</f>
        <v/>
      </c>
      <c r="H68" s="1513" t="str">
        <f>IF(B68="","",Output!AF54)</f>
        <v/>
      </c>
      <c r="I68" s="1514" t="str">
        <f>IF(B68="","",Output!AG54)</f>
        <v/>
      </c>
      <c r="J68" s="1514" t="str">
        <f>IF(B68="","",Output!AH54)</f>
        <v/>
      </c>
      <c r="K68" s="1514" t="str">
        <f>IF(B68="","",Output!AI54)</f>
        <v/>
      </c>
      <c r="L68" s="1537" t="str">
        <f>IF(B68="","",Output!AJ54)</f>
        <v/>
      </c>
      <c r="N68" s="1516" t="str">
        <f>IF(B68="","",Output!AK54)</f>
        <v/>
      </c>
      <c r="O68" s="1517" t="str">
        <f>IF(B68="","",Output!AL54)</f>
        <v/>
      </c>
      <c r="P68" s="1518" t="str">
        <f>IF(B68="","",Output!AM54)</f>
        <v/>
      </c>
      <c r="R68" s="1519" t="str">
        <f>IF(B68="","",Output!AN54)</f>
        <v/>
      </c>
      <c r="S68" s="1517" t="str">
        <f>IF(B68="","",Output!AO54)</f>
        <v/>
      </c>
      <c r="T68" s="1518" t="str">
        <f>IF(B68="","",Output!AP54)</f>
        <v/>
      </c>
      <c r="V68" s="1519" t="str">
        <f>IF(B68="","",Output!AQ54)</f>
        <v/>
      </c>
      <c r="W68" s="1517" t="str">
        <f>IF(B68="","",Output!AR54)</f>
        <v/>
      </c>
      <c r="X68" s="1517" t="str">
        <f>IF(B68="","",Output!AS54)</f>
        <v/>
      </c>
      <c r="Y68" s="1518" t="str">
        <f>IF(B68="","",Output!AT54)</f>
        <v/>
      </c>
      <c r="AA68" s="1519" t="str">
        <f>IF(B68="","",Output!AU54)</f>
        <v/>
      </c>
      <c r="AB68" s="1517" t="str">
        <f>IF(B68="","",Output!AV54)</f>
        <v/>
      </c>
      <c r="AC68" s="1517" t="str">
        <f>IF(B68="","",Output!AW54)</f>
        <v/>
      </c>
      <c r="AD68" s="1518" t="str">
        <f>IF(B68="","",Output!AX54)</f>
        <v/>
      </c>
      <c r="AF68" s="1520" t="str">
        <f>IF(B68="","",Output!AY54)</f>
        <v/>
      </c>
      <c r="AG68" s="1514" t="str">
        <f>IF(B68="","",Output!AZ54)</f>
        <v/>
      </c>
      <c r="AH68" s="1515" t="str">
        <f>IF(B68="","",Output!BA54)</f>
        <v/>
      </c>
      <c r="AJ68" s="1521" t="str">
        <f>IF(B68="","",Output!BB54)</f>
        <v/>
      </c>
      <c r="AK68" s="1522" t="str">
        <f>IF(B68="","",Output!BC54)</f>
        <v/>
      </c>
      <c r="AL68" s="1522" t="str">
        <f>IF(B68="","",Output!BD54)</f>
        <v/>
      </c>
      <c r="AM68" s="1523" t="str">
        <f>IF(B68="","",Output!BE54)</f>
        <v/>
      </c>
    </row>
    <row r="69" spans="2:39">
      <c r="B69" s="143" t="str">
        <f>IF(Output!C55=0,"",Output!C55)</f>
        <v/>
      </c>
      <c r="D69" s="1489" t="str">
        <f>IF(B69="","",Output!AC55)</f>
        <v/>
      </c>
      <c r="E69" s="1490" t="str">
        <f>IF(B69="","",Output!AD55)</f>
        <v/>
      </c>
      <c r="F69" s="1491" t="str">
        <f>IF(B69="","",Output!AE55)</f>
        <v/>
      </c>
      <c r="H69" s="1513" t="str">
        <f>IF(B69="","",Output!AF55)</f>
        <v/>
      </c>
      <c r="I69" s="1514" t="str">
        <f>IF(B69="","",Output!AG55)</f>
        <v/>
      </c>
      <c r="J69" s="1514" t="str">
        <f>IF(B69="","",Output!AH55)</f>
        <v/>
      </c>
      <c r="K69" s="1514" t="str">
        <f>IF(B69="","",Output!AI55)</f>
        <v/>
      </c>
      <c r="L69" s="1537" t="str">
        <f>IF(B69="","",Output!AJ55)</f>
        <v/>
      </c>
      <c r="N69" s="1516" t="str">
        <f>IF(B69="","",Output!AK55)</f>
        <v/>
      </c>
      <c r="O69" s="1517" t="str">
        <f>IF(B69="","",Output!AL55)</f>
        <v/>
      </c>
      <c r="P69" s="1518" t="str">
        <f>IF(B69="","",Output!AM55)</f>
        <v/>
      </c>
      <c r="R69" s="1519" t="str">
        <f>IF(B69="","",Output!AN55)</f>
        <v/>
      </c>
      <c r="S69" s="1517" t="str">
        <f>IF(B69="","",Output!AO55)</f>
        <v/>
      </c>
      <c r="T69" s="1518" t="str">
        <f>IF(B69="","",Output!AP55)</f>
        <v/>
      </c>
      <c r="V69" s="1519" t="str">
        <f>IF(B69="","",Output!AQ55)</f>
        <v/>
      </c>
      <c r="W69" s="1517" t="str">
        <f>IF(B69="","",Output!AR55)</f>
        <v/>
      </c>
      <c r="X69" s="1517" t="str">
        <f>IF(B69="","",Output!AS55)</f>
        <v/>
      </c>
      <c r="Y69" s="1518" t="str">
        <f>IF(B69="","",Output!AT55)</f>
        <v/>
      </c>
      <c r="AA69" s="1519" t="str">
        <f>IF(B69="","",Output!AU55)</f>
        <v/>
      </c>
      <c r="AB69" s="1517" t="str">
        <f>IF(B69="","",Output!AV55)</f>
        <v/>
      </c>
      <c r="AC69" s="1517" t="str">
        <f>IF(B69="","",Output!AW55)</f>
        <v/>
      </c>
      <c r="AD69" s="1518" t="str">
        <f>IF(B69="","",Output!AX55)</f>
        <v/>
      </c>
      <c r="AF69" s="1520" t="str">
        <f>IF(B69="","",Output!AY55)</f>
        <v/>
      </c>
      <c r="AG69" s="1514" t="str">
        <f>IF(B69="","",Output!AZ55)</f>
        <v/>
      </c>
      <c r="AH69" s="1515" t="str">
        <f>IF(B69="","",Output!BA55)</f>
        <v/>
      </c>
      <c r="AJ69" s="1521" t="str">
        <f>IF(B69="","",Output!BB55)</f>
        <v/>
      </c>
      <c r="AK69" s="1522" t="str">
        <f>IF(B69="","",Output!BC55)</f>
        <v/>
      </c>
      <c r="AL69" s="1522" t="str">
        <f>IF(B69="","",Output!BD55)</f>
        <v/>
      </c>
      <c r="AM69" s="1523" t="str">
        <f>IF(B69="","",Output!BE55)</f>
        <v/>
      </c>
    </row>
    <row r="70" spans="2:39">
      <c r="B70" s="143" t="str">
        <f>IF(Output!C56=0,"",Output!C56)</f>
        <v/>
      </c>
      <c r="D70" s="1489" t="str">
        <f>IF(B70="","",Output!AC56)</f>
        <v/>
      </c>
      <c r="E70" s="1490" t="str">
        <f>IF(B70="","",Output!AD56)</f>
        <v/>
      </c>
      <c r="F70" s="1491" t="str">
        <f>IF(B70="","",Output!AE56)</f>
        <v/>
      </c>
      <c r="H70" s="1513" t="str">
        <f>IF(B70="","",Output!AF56)</f>
        <v/>
      </c>
      <c r="I70" s="1514" t="str">
        <f>IF(B70="","",Output!AG56)</f>
        <v/>
      </c>
      <c r="J70" s="1514" t="str">
        <f>IF(B70="","",Output!AH56)</f>
        <v/>
      </c>
      <c r="K70" s="1514" t="str">
        <f>IF(B70="","",Output!AI56)</f>
        <v/>
      </c>
      <c r="L70" s="1537" t="str">
        <f>IF(B70="","",Output!AJ56)</f>
        <v/>
      </c>
      <c r="N70" s="1516" t="str">
        <f>IF(B70="","",Output!AK56)</f>
        <v/>
      </c>
      <c r="O70" s="1517" t="str">
        <f>IF(B70="","",Output!AL56)</f>
        <v/>
      </c>
      <c r="P70" s="1518" t="str">
        <f>IF(B70="","",Output!AM56)</f>
        <v/>
      </c>
      <c r="R70" s="1519" t="str">
        <f>IF(B70="","",Output!AN56)</f>
        <v/>
      </c>
      <c r="S70" s="1517" t="str">
        <f>IF(B70="","",Output!AO56)</f>
        <v/>
      </c>
      <c r="T70" s="1518" t="str">
        <f>IF(B70="","",Output!AP56)</f>
        <v/>
      </c>
      <c r="V70" s="1519" t="str">
        <f>IF(B70="","",Output!AQ56)</f>
        <v/>
      </c>
      <c r="W70" s="1517" t="str">
        <f>IF(B70="","",Output!AR56)</f>
        <v/>
      </c>
      <c r="X70" s="1517" t="str">
        <f>IF(B70="","",Output!AS56)</f>
        <v/>
      </c>
      <c r="Y70" s="1518" t="str">
        <f>IF(B70="","",Output!AT56)</f>
        <v/>
      </c>
      <c r="AA70" s="1519" t="str">
        <f>IF(B70="","",Output!AU56)</f>
        <v/>
      </c>
      <c r="AB70" s="1517" t="str">
        <f>IF(B70="","",Output!AV56)</f>
        <v/>
      </c>
      <c r="AC70" s="1517" t="str">
        <f>IF(B70="","",Output!AW56)</f>
        <v/>
      </c>
      <c r="AD70" s="1518" t="str">
        <f>IF(B70="","",Output!AX56)</f>
        <v/>
      </c>
      <c r="AF70" s="1520" t="str">
        <f>IF(B70="","",Output!AY56)</f>
        <v/>
      </c>
      <c r="AG70" s="1514" t="str">
        <f>IF(B70="","",Output!AZ56)</f>
        <v/>
      </c>
      <c r="AH70" s="1515" t="str">
        <f>IF(B70="","",Output!BA56)</f>
        <v/>
      </c>
      <c r="AJ70" s="1521" t="str">
        <f>IF(B70="","",Output!BB56)</f>
        <v/>
      </c>
      <c r="AK70" s="1522" t="str">
        <f>IF(B70="","",Output!BC56)</f>
        <v/>
      </c>
      <c r="AL70" s="1522" t="str">
        <f>IF(B70="","",Output!BD56)</f>
        <v/>
      </c>
      <c r="AM70" s="1523" t="str">
        <f>IF(B70="","",Output!BE56)</f>
        <v/>
      </c>
    </row>
    <row r="71" spans="2:39">
      <c r="B71" s="143" t="str">
        <f>IF(Output!C57=0,"",Output!C57)</f>
        <v/>
      </c>
      <c r="D71" s="1489" t="str">
        <f>IF(B71="","",Output!AC57)</f>
        <v/>
      </c>
      <c r="E71" s="1490" t="str">
        <f>IF(B71="","",Output!AD57)</f>
        <v/>
      </c>
      <c r="F71" s="1491" t="str">
        <f>IF(B71="","",Output!AE57)</f>
        <v/>
      </c>
      <c r="H71" s="1513" t="str">
        <f>IF(B71="","",Output!AF57)</f>
        <v/>
      </c>
      <c r="I71" s="1514" t="str">
        <f>IF(B71="","",Output!AG57)</f>
        <v/>
      </c>
      <c r="J71" s="1514" t="str">
        <f>IF(B71="","",Output!AH57)</f>
        <v/>
      </c>
      <c r="K71" s="1514" t="str">
        <f>IF(B71="","",Output!AI57)</f>
        <v/>
      </c>
      <c r="L71" s="1537" t="str">
        <f>IF(B71="","",Output!AJ57)</f>
        <v/>
      </c>
      <c r="N71" s="1516" t="str">
        <f>IF(B71="","",Output!AK57)</f>
        <v/>
      </c>
      <c r="O71" s="1517" t="str">
        <f>IF(B71="","",Output!AL57)</f>
        <v/>
      </c>
      <c r="P71" s="1518" t="str">
        <f>IF(B71="","",Output!AM57)</f>
        <v/>
      </c>
      <c r="R71" s="1519" t="str">
        <f>IF(B71="","",Output!AN57)</f>
        <v/>
      </c>
      <c r="S71" s="1517" t="str">
        <f>IF(B71="","",Output!AO57)</f>
        <v/>
      </c>
      <c r="T71" s="1518" t="str">
        <f>IF(B71="","",Output!AP57)</f>
        <v/>
      </c>
      <c r="V71" s="1519" t="str">
        <f>IF(B71="","",Output!AQ57)</f>
        <v/>
      </c>
      <c r="W71" s="1517" t="str">
        <f>IF(B71="","",Output!AR57)</f>
        <v/>
      </c>
      <c r="X71" s="1517" t="str">
        <f>IF(B71="","",Output!AS57)</f>
        <v/>
      </c>
      <c r="Y71" s="1518" t="str">
        <f>IF(B71="","",Output!AT57)</f>
        <v/>
      </c>
      <c r="AA71" s="1519" t="str">
        <f>IF(B71="","",Output!AU57)</f>
        <v/>
      </c>
      <c r="AB71" s="1517" t="str">
        <f>IF(B71="","",Output!AV57)</f>
        <v/>
      </c>
      <c r="AC71" s="1517" t="str">
        <f>IF(B71="","",Output!AW57)</f>
        <v/>
      </c>
      <c r="AD71" s="1518" t="str">
        <f>IF(B71="","",Output!AX57)</f>
        <v/>
      </c>
      <c r="AF71" s="1520" t="str">
        <f>IF(B71="","",Output!AY57)</f>
        <v/>
      </c>
      <c r="AG71" s="1514" t="str">
        <f>IF(B71="","",Output!AZ57)</f>
        <v/>
      </c>
      <c r="AH71" s="1515" t="str">
        <f>IF(B71="","",Output!BA57)</f>
        <v/>
      </c>
      <c r="AJ71" s="1521" t="str">
        <f>IF(B71="","",Output!BB57)</f>
        <v/>
      </c>
      <c r="AK71" s="1522" t="str">
        <f>IF(B71="","",Output!BC57)</f>
        <v/>
      </c>
      <c r="AL71" s="1522" t="str">
        <f>IF(B71="","",Output!BD57)</f>
        <v/>
      </c>
      <c r="AM71" s="1523" t="str">
        <f>IF(B71="","",Output!BE57)</f>
        <v/>
      </c>
    </row>
    <row r="72" spans="2:39">
      <c r="B72" s="143" t="str">
        <f>IF(Output!C58=0,"",Output!C58)</f>
        <v/>
      </c>
      <c r="D72" s="1489" t="str">
        <f>IF(B72="","",Output!AC58)</f>
        <v/>
      </c>
      <c r="E72" s="1490" t="str">
        <f>IF(B72="","",Output!AD58)</f>
        <v/>
      </c>
      <c r="F72" s="1491" t="str">
        <f>IF(B72="","",Output!AE58)</f>
        <v/>
      </c>
      <c r="H72" s="1513" t="str">
        <f>IF(B72="","",Output!AF58)</f>
        <v/>
      </c>
      <c r="I72" s="1514" t="str">
        <f>IF(B72="","",Output!AG58)</f>
        <v/>
      </c>
      <c r="J72" s="1514" t="str">
        <f>IF(B72="","",Output!AH58)</f>
        <v/>
      </c>
      <c r="K72" s="1514" t="str">
        <f>IF(B72="","",Output!AI58)</f>
        <v/>
      </c>
      <c r="L72" s="1537" t="str">
        <f>IF(B72="","",Output!AJ58)</f>
        <v/>
      </c>
      <c r="N72" s="1516" t="str">
        <f>IF(B72="","",Output!AK58)</f>
        <v/>
      </c>
      <c r="O72" s="1517" t="str">
        <f>IF(B72="","",Output!AL58)</f>
        <v/>
      </c>
      <c r="P72" s="1518" t="str">
        <f>IF(B72="","",Output!AM58)</f>
        <v/>
      </c>
      <c r="R72" s="1519" t="str">
        <f>IF(B72="","",Output!AN58)</f>
        <v/>
      </c>
      <c r="S72" s="1517" t="str">
        <f>IF(B72="","",Output!AO58)</f>
        <v/>
      </c>
      <c r="T72" s="1518" t="str">
        <f>IF(B72="","",Output!AP58)</f>
        <v/>
      </c>
      <c r="V72" s="1519" t="str">
        <f>IF(B72="","",Output!AQ58)</f>
        <v/>
      </c>
      <c r="W72" s="1517" t="str">
        <f>IF(B72="","",Output!AR58)</f>
        <v/>
      </c>
      <c r="X72" s="1517" t="str">
        <f>IF(B72="","",Output!AS58)</f>
        <v/>
      </c>
      <c r="Y72" s="1518" t="str">
        <f>IF(B72="","",Output!AT58)</f>
        <v/>
      </c>
      <c r="AA72" s="1519" t="str">
        <f>IF(B72="","",Output!AU58)</f>
        <v/>
      </c>
      <c r="AB72" s="1517" t="str">
        <f>IF(B72="","",Output!AV58)</f>
        <v/>
      </c>
      <c r="AC72" s="1517" t="str">
        <f>IF(B72="","",Output!AW58)</f>
        <v/>
      </c>
      <c r="AD72" s="1518" t="str">
        <f>IF(B72="","",Output!AX58)</f>
        <v/>
      </c>
      <c r="AF72" s="1520" t="str">
        <f>IF(B72="","",Output!AY58)</f>
        <v/>
      </c>
      <c r="AG72" s="1514" t="str">
        <f>IF(B72="","",Output!AZ58)</f>
        <v/>
      </c>
      <c r="AH72" s="1515" t="str">
        <f>IF(B72="","",Output!BA58)</f>
        <v/>
      </c>
      <c r="AJ72" s="1521" t="str">
        <f>IF(B72="","",Output!BB58)</f>
        <v/>
      </c>
      <c r="AK72" s="1522" t="str">
        <f>IF(B72="","",Output!BC58)</f>
        <v/>
      </c>
      <c r="AL72" s="1522" t="str">
        <f>IF(B72="","",Output!BD58)</f>
        <v/>
      </c>
      <c r="AM72" s="1523" t="str">
        <f>IF(B72="","",Output!BE58)</f>
        <v/>
      </c>
    </row>
    <row r="73" spans="2:39">
      <c r="B73" s="143" t="str">
        <f>IF(Output!C59=0,"",Output!C59)</f>
        <v/>
      </c>
      <c r="D73" s="1489" t="str">
        <f>IF(B73="","",Output!AC59)</f>
        <v/>
      </c>
      <c r="E73" s="1490" t="str">
        <f>IF(B73="","",Output!AD59)</f>
        <v/>
      </c>
      <c r="F73" s="1491" t="str">
        <f>IF(B73="","",Output!AE59)</f>
        <v/>
      </c>
      <c r="H73" s="1513" t="str">
        <f>IF(B73="","",Output!AF59)</f>
        <v/>
      </c>
      <c r="I73" s="1514" t="str">
        <f>IF(B73="","",Output!AG59)</f>
        <v/>
      </c>
      <c r="J73" s="1514" t="str">
        <f>IF(B73="","",Output!AH59)</f>
        <v/>
      </c>
      <c r="K73" s="1514" t="str">
        <f>IF(B73="","",Output!AI59)</f>
        <v/>
      </c>
      <c r="L73" s="1537" t="str">
        <f>IF(B73="","",Output!AJ59)</f>
        <v/>
      </c>
      <c r="N73" s="1516" t="str">
        <f>IF(B73="","",Output!AK59)</f>
        <v/>
      </c>
      <c r="O73" s="1517" t="str">
        <f>IF(B73="","",Output!AL59)</f>
        <v/>
      </c>
      <c r="P73" s="1518" t="str">
        <f>IF(B73="","",Output!AM59)</f>
        <v/>
      </c>
      <c r="R73" s="1519" t="str">
        <f>IF(B73="","",Output!AN59)</f>
        <v/>
      </c>
      <c r="S73" s="1517" t="str">
        <f>IF(B73="","",Output!AO59)</f>
        <v/>
      </c>
      <c r="T73" s="1518" t="str">
        <f>IF(B73="","",Output!AP59)</f>
        <v/>
      </c>
      <c r="V73" s="1519" t="str">
        <f>IF(B73="","",Output!AQ59)</f>
        <v/>
      </c>
      <c r="W73" s="1517" t="str">
        <f>IF(B73="","",Output!AR59)</f>
        <v/>
      </c>
      <c r="X73" s="1517" t="str">
        <f>IF(B73="","",Output!AS59)</f>
        <v/>
      </c>
      <c r="Y73" s="1518" t="str">
        <f>IF(B73="","",Output!AT59)</f>
        <v/>
      </c>
      <c r="AA73" s="1519" t="str">
        <f>IF(B73="","",Output!AU59)</f>
        <v/>
      </c>
      <c r="AB73" s="1517" t="str">
        <f>IF(B73="","",Output!AV59)</f>
        <v/>
      </c>
      <c r="AC73" s="1517" t="str">
        <f>IF(B73="","",Output!AW59)</f>
        <v/>
      </c>
      <c r="AD73" s="1518" t="str">
        <f>IF(B73="","",Output!AX59)</f>
        <v/>
      </c>
      <c r="AF73" s="1520" t="str">
        <f>IF(B73="","",Output!AY59)</f>
        <v/>
      </c>
      <c r="AG73" s="1514" t="str">
        <f>IF(B73="","",Output!AZ59)</f>
        <v/>
      </c>
      <c r="AH73" s="1515" t="str">
        <f>IF(B73="","",Output!BA59)</f>
        <v/>
      </c>
      <c r="AJ73" s="1521" t="str">
        <f>IF(B73="","",Output!BB59)</f>
        <v/>
      </c>
      <c r="AK73" s="1522" t="str">
        <f>IF(B73="","",Output!BC59)</f>
        <v/>
      </c>
      <c r="AL73" s="1522" t="str">
        <f>IF(B73="","",Output!BD59)</f>
        <v/>
      </c>
      <c r="AM73" s="1523" t="str">
        <f>IF(B73="","",Output!BE59)</f>
        <v/>
      </c>
    </row>
    <row r="74" spans="2:39">
      <c r="B74" s="143" t="str">
        <f>IF(Output!C60=0,"",Output!C60)</f>
        <v/>
      </c>
      <c r="D74" s="1489" t="str">
        <f>IF(B74="","",Output!AC60)</f>
        <v/>
      </c>
      <c r="E74" s="1490" t="str">
        <f>IF(B74="","",Output!AD60)</f>
        <v/>
      </c>
      <c r="F74" s="1491" t="str">
        <f>IF(B74="","",Output!AE60)</f>
        <v/>
      </c>
      <c r="H74" s="1513" t="str">
        <f>IF(B74="","",Output!AF60)</f>
        <v/>
      </c>
      <c r="I74" s="1514" t="str">
        <f>IF(B74="","",Output!AG60)</f>
        <v/>
      </c>
      <c r="J74" s="1514" t="str">
        <f>IF(B74="","",Output!AH60)</f>
        <v/>
      </c>
      <c r="K74" s="1514" t="str">
        <f>IF(B74="","",Output!AI60)</f>
        <v/>
      </c>
      <c r="L74" s="1537" t="str">
        <f>IF(B74="","",Output!AJ60)</f>
        <v/>
      </c>
      <c r="N74" s="1516" t="str">
        <f>IF(B74="","",Output!AK60)</f>
        <v/>
      </c>
      <c r="O74" s="1517" t="str">
        <f>IF(B74="","",Output!AL60)</f>
        <v/>
      </c>
      <c r="P74" s="1518" t="str">
        <f>IF(B74="","",Output!AM60)</f>
        <v/>
      </c>
      <c r="R74" s="1519" t="str">
        <f>IF(B74="","",Output!AN60)</f>
        <v/>
      </c>
      <c r="S74" s="1517" t="str">
        <f>IF(B74="","",Output!AO60)</f>
        <v/>
      </c>
      <c r="T74" s="1518" t="str">
        <f>IF(B74="","",Output!AP60)</f>
        <v/>
      </c>
      <c r="V74" s="1519" t="str">
        <f>IF(B74="","",Output!AQ60)</f>
        <v/>
      </c>
      <c r="W74" s="1517" t="str">
        <f>IF(B74="","",Output!AR60)</f>
        <v/>
      </c>
      <c r="X74" s="1517" t="str">
        <f>IF(B74="","",Output!AS60)</f>
        <v/>
      </c>
      <c r="Y74" s="1518" t="str">
        <f>IF(B74="","",Output!AT60)</f>
        <v/>
      </c>
      <c r="AA74" s="1519" t="str">
        <f>IF(B74="","",Output!AU60)</f>
        <v/>
      </c>
      <c r="AB74" s="1517" t="str">
        <f>IF(B74="","",Output!AV60)</f>
        <v/>
      </c>
      <c r="AC74" s="1517" t="str">
        <f>IF(B74="","",Output!AW60)</f>
        <v/>
      </c>
      <c r="AD74" s="1518" t="str">
        <f>IF(B74="","",Output!AX60)</f>
        <v/>
      </c>
      <c r="AF74" s="1520" t="str">
        <f>IF(B74="","",Output!AY60)</f>
        <v/>
      </c>
      <c r="AG74" s="1514" t="str">
        <f>IF(B74="","",Output!AZ60)</f>
        <v/>
      </c>
      <c r="AH74" s="1515" t="str">
        <f>IF(B74="","",Output!BA60)</f>
        <v/>
      </c>
      <c r="AJ74" s="1521" t="str">
        <f>IF(B74="","",Output!BB60)</f>
        <v/>
      </c>
      <c r="AK74" s="1522" t="str">
        <f>IF(B74="","",Output!BC60)</f>
        <v/>
      </c>
      <c r="AL74" s="1522" t="str">
        <f>IF(B74="","",Output!BD60)</f>
        <v/>
      </c>
      <c r="AM74" s="1523" t="str">
        <f>IF(B74="","",Output!BE60)</f>
        <v/>
      </c>
    </row>
    <row r="75" spans="2:39">
      <c r="B75" s="143" t="str">
        <f>IF(Output!C61=0,"",Output!C61)</f>
        <v/>
      </c>
      <c r="D75" s="1489" t="str">
        <f>IF(B75="","",Output!AC61)</f>
        <v/>
      </c>
      <c r="E75" s="1490" t="str">
        <f>IF(B75="","",Output!AD61)</f>
        <v/>
      </c>
      <c r="F75" s="1491" t="str">
        <f>IF(B75="","",Output!AE61)</f>
        <v/>
      </c>
      <c r="H75" s="1513" t="str">
        <f>IF(B75="","",Output!AF61)</f>
        <v/>
      </c>
      <c r="I75" s="1514" t="str">
        <f>IF(B75="","",Output!AG61)</f>
        <v/>
      </c>
      <c r="J75" s="1514" t="str">
        <f>IF(B75="","",Output!AH61)</f>
        <v/>
      </c>
      <c r="K75" s="1514" t="str">
        <f>IF(B75="","",Output!AI61)</f>
        <v/>
      </c>
      <c r="L75" s="1537" t="str">
        <f>IF(B75="","",Output!AJ61)</f>
        <v/>
      </c>
      <c r="N75" s="1516" t="str">
        <f>IF(B75="","",Output!AK61)</f>
        <v/>
      </c>
      <c r="O75" s="1517" t="str">
        <f>IF(B75="","",Output!AL61)</f>
        <v/>
      </c>
      <c r="P75" s="1518" t="str">
        <f>IF(B75="","",Output!AM61)</f>
        <v/>
      </c>
      <c r="R75" s="1519" t="str">
        <f>IF(B75="","",Output!AN61)</f>
        <v/>
      </c>
      <c r="S75" s="1517" t="str">
        <f>IF(B75="","",Output!AO61)</f>
        <v/>
      </c>
      <c r="T75" s="1518" t="str">
        <f>IF(B75="","",Output!AP61)</f>
        <v/>
      </c>
      <c r="V75" s="1519" t="str">
        <f>IF(B75="","",Output!AQ61)</f>
        <v/>
      </c>
      <c r="W75" s="1517" t="str">
        <f>IF(B75="","",Output!AR61)</f>
        <v/>
      </c>
      <c r="X75" s="1517" t="str">
        <f>IF(B75="","",Output!AS61)</f>
        <v/>
      </c>
      <c r="Y75" s="1518" t="str">
        <f>IF(B75="","",Output!AT61)</f>
        <v/>
      </c>
      <c r="AA75" s="1519" t="str">
        <f>IF(B75="","",Output!AU61)</f>
        <v/>
      </c>
      <c r="AB75" s="1517" t="str">
        <f>IF(B75="","",Output!AV61)</f>
        <v/>
      </c>
      <c r="AC75" s="1517" t="str">
        <f>IF(B75="","",Output!AW61)</f>
        <v/>
      </c>
      <c r="AD75" s="1518" t="str">
        <f>IF(B75="","",Output!AX61)</f>
        <v/>
      </c>
      <c r="AF75" s="1520" t="str">
        <f>IF(B75="","",Output!AY61)</f>
        <v/>
      </c>
      <c r="AG75" s="1514" t="str">
        <f>IF(B75="","",Output!AZ61)</f>
        <v/>
      </c>
      <c r="AH75" s="1515" t="str">
        <f>IF(B75="","",Output!BA61)</f>
        <v/>
      </c>
      <c r="AJ75" s="1521" t="str">
        <f>IF(B75="","",Output!BB61)</f>
        <v/>
      </c>
      <c r="AK75" s="1522" t="str">
        <f>IF(B75="","",Output!BC61)</f>
        <v/>
      </c>
      <c r="AL75" s="1522" t="str">
        <f>IF(B75="","",Output!BD61)</f>
        <v/>
      </c>
      <c r="AM75" s="1523" t="str">
        <f>IF(B75="","",Output!BE61)</f>
        <v/>
      </c>
    </row>
    <row r="76" spans="2:39">
      <c r="B76" s="143" t="str">
        <f>IF(Output!C62=0,"",Output!C62)</f>
        <v/>
      </c>
      <c r="D76" s="1489" t="str">
        <f>IF(B76="","",Output!AC62)</f>
        <v/>
      </c>
      <c r="E76" s="1490" t="str">
        <f>IF(B76="","",Output!AD62)</f>
        <v/>
      </c>
      <c r="F76" s="1491" t="str">
        <f>IF(B76="","",Output!AE62)</f>
        <v/>
      </c>
      <c r="H76" s="1513" t="str">
        <f>IF(B76="","",Output!AF62)</f>
        <v/>
      </c>
      <c r="I76" s="1514" t="str">
        <f>IF(B76="","",Output!AG62)</f>
        <v/>
      </c>
      <c r="J76" s="1514" t="str">
        <f>IF(B76="","",Output!AH62)</f>
        <v/>
      </c>
      <c r="K76" s="1514" t="str">
        <f>IF(B76="","",Output!AI62)</f>
        <v/>
      </c>
      <c r="L76" s="1537" t="str">
        <f>IF(B76="","",Output!AJ62)</f>
        <v/>
      </c>
      <c r="N76" s="1516" t="str">
        <f>IF(B76="","",Output!AK62)</f>
        <v/>
      </c>
      <c r="O76" s="1517" t="str">
        <f>IF(B76="","",Output!AL62)</f>
        <v/>
      </c>
      <c r="P76" s="1518" t="str">
        <f>IF(B76="","",Output!AM62)</f>
        <v/>
      </c>
      <c r="R76" s="1519" t="str">
        <f>IF(B76="","",Output!AN62)</f>
        <v/>
      </c>
      <c r="S76" s="1517" t="str">
        <f>IF(B76="","",Output!AO62)</f>
        <v/>
      </c>
      <c r="T76" s="1518" t="str">
        <f>IF(B76="","",Output!AP62)</f>
        <v/>
      </c>
      <c r="V76" s="1519" t="str">
        <f>IF(B76="","",Output!AQ62)</f>
        <v/>
      </c>
      <c r="W76" s="1517" t="str">
        <f>IF(B76="","",Output!AR62)</f>
        <v/>
      </c>
      <c r="X76" s="1517" t="str">
        <f>IF(B76="","",Output!AS62)</f>
        <v/>
      </c>
      <c r="Y76" s="1518" t="str">
        <f>IF(B76="","",Output!AT62)</f>
        <v/>
      </c>
      <c r="AA76" s="1519" t="str">
        <f>IF(B76="","",Output!AU62)</f>
        <v/>
      </c>
      <c r="AB76" s="1517" t="str">
        <f>IF(B76="","",Output!AV62)</f>
        <v/>
      </c>
      <c r="AC76" s="1517" t="str">
        <f>IF(B76="","",Output!AW62)</f>
        <v/>
      </c>
      <c r="AD76" s="1518" t="str">
        <f>IF(B76="","",Output!AX62)</f>
        <v/>
      </c>
      <c r="AF76" s="1520" t="str">
        <f>IF(B76="","",Output!AY62)</f>
        <v/>
      </c>
      <c r="AG76" s="1514" t="str">
        <f>IF(B76="","",Output!AZ62)</f>
        <v/>
      </c>
      <c r="AH76" s="1515" t="str">
        <f>IF(B76="","",Output!BA62)</f>
        <v/>
      </c>
      <c r="AJ76" s="1521" t="str">
        <f>IF(B76="","",Output!BB62)</f>
        <v/>
      </c>
      <c r="AK76" s="1522" t="str">
        <f>IF(B76="","",Output!BC62)</f>
        <v/>
      </c>
      <c r="AL76" s="1522" t="str">
        <f>IF(B76="","",Output!BD62)</f>
        <v/>
      </c>
      <c r="AM76" s="1523" t="str">
        <f>IF(B76="","",Output!BE62)</f>
        <v/>
      </c>
    </row>
    <row r="77" spans="2:39">
      <c r="B77" s="143" t="str">
        <f>IF(Output!C63=0,"",Output!C63)</f>
        <v/>
      </c>
      <c r="D77" s="1489" t="str">
        <f>IF(B77="","",Output!AC63)</f>
        <v/>
      </c>
      <c r="E77" s="1490" t="str">
        <f>IF(B77="","",Output!AD63)</f>
        <v/>
      </c>
      <c r="F77" s="1491" t="str">
        <f>IF(B77="","",Output!AE63)</f>
        <v/>
      </c>
      <c r="H77" s="1513" t="str">
        <f>IF(B77="","",Output!AF63)</f>
        <v/>
      </c>
      <c r="I77" s="1514" t="str">
        <f>IF(B77="","",Output!AG63)</f>
        <v/>
      </c>
      <c r="J77" s="1514" t="str">
        <f>IF(B77="","",Output!AH63)</f>
        <v/>
      </c>
      <c r="K77" s="1514" t="str">
        <f>IF(B77="","",Output!AI63)</f>
        <v/>
      </c>
      <c r="L77" s="1537" t="str">
        <f>IF(B77="","",Output!AJ63)</f>
        <v/>
      </c>
      <c r="N77" s="1516" t="str">
        <f>IF(B77="","",Output!AK63)</f>
        <v/>
      </c>
      <c r="O77" s="1517" t="str">
        <f>IF(B77="","",Output!AL63)</f>
        <v/>
      </c>
      <c r="P77" s="1518" t="str">
        <f>IF(B77="","",Output!AM63)</f>
        <v/>
      </c>
      <c r="R77" s="1519" t="str">
        <f>IF(B77="","",Output!AN63)</f>
        <v/>
      </c>
      <c r="S77" s="1517" t="str">
        <f>IF(B77="","",Output!AO63)</f>
        <v/>
      </c>
      <c r="T77" s="1518" t="str">
        <f>IF(B77="","",Output!AP63)</f>
        <v/>
      </c>
      <c r="V77" s="1519" t="str">
        <f>IF(B77="","",Output!AQ63)</f>
        <v/>
      </c>
      <c r="W77" s="1517" t="str">
        <f>IF(B77="","",Output!AR63)</f>
        <v/>
      </c>
      <c r="X77" s="1517" t="str">
        <f>IF(B77="","",Output!AS63)</f>
        <v/>
      </c>
      <c r="Y77" s="1518" t="str">
        <f>IF(B77="","",Output!AT63)</f>
        <v/>
      </c>
      <c r="AA77" s="1519" t="str">
        <f>IF(B77="","",Output!AU63)</f>
        <v/>
      </c>
      <c r="AB77" s="1517" t="str">
        <f>IF(B77="","",Output!AV63)</f>
        <v/>
      </c>
      <c r="AC77" s="1517" t="str">
        <f>IF(B77="","",Output!AW63)</f>
        <v/>
      </c>
      <c r="AD77" s="1518" t="str">
        <f>IF(B77="","",Output!AX63)</f>
        <v/>
      </c>
      <c r="AF77" s="1520" t="str">
        <f>IF(B77="","",Output!AY63)</f>
        <v/>
      </c>
      <c r="AG77" s="1514" t="str">
        <f>IF(B77="","",Output!AZ63)</f>
        <v/>
      </c>
      <c r="AH77" s="1515" t="str">
        <f>IF(B77="","",Output!BA63)</f>
        <v/>
      </c>
      <c r="AJ77" s="1521" t="str">
        <f>IF(B77="","",Output!BB63)</f>
        <v/>
      </c>
      <c r="AK77" s="1522" t="str">
        <f>IF(B77="","",Output!BC63)</f>
        <v/>
      </c>
      <c r="AL77" s="1522" t="str">
        <f>IF(B77="","",Output!BD63)</f>
        <v/>
      </c>
      <c r="AM77" s="1523" t="str">
        <f>IF(B77="","",Output!BE63)</f>
        <v/>
      </c>
    </row>
    <row r="78" spans="2:39">
      <c r="B78" s="143" t="str">
        <f>IF(Output!C64=0,"",Output!C64)</f>
        <v/>
      </c>
      <c r="D78" s="1489" t="str">
        <f>IF(B78="","",Output!AC64)</f>
        <v/>
      </c>
      <c r="E78" s="1490" t="str">
        <f>IF(B78="","",Output!AD64)</f>
        <v/>
      </c>
      <c r="F78" s="1491" t="str">
        <f>IF(B78="","",Output!AE64)</f>
        <v/>
      </c>
      <c r="H78" s="1513" t="str">
        <f>IF(B78="","",Output!AF64)</f>
        <v/>
      </c>
      <c r="I78" s="1514" t="str">
        <f>IF(B78="","",Output!AG64)</f>
        <v/>
      </c>
      <c r="J78" s="1514" t="str">
        <f>IF(B78="","",Output!AH64)</f>
        <v/>
      </c>
      <c r="K78" s="1514" t="str">
        <f>IF(B78="","",Output!AI64)</f>
        <v/>
      </c>
      <c r="L78" s="1537" t="str">
        <f>IF(B78="","",Output!AJ64)</f>
        <v/>
      </c>
      <c r="N78" s="1516" t="str">
        <f>IF(B78="","",Output!AK64)</f>
        <v/>
      </c>
      <c r="O78" s="1517" t="str">
        <f>IF(B78="","",Output!AL64)</f>
        <v/>
      </c>
      <c r="P78" s="1518" t="str">
        <f>IF(B78="","",Output!AM64)</f>
        <v/>
      </c>
      <c r="R78" s="1519" t="str">
        <f>IF(B78="","",Output!AN64)</f>
        <v/>
      </c>
      <c r="S78" s="1517" t="str">
        <f>IF(B78="","",Output!AO64)</f>
        <v/>
      </c>
      <c r="T78" s="1518" t="str">
        <f>IF(B78="","",Output!AP64)</f>
        <v/>
      </c>
      <c r="V78" s="1519" t="str">
        <f>IF(B78="","",Output!AQ64)</f>
        <v/>
      </c>
      <c r="W78" s="1517" t="str">
        <f>IF(B78="","",Output!AR64)</f>
        <v/>
      </c>
      <c r="X78" s="1517" t="str">
        <f>IF(B78="","",Output!AS64)</f>
        <v/>
      </c>
      <c r="Y78" s="1518" t="str">
        <f>IF(B78="","",Output!AT64)</f>
        <v/>
      </c>
      <c r="AA78" s="1519" t="str">
        <f>IF(B78="","",Output!AU64)</f>
        <v/>
      </c>
      <c r="AB78" s="1517" t="str">
        <f>IF(B78="","",Output!AV64)</f>
        <v/>
      </c>
      <c r="AC78" s="1517" t="str">
        <f>IF(B78="","",Output!AW64)</f>
        <v/>
      </c>
      <c r="AD78" s="1518" t="str">
        <f>IF(B78="","",Output!AX64)</f>
        <v/>
      </c>
      <c r="AF78" s="1520" t="str">
        <f>IF(B78="","",Output!AY64)</f>
        <v/>
      </c>
      <c r="AG78" s="1514" t="str">
        <f>IF(B78="","",Output!AZ64)</f>
        <v/>
      </c>
      <c r="AH78" s="1515" t="str">
        <f>IF(B78="","",Output!BA64)</f>
        <v/>
      </c>
      <c r="AJ78" s="1521" t="str">
        <f>IF(B78="","",Output!BB64)</f>
        <v/>
      </c>
      <c r="AK78" s="1522" t="str">
        <f>IF(B78="","",Output!BC64)</f>
        <v/>
      </c>
      <c r="AL78" s="1522" t="str">
        <f>IF(B78="","",Output!BD64)</f>
        <v/>
      </c>
      <c r="AM78" s="1523" t="str">
        <f>IF(B78="","",Output!BE64)</f>
        <v/>
      </c>
    </row>
    <row r="79" spans="2:39">
      <c r="B79" s="143" t="str">
        <f>IF(Output!C65=0,"",Output!C65)</f>
        <v/>
      </c>
      <c r="D79" s="1489" t="str">
        <f>IF(B79="","",Output!AC65)</f>
        <v/>
      </c>
      <c r="E79" s="1490" t="str">
        <f>IF(B79="","",Output!AD65)</f>
        <v/>
      </c>
      <c r="F79" s="1491" t="str">
        <f>IF(B79="","",Output!AE65)</f>
        <v/>
      </c>
      <c r="H79" s="1513" t="str">
        <f>IF(B79="","",Output!AF65)</f>
        <v/>
      </c>
      <c r="I79" s="1514" t="str">
        <f>IF(B79="","",Output!AG65)</f>
        <v/>
      </c>
      <c r="J79" s="1514" t="str">
        <f>IF(B79="","",Output!AH65)</f>
        <v/>
      </c>
      <c r="K79" s="1514" t="str">
        <f>IF(B79="","",Output!AI65)</f>
        <v/>
      </c>
      <c r="L79" s="1537" t="str">
        <f>IF(B79="","",Output!AJ65)</f>
        <v/>
      </c>
      <c r="N79" s="1516" t="str">
        <f>IF(B79="","",Output!AK65)</f>
        <v/>
      </c>
      <c r="O79" s="1517" t="str">
        <f>IF(B79="","",Output!AL65)</f>
        <v/>
      </c>
      <c r="P79" s="1518" t="str">
        <f>IF(B79="","",Output!AM65)</f>
        <v/>
      </c>
      <c r="R79" s="1519" t="str">
        <f>IF(B79="","",Output!AN65)</f>
        <v/>
      </c>
      <c r="S79" s="1517" t="str">
        <f>IF(B79="","",Output!AO65)</f>
        <v/>
      </c>
      <c r="T79" s="1518" t="str">
        <f>IF(B79="","",Output!AP65)</f>
        <v/>
      </c>
      <c r="V79" s="1519" t="str">
        <f>IF(B79="","",Output!AQ65)</f>
        <v/>
      </c>
      <c r="W79" s="1517" t="str">
        <f>IF(B79="","",Output!AR65)</f>
        <v/>
      </c>
      <c r="X79" s="1517" t="str">
        <f>IF(B79="","",Output!AS65)</f>
        <v/>
      </c>
      <c r="Y79" s="1518" t="str">
        <f>IF(B79="","",Output!AT65)</f>
        <v/>
      </c>
      <c r="AA79" s="1519" t="str">
        <f>IF(B79="","",Output!AU65)</f>
        <v/>
      </c>
      <c r="AB79" s="1517" t="str">
        <f>IF(B79="","",Output!AV65)</f>
        <v/>
      </c>
      <c r="AC79" s="1517" t="str">
        <f>IF(B79="","",Output!AW65)</f>
        <v/>
      </c>
      <c r="AD79" s="1518" t="str">
        <f>IF(B79="","",Output!AX65)</f>
        <v/>
      </c>
      <c r="AF79" s="1520" t="str">
        <f>IF(B79="","",Output!AY65)</f>
        <v/>
      </c>
      <c r="AG79" s="1514" t="str">
        <f>IF(B79="","",Output!AZ65)</f>
        <v/>
      </c>
      <c r="AH79" s="1515" t="str">
        <f>IF(B79="","",Output!BA65)</f>
        <v/>
      </c>
      <c r="AJ79" s="1521" t="str">
        <f>IF(B79="","",Output!BB65)</f>
        <v/>
      </c>
      <c r="AK79" s="1522" t="str">
        <f>IF(B79="","",Output!BC65)</f>
        <v/>
      </c>
      <c r="AL79" s="1522" t="str">
        <f>IF(B79="","",Output!BD65)</f>
        <v/>
      </c>
      <c r="AM79" s="1523" t="str">
        <f>IF(B79="","",Output!BE65)</f>
        <v/>
      </c>
    </row>
    <row r="80" spans="2:39">
      <c r="B80" s="143" t="str">
        <f>IF(Output!C66=0,"",Output!C66)</f>
        <v/>
      </c>
      <c r="D80" s="1489" t="str">
        <f>IF(B80="","",Output!AC66)</f>
        <v/>
      </c>
      <c r="E80" s="1490" t="str">
        <f>IF(B80="","",Output!AD66)</f>
        <v/>
      </c>
      <c r="F80" s="1491" t="str">
        <f>IF(B80="","",Output!AE66)</f>
        <v/>
      </c>
      <c r="H80" s="1513" t="str">
        <f>IF(B80="","",Output!AF66)</f>
        <v/>
      </c>
      <c r="I80" s="1514" t="str">
        <f>IF(B80="","",Output!AG66)</f>
        <v/>
      </c>
      <c r="J80" s="1514" t="str">
        <f>IF(B80="","",Output!AH66)</f>
        <v/>
      </c>
      <c r="K80" s="1514" t="str">
        <f>IF(B80="","",Output!AI66)</f>
        <v/>
      </c>
      <c r="L80" s="1537" t="str">
        <f>IF(B80="","",Output!AJ66)</f>
        <v/>
      </c>
      <c r="N80" s="1516" t="str">
        <f>IF(B80="","",Output!AK66)</f>
        <v/>
      </c>
      <c r="O80" s="1517" t="str">
        <f>IF(B80="","",Output!AL66)</f>
        <v/>
      </c>
      <c r="P80" s="1518" t="str">
        <f>IF(B80="","",Output!AM66)</f>
        <v/>
      </c>
      <c r="R80" s="1519" t="str">
        <f>IF(B80="","",Output!AN66)</f>
        <v/>
      </c>
      <c r="S80" s="1517" t="str">
        <f>IF(B80="","",Output!AO66)</f>
        <v/>
      </c>
      <c r="T80" s="1518" t="str">
        <f>IF(B80="","",Output!AP66)</f>
        <v/>
      </c>
      <c r="V80" s="1519" t="str">
        <f>IF(B80="","",Output!AQ66)</f>
        <v/>
      </c>
      <c r="W80" s="1517" t="str">
        <f>IF(B80="","",Output!AR66)</f>
        <v/>
      </c>
      <c r="X80" s="1517" t="str">
        <f>IF(B80="","",Output!AS66)</f>
        <v/>
      </c>
      <c r="Y80" s="1518" t="str">
        <f>IF(B80="","",Output!AT66)</f>
        <v/>
      </c>
      <c r="AA80" s="1519" t="str">
        <f>IF(B80="","",Output!AU66)</f>
        <v/>
      </c>
      <c r="AB80" s="1517" t="str">
        <f>IF(B80="","",Output!AV66)</f>
        <v/>
      </c>
      <c r="AC80" s="1517" t="str">
        <f>IF(B80="","",Output!AW66)</f>
        <v/>
      </c>
      <c r="AD80" s="1518" t="str">
        <f>IF(B80="","",Output!AX66)</f>
        <v/>
      </c>
      <c r="AF80" s="1520" t="str">
        <f>IF(B80="","",Output!AY66)</f>
        <v/>
      </c>
      <c r="AG80" s="1514" t="str">
        <f>IF(B80="","",Output!AZ66)</f>
        <v/>
      </c>
      <c r="AH80" s="1515" t="str">
        <f>IF(B80="","",Output!BA66)</f>
        <v/>
      </c>
      <c r="AJ80" s="1521" t="str">
        <f>IF(B80="","",Output!BB66)</f>
        <v/>
      </c>
      <c r="AK80" s="1522" t="str">
        <f>IF(B80="","",Output!BC66)</f>
        <v/>
      </c>
      <c r="AL80" s="1522" t="str">
        <f>IF(B80="","",Output!BD66)</f>
        <v/>
      </c>
      <c r="AM80" s="1523" t="str">
        <f>IF(B80="","",Output!BE66)</f>
        <v/>
      </c>
    </row>
    <row r="81" spans="2:39">
      <c r="B81" s="143" t="str">
        <f>IF(Output!C67=0,"",Output!C67)</f>
        <v/>
      </c>
      <c r="D81" s="1489" t="str">
        <f>IF(B81="","",Output!AC67)</f>
        <v/>
      </c>
      <c r="E81" s="1490" t="str">
        <f>IF(B81="","",Output!AD67)</f>
        <v/>
      </c>
      <c r="F81" s="1491" t="str">
        <f>IF(B81="","",Output!AE67)</f>
        <v/>
      </c>
      <c r="H81" s="1513" t="str">
        <f>IF(B81="","",Output!AF67)</f>
        <v/>
      </c>
      <c r="I81" s="1514" t="str">
        <f>IF(B81="","",Output!AG67)</f>
        <v/>
      </c>
      <c r="J81" s="1514" t="str">
        <f>IF(B81="","",Output!AH67)</f>
        <v/>
      </c>
      <c r="K81" s="1514" t="str">
        <f>IF(B81="","",Output!AI67)</f>
        <v/>
      </c>
      <c r="L81" s="1537" t="str">
        <f>IF(B81="","",Output!AJ67)</f>
        <v/>
      </c>
      <c r="N81" s="1516" t="str">
        <f>IF(B81="","",Output!AK67)</f>
        <v/>
      </c>
      <c r="O81" s="1517" t="str">
        <f>IF(B81="","",Output!AL67)</f>
        <v/>
      </c>
      <c r="P81" s="1518" t="str">
        <f>IF(B81="","",Output!AM67)</f>
        <v/>
      </c>
      <c r="R81" s="1519" t="str">
        <f>IF(B81="","",Output!AN67)</f>
        <v/>
      </c>
      <c r="S81" s="1517" t="str">
        <f>IF(B81="","",Output!AO67)</f>
        <v/>
      </c>
      <c r="T81" s="1518" t="str">
        <f>IF(B81="","",Output!AP67)</f>
        <v/>
      </c>
      <c r="V81" s="1519" t="str">
        <f>IF(B81="","",Output!AQ67)</f>
        <v/>
      </c>
      <c r="W81" s="1517" t="str">
        <f>IF(B81="","",Output!AR67)</f>
        <v/>
      </c>
      <c r="X81" s="1517" t="str">
        <f>IF(B81="","",Output!AS67)</f>
        <v/>
      </c>
      <c r="Y81" s="1518" t="str">
        <f>IF(B81="","",Output!AT67)</f>
        <v/>
      </c>
      <c r="AA81" s="1519" t="str">
        <f>IF(B81="","",Output!AU67)</f>
        <v/>
      </c>
      <c r="AB81" s="1517" t="str">
        <f>IF(B81="","",Output!AV67)</f>
        <v/>
      </c>
      <c r="AC81" s="1517" t="str">
        <f>IF(B81="","",Output!AW67)</f>
        <v/>
      </c>
      <c r="AD81" s="1518" t="str">
        <f>IF(B81="","",Output!AX67)</f>
        <v/>
      </c>
      <c r="AF81" s="1520" t="str">
        <f>IF(B81="","",Output!AY67)</f>
        <v/>
      </c>
      <c r="AG81" s="1514" t="str">
        <f>IF(B81="","",Output!AZ67)</f>
        <v/>
      </c>
      <c r="AH81" s="1515" t="str">
        <f>IF(B81="","",Output!BA67)</f>
        <v/>
      </c>
      <c r="AJ81" s="1521" t="str">
        <f>IF(B81="","",Output!BB67)</f>
        <v/>
      </c>
      <c r="AK81" s="1522" t="str">
        <f>IF(B81="","",Output!BC67)</f>
        <v/>
      </c>
      <c r="AL81" s="1522" t="str">
        <f>IF(B81="","",Output!BD67)</f>
        <v/>
      </c>
      <c r="AM81" s="1523" t="str">
        <f>IF(B81="","",Output!BE67)</f>
        <v/>
      </c>
    </row>
    <row r="82" spans="2:39">
      <c r="B82" s="143" t="str">
        <f>IF(Output!C68=0,"",Output!C68)</f>
        <v/>
      </c>
      <c r="D82" s="1489" t="str">
        <f>IF(B82="","",Output!AC68)</f>
        <v/>
      </c>
      <c r="E82" s="1490" t="str">
        <f>IF(B82="","",Output!AD68)</f>
        <v/>
      </c>
      <c r="F82" s="1491" t="str">
        <f>IF(B82="","",Output!AE68)</f>
        <v/>
      </c>
      <c r="H82" s="1513" t="str">
        <f>IF(B82="","",Output!AF68)</f>
        <v/>
      </c>
      <c r="I82" s="1514" t="str">
        <f>IF(B82="","",Output!AG68)</f>
        <v/>
      </c>
      <c r="J82" s="1514" t="str">
        <f>IF(B82="","",Output!AH68)</f>
        <v/>
      </c>
      <c r="K82" s="1514" t="str">
        <f>IF(B82="","",Output!AI68)</f>
        <v/>
      </c>
      <c r="L82" s="1537" t="str">
        <f>IF(B82="","",Output!AJ68)</f>
        <v/>
      </c>
      <c r="N82" s="1516" t="str">
        <f>IF(B82="","",Output!AK68)</f>
        <v/>
      </c>
      <c r="O82" s="1517" t="str">
        <f>IF(B82="","",Output!AL68)</f>
        <v/>
      </c>
      <c r="P82" s="1518" t="str">
        <f>IF(B82="","",Output!AM68)</f>
        <v/>
      </c>
      <c r="R82" s="1519" t="str">
        <f>IF(B82="","",Output!AN68)</f>
        <v/>
      </c>
      <c r="S82" s="1517" t="str">
        <f>IF(B82="","",Output!AO68)</f>
        <v/>
      </c>
      <c r="T82" s="1518" t="str">
        <f>IF(B82="","",Output!AP68)</f>
        <v/>
      </c>
      <c r="V82" s="1519" t="str">
        <f>IF(B82="","",Output!AQ68)</f>
        <v/>
      </c>
      <c r="W82" s="1517" t="str">
        <f>IF(B82="","",Output!AR68)</f>
        <v/>
      </c>
      <c r="X82" s="1517" t="str">
        <f>IF(B82="","",Output!AS68)</f>
        <v/>
      </c>
      <c r="Y82" s="1518" t="str">
        <f>IF(B82="","",Output!AT68)</f>
        <v/>
      </c>
      <c r="AA82" s="1519" t="str">
        <f>IF(B82="","",Output!AU68)</f>
        <v/>
      </c>
      <c r="AB82" s="1517" t="str">
        <f>IF(B82="","",Output!AV68)</f>
        <v/>
      </c>
      <c r="AC82" s="1517" t="str">
        <f>IF(B82="","",Output!AW68)</f>
        <v/>
      </c>
      <c r="AD82" s="1518" t="str">
        <f>IF(B82="","",Output!AX68)</f>
        <v/>
      </c>
      <c r="AF82" s="1520" t="str">
        <f>IF(B82="","",Output!AY68)</f>
        <v/>
      </c>
      <c r="AG82" s="1514" t="str">
        <f>IF(B82="","",Output!AZ68)</f>
        <v/>
      </c>
      <c r="AH82" s="1515" t="str">
        <f>IF(B82="","",Output!BA68)</f>
        <v/>
      </c>
      <c r="AJ82" s="1521" t="str">
        <f>IF(B82="","",Output!BB68)</f>
        <v/>
      </c>
      <c r="AK82" s="1522" t="str">
        <f>IF(B82="","",Output!BC68)</f>
        <v/>
      </c>
      <c r="AL82" s="1522" t="str">
        <f>IF(B82="","",Output!BD68)</f>
        <v/>
      </c>
      <c r="AM82" s="1523" t="str">
        <f>IF(B82="","",Output!BE68)</f>
        <v/>
      </c>
    </row>
    <row r="83" spans="2:39">
      <c r="B83" s="143" t="str">
        <f>IF(Output!C69=0,"",Output!C69)</f>
        <v/>
      </c>
      <c r="D83" s="1489" t="str">
        <f>IF(B83="","",Output!AC69)</f>
        <v/>
      </c>
      <c r="E83" s="1490" t="str">
        <f>IF(B83="","",Output!AD69)</f>
        <v/>
      </c>
      <c r="F83" s="1491" t="str">
        <f>IF(B83="","",Output!AE69)</f>
        <v/>
      </c>
      <c r="H83" s="1513" t="str">
        <f>IF(B83="","",Output!AF69)</f>
        <v/>
      </c>
      <c r="I83" s="1514" t="str">
        <f>IF(B83="","",Output!AG69)</f>
        <v/>
      </c>
      <c r="J83" s="1514" t="str">
        <f>IF(B83="","",Output!AH69)</f>
        <v/>
      </c>
      <c r="K83" s="1514" t="str">
        <f>IF(B83="","",Output!AI69)</f>
        <v/>
      </c>
      <c r="L83" s="1537" t="str">
        <f>IF(B83="","",Output!AJ69)</f>
        <v/>
      </c>
      <c r="N83" s="1516" t="str">
        <f>IF(B83="","",Output!AK69)</f>
        <v/>
      </c>
      <c r="O83" s="1517" t="str">
        <f>IF(B83="","",Output!AL69)</f>
        <v/>
      </c>
      <c r="P83" s="1518" t="str">
        <f>IF(B83="","",Output!AM69)</f>
        <v/>
      </c>
      <c r="R83" s="1519" t="str">
        <f>IF(B83="","",Output!AN69)</f>
        <v/>
      </c>
      <c r="S83" s="1517" t="str">
        <f>IF(B83="","",Output!AO69)</f>
        <v/>
      </c>
      <c r="T83" s="1518" t="str">
        <f>IF(B83="","",Output!AP69)</f>
        <v/>
      </c>
      <c r="V83" s="1519" t="str">
        <f>IF(B83="","",Output!AQ69)</f>
        <v/>
      </c>
      <c r="W83" s="1517" t="str">
        <f>IF(B83="","",Output!AR69)</f>
        <v/>
      </c>
      <c r="X83" s="1517" t="str">
        <f>IF(B83="","",Output!AS69)</f>
        <v/>
      </c>
      <c r="Y83" s="1518" t="str">
        <f>IF(B83="","",Output!AT69)</f>
        <v/>
      </c>
      <c r="AA83" s="1519" t="str">
        <f>IF(B83="","",Output!AU69)</f>
        <v/>
      </c>
      <c r="AB83" s="1517" t="str">
        <f>IF(B83="","",Output!AV69)</f>
        <v/>
      </c>
      <c r="AC83" s="1517" t="str">
        <f>IF(B83="","",Output!AW69)</f>
        <v/>
      </c>
      <c r="AD83" s="1518" t="str">
        <f>IF(B83="","",Output!AX69)</f>
        <v/>
      </c>
      <c r="AF83" s="1520" t="str">
        <f>IF(B83="","",Output!AY69)</f>
        <v/>
      </c>
      <c r="AG83" s="1514" t="str">
        <f>IF(B83="","",Output!AZ69)</f>
        <v/>
      </c>
      <c r="AH83" s="1515" t="str">
        <f>IF(B83="","",Output!BA69)</f>
        <v/>
      </c>
      <c r="AJ83" s="1521" t="str">
        <f>IF(B83="","",Output!BB69)</f>
        <v/>
      </c>
      <c r="AK83" s="1522" t="str">
        <f>IF(B83="","",Output!BC69)</f>
        <v/>
      </c>
      <c r="AL83" s="1522" t="str">
        <f>IF(B83="","",Output!BD69)</f>
        <v/>
      </c>
      <c r="AM83" s="1523" t="str">
        <f>IF(B83="","",Output!BE69)</f>
        <v/>
      </c>
    </row>
    <row r="84" spans="2:39">
      <c r="B84" s="143" t="str">
        <f>IF(Output!C70=0,"",Output!C70)</f>
        <v/>
      </c>
      <c r="D84" s="1489" t="str">
        <f>IF(B84="","",Output!AC70)</f>
        <v/>
      </c>
      <c r="E84" s="1490" t="str">
        <f>IF(B84="","",Output!AD70)</f>
        <v/>
      </c>
      <c r="F84" s="1491" t="str">
        <f>IF(B84="","",Output!AE70)</f>
        <v/>
      </c>
      <c r="H84" s="1513" t="str">
        <f>IF(B84="","",Output!AF70)</f>
        <v/>
      </c>
      <c r="I84" s="1514" t="str">
        <f>IF(B84="","",Output!AG70)</f>
        <v/>
      </c>
      <c r="J84" s="1514" t="str">
        <f>IF(B84="","",Output!AH70)</f>
        <v/>
      </c>
      <c r="K84" s="1514" t="str">
        <f>IF(B84="","",Output!AI70)</f>
        <v/>
      </c>
      <c r="L84" s="1537" t="str">
        <f>IF(B84="","",Output!AJ70)</f>
        <v/>
      </c>
      <c r="N84" s="1516" t="str">
        <f>IF(B84="","",Output!AK70)</f>
        <v/>
      </c>
      <c r="O84" s="1517" t="str">
        <f>IF(B84="","",Output!AL70)</f>
        <v/>
      </c>
      <c r="P84" s="1518" t="str">
        <f>IF(B84="","",Output!AM70)</f>
        <v/>
      </c>
      <c r="R84" s="1519" t="str">
        <f>IF(B84="","",Output!AN70)</f>
        <v/>
      </c>
      <c r="S84" s="1517" t="str">
        <f>IF(B84="","",Output!AO70)</f>
        <v/>
      </c>
      <c r="T84" s="1518" t="str">
        <f>IF(B84="","",Output!AP70)</f>
        <v/>
      </c>
      <c r="V84" s="1519" t="str">
        <f>IF(B84="","",Output!AQ70)</f>
        <v/>
      </c>
      <c r="W84" s="1517" t="str">
        <f>IF(B84="","",Output!AR70)</f>
        <v/>
      </c>
      <c r="X84" s="1517" t="str">
        <f>IF(B84="","",Output!AS70)</f>
        <v/>
      </c>
      <c r="Y84" s="1518" t="str">
        <f>IF(B84="","",Output!AT70)</f>
        <v/>
      </c>
      <c r="AA84" s="1519" t="str">
        <f>IF(B84="","",Output!AU70)</f>
        <v/>
      </c>
      <c r="AB84" s="1517" t="str">
        <f>IF(B84="","",Output!AV70)</f>
        <v/>
      </c>
      <c r="AC84" s="1517" t="str">
        <f>IF(B84="","",Output!AW70)</f>
        <v/>
      </c>
      <c r="AD84" s="1518" t="str">
        <f>IF(B84="","",Output!AX70)</f>
        <v/>
      </c>
      <c r="AF84" s="1520" t="str">
        <f>IF(B84="","",Output!AY70)</f>
        <v/>
      </c>
      <c r="AG84" s="1514" t="str">
        <f>IF(B84="","",Output!AZ70)</f>
        <v/>
      </c>
      <c r="AH84" s="1515" t="str">
        <f>IF(B84="","",Output!BA70)</f>
        <v/>
      </c>
      <c r="AJ84" s="1521" t="str">
        <f>IF(B84="","",Output!BB70)</f>
        <v/>
      </c>
      <c r="AK84" s="1522" t="str">
        <f>IF(B84="","",Output!BC70)</f>
        <v/>
      </c>
      <c r="AL84" s="1522" t="str">
        <f>IF(B84="","",Output!BD70)</f>
        <v/>
      </c>
      <c r="AM84" s="1523" t="str">
        <f>IF(B84="","",Output!BE70)</f>
        <v/>
      </c>
    </row>
    <row r="85" spans="2:39">
      <c r="B85" s="143" t="str">
        <f>IF(Output!C71=0,"",Output!C71)</f>
        <v/>
      </c>
      <c r="D85" s="1489" t="str">
        <f>IF(B85="","",Output!AC71)</f>
        <v/>
      </c>
      <c r="E85" s="1490" t="str">
        <f>IF(B85="","",Output!AD71)</f>
        <v/>
      </c>
      <c r="F85" s="1491" t="str">
        <f>IF(B85="","",Output!AE71)</f>
        <v/>
      </c>
      <c r="H85" s="1513" t="str">
        <f>IF(B85="","",Output!AF71)</f>
        <v/>
      </c>
      <c r="I85" s="1514" t="str">
        <f>IF(B85="","",Output!AG71)</f>
        <v/>
      </c>
      <c r="J85" s="1514" t="str">
        <f>IF(B85="","",Output!AH71)</f>
        <v/>
      </c>
      <c r="K85" s="1514" t="str">
        <f>IF(B85="","",Output!AI71)</f>
        <v/>
      </c>
      <c r="L85" s="1537" t="str">
        <f>IF(B85="","",Output!AJ71)</f>
        <v/>
      </c>
      <c r="N85" s="1516" t="str">
        <f>IF(B85="","",Output!AK71)</f>
        <v/>
      </c>
      <c r="O85" s="1517" t="str">
        <f>IF(B85="","",Output!AL71)</f>
        <v/>
      </c>
      <c r="P85" s="1518" t="str">
        <f>IF(B85="","",Output!AM71)</f>
        <v/>
      </c>
      <c r="R85" s="1519" t="str">
        <f>IF(B85="","",Output!AN71)</f>
        <v/>
      </c>
      <c r="S85" s="1517" t="str">
        <f>IF(B85="","",Output!AO71)</f>
        <v/>
      </c>
      <c r="T85" s="1518" t="str">
        <f>IF(B85="","",Output!AP71)</f>
        <v/>
      </c>
      <c r="V85" s="1519" t="str">
        <f>IF(B85="","",Output!AQ71)</f>
        <v/>
      </c>
      <c r="W85" s="1517" t="str">
        <f>IF(B85="","",Output!AR71)</f>
        <v/>
      </c>
      <c r="X85" s="1517" t="str">
        <f>IF(B85="","",Output!AS71)</f>
        <v/>
      </c>
      <c r="Y85" s="1518" t="str">
        <f>IF(B85="","",Output!AT71)</f>
        <v/>
      </c>
      <c r="AA85" s="1519" t="str">
        <f>IF(B85="","",Output!AU71)</f>
        <v/>
      </c>
      <c r="AB85" s="1517" t="str">
        <f>IF(B85="","",Output!AV71)</f>
        <v/>
      </c>
      <c r="AC85" s="1517" t="str">
        <f>IF(B85="","",Output!AW71)</f>
        <v/>
      </c>
      <c r="AD85" s="1518" t="str">
        <f>IF(B85="","",Output!AX71)</f>
        <v/>
      </c>
      <c r="AF85" s="1520" t="str">
        <f>IF(B85="","",Output!AY71)</f>
        <v/>
      </c>
      <c r="AG85" s="1514" t="str">
        <f>IF(B85="","",Output!AZ71)</f>
        <v/>
      </c>
      <c r="AH85" s="1515" t="str">
        <f>IF(B85="","",Output!BA71)</f>
        <v/>
      </c>
      <c r="AJ85" s="1521" t="str">
        <f>IF(B85="","",Output!BB71)</f>
        <v/>
      </c>
      <c r="AK85" s="1522" t="str">
        <f>IF(B85="","",Output!BC71)</f>
        <v/>
      </c>
      <c r="AL85" s="1522" t="str">
        <f>IF(B85="","",Output!BD71)</f>
        <v/>
      </c>
      <c r="AM85" s="1523" t="str">
        <f>IF(B85="","",Output!BE71)</f>
        <v/>
      </c>
    </row>
    <row r="86" spans="2:39">
      <c r="B86" s="143" t="str">
        <f>IF(Output!C72=0,"",Output!C72)</f>
        <v/>
      </c>
      <c r="D86" s="1489" t="str">
        <f>IF(B86="","",Output!AC72)</f>
        <v/>
      </c>
      <c r="E86" s="1490" t="str">
        <f>IF(B86="","",Output!AD72)</f>
        <v/>
      </c>
      <c r="F86" s="1491" t="str">
        <f>IF(B86="","",Output!AE72)</f>
        <v/>
      </c>
      <c r="H86" s="1513" t="str">
        <f>IF(B86="","",Output!AF72)</f>
        <v/>
      </c>
      <c r="I86" s="1514" t="str">
        <f>IF(B86="","",Output!AG72)</f>
        <v/>
      </c>
      <c r="J86" s="1514" t="str">
        <f>IF(B86="","",Output!AH72)</f>
        <v/>
      </c>
      <c r="K86" s="1514" t="str">
        <f>IF(B86="","",Output!AI72)</f>
        <v/>
      </c>
      <c r="L86" s="1537" t="str">
        <f>IF(B86="","",Output!AJ72)</f>
        <v/>
      </c>
      <c r="N86" s="1516" t="str">
        <f>IF(B86="","",Output!AK72)</f>
        <v/>
      </c>
      <c r="O86" s="1517" t="str">
        <f>IF(B86="","",Output!AL72)</f>
        <v/>
      </c>
      <c r="P86" s="1518" t="str">
        <f>IF(B86="","",Output!AM72)</f>
        <v/>
      </c>
      <c r="R86" s="1519" t="str">
        <f>IF(B86="","",Output!AN72)</f>
        <v/>
      </c>
      <c r="S86" s="1517" t="str">
        <f>IF(B86="","",Output!AO72)</f>
        <v/>
      </c>
      <c r="T86" s="1518" t="str">
        <f>IF(B86="","",Output!AP72)</f>
        <v/>
      </c>
      <c r="V86" s="1519" t="str">
        <f>IF(B86="","",Output!AQ72)</f>
        <v/>
      </c>
      <c r="W86" s="1517" t="str">
        <f>IF(B86="","",Output!AR72)</f>
        <v/>
      </c>
      <c r="X86" s="1517" t="str">
        <f>IF(B86="","",Output!AS72)</f>
        <v/>
      </c>
      <c r="Y86" s="1518" t="str">
        <f>IF(B86="","",Output!AT72)</f>
        <v/>
      </c>
      <c r="AA86" s="1519" t="str">
        <f>IF(B86="","",Output!AU72)</f>
        <v/>
      </c>
      <c r="AB86" s="1517" t="str">
        <f>IF(B86="","",Output!AV72)</f>
        <v/>
      </c>
      <c r="AC86" s="1517" t="str">
        <f>IF(B86="","",Output!AW72)</f>
        <v/>
      </c>
      <c r="AD86" s="1518" t="str">
        <f>IF(B86="","",Output!AX72)</f>
        <v/>
      </c>
      <c r="AF86" s="1520" t="str">
        <f>IF(B86="","",Output!AY72)</f>
        <v/>
      </c>
      <c r="AG86" s="1514" t="str">
        <f>IF(B86="","",Output!AZ72)</f>
        <v/>
      </c>
      <c r="AH86" s="1515" t="str">
        <f>IF(B86="","",Output!BA72)</f>
        <v/>
      </c>
      <c r="AJ86" s="1521" t="str">
        <f>IF(B86="","",Output!BB72)</f>
        <v/>
      </c>
      <c r="AK86" s="1522" t="str">
        <f>IF(B86="","",Output!BC72)</f>
        <v/>
      </c>
      <c r="AL86" s="1522" t="str">
        <f>IF(B86="","",Output!BD72)</f>
        <v/>
      </c>
      <c r="AM86" s="1523" t="str">
        <f>IF(B86="","",Output!BE72)</f>
        <v/>
      </c>
    </row>
    <row r="87" spans="2:39">
      <c r="B87" s="143" t="str">
        <f>IF(Output!C73=0,"",Output!C73)</f>
        <v/>
      </c>
      <c r="D87" s="1489" t="str">
        <f>IF(B87="","",Output!AC73)</f>
        <v/>
      </c>
      <c r="E87" s="1490" t="str">
        <f>IF(B87="","",Output!AD73)</f>
        <v/>
      </c>
      <c r="F87" s="1491" t="str">
        <f>IF(B87="","",Output!AE73)</f>
        <v/>
      </c>
      <c r="H87" s="1513" t="str">
        <f>IF(B87="","",Output!AF73)</f>
        <v/>
      </c>
      <c r="I87" s="1514" t="str">
        <f>IF(B87="","",Output!AG73)</f>
        <v/>
      </c>
      <c r="J87" s="1514" t="str">
        <f>IF(B87="","",Output!AH73)</f>
        <v/>
      </c>
      <c r="K87" s="1514" t="str">
        <f>IF(B87="","",Output!AI73)</f>
        <v/>
      </c>
      <c r="L87" s="1537" t="str">
        <f>IF(B87="","",Output!AJ73)</f>
        <v/>
      </c>
      <c r="N87" s="1516" t="str">
        <f>IF(B87="","",Output!AK73)</f>
        <v/>
      </c>
      <c r="O87" s="1517" t="str">
        <f>IF(B87="","",Output!AL73)</f>
        <v/>
      </c>
      <c r="P87" s="1518" t="str">
        <f>IF(B87="","",Output!AM73)</f>
        <v/>
      </c>
      <c r="R87" s="1519" t="str">
        <f>IF(B87="","",Output!AN73)</f>
        <v/>
      </c>
      <c r="S87" s="1517" t="str">
        <f>IF(B87="","",Output!AO73)</f>
        <v/>
      </c>
      <c r="T87" s="1518" t="str">
        <f>IF(B87="","",Output!AP73)</f>
        <v/>
      </c>
      <c r="V87" s="1519" t="str">
        <f>IF(B87="","",Output!AQ73)</f>
        <v/>
      </c>
      <c r="W87" s="1517" t="str">
        <f>IF(B87="","",Output!AR73)</f>
        <v/>
      </c>
      <c r="X87" s="1517" t="str">
        <f>IF(B87="","",Output!AS73)</f>
        <v/>
      </c>
      <c r="Y87" s="1518" t="str">
        <f>IF(B87="","",Output!AT73)</f>
        <v/>
      </c>
      <c r="AA87" s="1519" t="str">
        <f>IF(B87="","",Output!AU73)</f>
        <v/>
      </c>
      <c r="AB87" s="1517" t="str">
        <f>IF(B87="","",Output!AV73)</f>
        <v/>
      </c>
      <c r="AC87" s="1517" t="str">
        <f>IF(B87="","",Output!AW73)</f>
        <v/>
      </c>
      <c r="AD87" s="1518" t="str">
        <f>IF(B87="","",Output!AX73)</f>
        <v/>
      </c>
      <c r="AF87" s="1520" t="str">
        <f>IF(B87="","",Output!AY73)</f>
        <v/>
      </c>
      <c r="AG87" s="1514" t="str">
        <f>IF(B87="","",Output!AZ73)</f>
        <v/>
      </c>
      <c r="AH87" s="1515" t="str">
        <f>IF(B87="","",Output!BA73)</f>
        <v/>
      </c>
      <c r="AJ87" s="1521" t="str">
        <f>IF(B87="","",Output!BB73)</f>
        <v/>
      </c>
      <c r="AK87" s="1522" t="str">
        <f>IF(B87="","",Output!BC73)</f>
        <v/>
      </c>
      <c r="AL87" s="1522" t="str">
        <f>IF(B87="","",Output!BD73)</f>
        <v/>
      </c>
      <c r="AM87" s="1523" t="str">
        <f>IF(B87="","",Output!BE73)</f>
        <v/>
      </c>
    </row>
    <row r="88" spans="2:39">
      <c r="B88" s="143" t="str">
        <f>IF(Output!C74=0,"",Output!C74)</f>
        <v/>
      </c>
      <c r="D88" s="1489" t="str">
        <f>IF(B88="","",Output!AC74)</f>
        <v/>
      </c>
      <c r="E88" s="1490" t="str">
        <f>IF(B88="","",Output!AD74)</f>
        <v/>
      </c>
      <c r="F88" s="1491" t="str">
        <f>IF(B88="","",Output!AE74)</f>
        <v/>
      </c>
      <c r="H88" s="1513" t="str">
        <f>IF(B88="","",Output!AF74)</f>
        <v/>
      </c>
      <c r="I88" s="1514" t="str">
        <f>IF(B88="","",Output!AG74)</f>
        <v/>
      </c>
      <c r="J88" s="1514" t="str">
        <f>IF(B88="","",Output!AH74)</f>
        <v/>
      </c>
      <c r="K88" s="1514" t="str">
        <f>IF(B88="","",Output!AI74)</f>
        <v/>
      </c>
      <c r="L88" s="1537" t="str">
        <f>IF(B88="","",Output!AJ74)</f>
        <v/>
      </c>
      <c r="N88" s="1516" t="str">
        <f>IF(B88="","",Output!AK74)</f>
        <v/>
      </c>
      <c r="O88" s="1517" t="str">
        <f>IF(B88="","",Output!AL74)</f>
        <v/>
      </c>
      <c r="P88" s="1518" t="str">
        <f>IF(B88="","",Output!AM74)</f>
        <v/>
      </c>
      <c r="R88" s="1519" t="str">
        <f>IF(B88="","",Output!AN74)</f>
        <v/>
      </c>
      <c r="S88" s="1517" t="str">
        <f>IF(B88="","",Output!AO74)</f>
        <v/>
      </c>
      <c r="T88" s="1518" t="str">
        <f>IF(B88="","",Output!AP74)</f>
        <v/>
      </c>
      <c r="V88" s="1519" t="str">
        <f>IF(B88="","",Output!AQ74)</f>
        <v/>
      </c>
      <c r="W88" s="1517" t="str">
        <f>IF(B88="","",Output!AR74)</f>
        <v/>
      </c>
      <c r="X88" s="1517" t="str">
        <f>IF(B88="","",Output!AS74)</f>
        <v/>
      </c>
      <c r="Y88" s="1518" t="str">
        <f>IF(B88="","",Output!AT74)</f>
        <v/>
      </c>
      <c r="AA88" s="1519" t="str">
        <f>IF(B88="","",Output!AU74)</f>
        <v/>
      </c>
      <c r="AB88" s="1517" t="str">
        <f>IF(B88="","",Output!AV74)</f>
        <v/>
      </c>
      <c r="AC88" s="1517" t="str">
        <f>IF(B88="","",Output!AW74)</f>
        <v/>
      </c>
      <c r="AD88" s="1518" t="str">
        <f>IF(B88="","",Output!AX74)</f>
        <v/>
      </c>
      <c r="AF88" s="1520" t="str">
        <f>IF(B88="","",Output!AY74)</f>
        <v/>
      </c>
      <c r="AG88" s="1514" t="str">
        <f>IF(B88="","",Output!AZ74)</f>
        <v/>
      </c>
      <c r="AH88" s="1515" t="str">
        <f>IF(B88="","",Output!BA74)</f>
        <v/>
      </c>
      <c r="AJ88" s="1521" t="str">
        <f>IF(B88="","",Output!BB74)</f>
        <v/>
      </c>
      <c r="AK88" s="1522" t="str">
        <f>IF(B88="","",Output!BC74)</f>
        <v/>
      </c>
      <c r="AL88" s="1522" t="str">
        <f>IF(B88="","",Output!BD74)</f>
        <v/>
      </c>
      <c r="AM88" s="1523" t="str">
        <f>IF(B88="","",Output!BE74)</f>
        <v/>
      </c>
    </row>
    <row r="89" spans="2:39">
      <c r="B89" s="143" t="str">
        <f>IF(Output!C75=0,"",Output!C75)</f>
        <v/>
      </c>
      <c r="D89" s="1489" t="str">
        <f>IF(B89="","",Output!AC75)</f>
        <v/>
      </c>
      <c r="E89" s="1490" t="str">
        <f>IF(B89="","",Output!AD75)</f>
        <v/>
      </c>
      <c r="F89" s="1491" t="str">
        <f>IF(B89="","",Output!AE75)</f>
        <v/>
      </c>
      <c r="H89" s="1513" t="str">
        <f>IF(B89="","",Output!AF75)</f>
        <v/>
      </c>
      <c r="I89" s="1514" t="str">
        <f>IF(B89="","",Output!AG75)</f>
        <v/>
      </c>
      <c r="J89" s="1514" t="str">
        <f>IF(B89="","",Output!AH75)</f>
        <v/>
      </c>
      <c r="K89" s="1514" t="str">
        <f>IF(B89="","",Output!AI75)</f>
        <v/>
      </c>
      <c r="L89" s="1537" t="str">
        <f>IF(B89="","",Output!AJ75)</f>
        <v/>
      </c>
      <c r="N89" s="1516" t="str">
        <f>IF(B89="","",Output!AK75)</f>
        <v/>
      </c>
      <c r="O89" s="1517" t="str">
        <f>IF(B89="","",Output!AL75)</f>
        <v/>
      </c>
      <c r="P89" s="1518" t="str">
        <f>IF(B89="","",Output!AM75)</f>
        <v/>
      </c>
      <c r="R89" s="1519" t="str">
        <f>IF(B89="","",Output!AN75)</f>
        <v/>
      </c>
      <c r="S89" s="1517" t="str">
        <f>IF(B89="","",Output!AO75)</f>
        <v/>
      </c>
      <c r="T89" s="1518" t="str">
        <f>IF(B89="","",Output!AP75)</f>
        <v/>
      </c>
      <c r="V89" s="1519" t="str">
        <f>IF(B89="","",Output!AQ75)</f>
        <v/>
      </c>
      <c r="W89" s="1517" t="str">
        <f>IF(B89="","",Output!AR75)</f>
        <v/>
      </c>
      <c r="X89" s="1517" t="str">
        <f>IF(B89="","",Output!AS75)</f>
        <v/>
      </c>
      <c r="Y89" s="1518" t="str">
        <f>IF(B89="","",Output!AT75)</f>
        <v/>
      </c>
      <c r="AA89" s="1519" t="str">
        <f>IF(B89="","",Output!AU75)</f>
        <v/>
      </c>
      <c r="AB89" s="1517" t="str">
        <f>IF(B89="","",Output!AV75)</f>
        <v/>
      </c>
      <c r="AC89" s="1517" t="str">
        <f>IF(B89="","",Output!AW75)</f>
        <v/>
      </c>
      <c r="AD89" s="1518" t="str">
        <f>IF(B89="","",Output!AX75)</f>
        <v/>
      </c>
      <c r="AF89" s="1520" t="str">
        <f>IF(B89="","",Output!AY75)</f>
        <v/>
      </c>
      <c r="AG89" s="1514" t="str">
        <f>IF(B89="","",Output!AZ75)</f>
        <v/>
      </c>
      <c r="AH89" s="1515" t="str">
        <f>IF(B89="","",Output!BA75)</f>
        <v/>
      </c>
      <c r="AJ89" s="1521" t="str">
        <f>IF(B89="","",Output!BB75)</f>
        <v/>
      </c>
      <c r="AK89" s="1522" t="str">
        <f>IF(B89="","",Output!BC75)</f>
        <v/>
      </c>
      <c r="AL89" s="1522" t="str">
        <f>IF(B89="","",Output!BD75)</f>
        <v/>
      </c>
      <c r="AM89" s="1523" t="str">
        <f>IF(B89="","",Output!BE75)</f>
        <v/>
      </c>
    </row>
    <row r="90" spans="2:39">
      <c r="B90" s="143" t="str">
        <f>IF(Output!C76=0,"",Output!C76)</f>
        <v/>
      </c>
      <c r="D90" s="1489" t="str">
        <f>IF(B90="","",Output!AC76)</f>
        <v/>
      </c>
      <c r="E90" s="1490" t="str">
        <f>IF(B90="","",Output!AD76)</f>
        <v/>
      </c>
      <c r="F90" s="1491" t="str">
        <f>IF(B90="","",Output!AE76)</f>
        <v/>
      </c>
      <c r="H90" s="1513" t="str">
        <f>IF(B90="","",Output!AF76)</f>
        <v/>
      </c>
      <c r="I90" s="1514" t="str">
        <f>IF(B90="","",Output!AG76)</f>
        <v/>
      </c>
      <c r="J90" s="1514" t="str">
        <f>IF(B90="","",Output!AH76)</f>
        <v/>
      </c>
      <c r="K90" s="1514" t="str">
        <f>IF(B90="","",Output!AI76)</f>
        <v/>
      </c>
      <c r="L90" s="1537" t="str">
        <f>IF(B90="","",Output!AJ76)</f>
        <v/>
      </c>
      <c r="N90" s="1516" t="str">
        <f>IF(B90="","",Output!AK76)</f>
        <v/>
      </c>
      <c r="O90" s="1517" t="str">
        <f>IF(B90="","",Output!AL76)</f>
        <v/>
      </c>
      <c r="P90" s="1518" t="str">
        <f>IF(B90="","",Output!AM76)</f>
        <v/>
      </c>
      <c r="R90" s="1519" t="str">
        <f>IF(B90="","",Output!AN76)</f>
        <v/>
      </c>
      <c r="S90" s="1517" t="str">
        <f>IF(B90="","",Output!AO76)</f>
        <v/>
      </c>
      <c r="T90" s="1518" t="str">
        <f>IF(B90="","",Output!AP76)</f>
        <v/>
      </c>
      <c r="V90" s="1519" t="str">
        <f>IF(B90="","",Output!AQ76)</f>
        <v/>
      </c>
      <c r="W90" s="1517" t="str">
        <f>IF(B90="","",Output!AR76)</f>
        <v/>
      </c>
      <c r="X90" s="1517" t="str">
        <f>IF(B90="","",Output!AS76)</f>
        <v/>
      </c>
      <c r="Y90" s="1518" t="str">
        <f>IF(B90="","",Output!AT76)</f>
        <v/>
      </c>
      <c r="AA90" s="1519" t="str">
        <f>IF(B90="","",Output!AU76)</f>
        <v/>
      </c>
      <c r="AB90" s="1517" t="str">
        <f>IF(B90="","",Output!AV76)</f>
        <v/>
      </c>
      <c r="AC90" s="1517" t="str">
        <f>IF(B90="","",Output!AW76)</f>
        <v/>
      </c>
      <c r="AD90" s="1518" t="str">
        <f>IF(B90="","",Output!AX76)</f>
        <v/>
      </c>
      <c r="AF90" s="1520" t="str">
        <f>IF(B90="","",Output!AY76)</f>
        <v/>
      </c>
      <c r="AG90" s="1514" t="str">
        <f>IF(B90="","",Output!AZ76)</f>
        <v/>
      </c>
      <c r="AH90" s="1515" t="str">
        <f>IF(B90="","",Output!BA76)</f>
        <v/>
      </c>
      <c r="AJ90" s="1521" t="str">
        <f>IF(B90="","",Output!BB76)</f>
        <v/>
      </c>
      <c r="AK90" s="1522" t="str">
        <f>IF(B90="","",Output!BC76)</f>
        <v/>
      </c>
      <c r="AL90" s="1522" t="str">
        <f>IF(B90="","",Output!BD76)</f>
        <v/>
      </c>
      <c r="AM90" s="1523" t="str">
        <f>IF(B90="","",Output!BE76)</f>
        <v/>
      </c>
    </row>
    <row r="91" spans="2:39">
      <c r="B91" s="143" t="str">
        <f>IF(Output!C77=0,"",Output!C77)</f>
        <v/>
      </c>
      <c r="D91" s="1489" t="str">
        <f>IF(B91="","",Output!AC77)</f>
        <v/>
      </c>
      <c r="E91" s="1490" t="str">
        <f>IF(B91="","",Output!AD77)</f>
        <v/>
      </c>
      <c r="F91" s="1491" t="str">
        <f>IF(B91="","",Output!AE77)</f>
        <v/>
      </c>
      <c r="H91" s="1513" t="str">
        <f>IF(B91="","",Output!AF77)</f>
        <v/>
      </c>
      <c r="I91" s="1514" t="str">
        <f>IF(B91="","",Output!AG77)</f>
        <v/>
      </c>
      <c r="J91" s="1514" t="str">
        <f>IF(B91="","",Output!AH77)</f>
        <v/>
      </c>
      <c r="K91" s="1514" t="str">
        <f>IF(B91="","",Output!AI77)</f>
        <v/>
      </c>
      <c r="L91" s="1537" t="str">
        <f>IF(B91="","",Output!AJ77)</f>
        <v/>
      </c>
      <c r="N91" s="1516" t="str">
        <f>IF(B91="","",Output!AK77)</f>
        <v/>
      </c>
      <c r="O91" s="1517" t="str">
        <f>IF(B91="","",Output!AL77)</f>
        <v/>
      </c>
      <c r="P91" s="1518" t="str">
        <f>IF(B91="","",Output!AM77)</f>
        <v/>
      </c>
      <c r="R91" s="1519" t="str">
        <f>IF(B91="","",Output!AN77)</f>
        <v/>
      </c>
      <c r="S91" s="1517" t="str">
        <f>IF(B91="","",Output!AO77)</f>
        <v/>
      </c>
      <c r="T91" s="1518" t="str">
        <f>IF(B91="","",Output!AP77)</f>
        <v/>
      </c>
      <c r="V91" s="1519" t="str">
        <f>IF(B91="","",Output!AQ77)</f>
        <v/>
      </c>
      <c r="W91" s="1517" t="str">
        <f>IF(B91="","",Output!AR77)</f>
        <v/>
      </c>
      <c r="X91" s="1517" t="str">
        <f>IF(B91="","",Output!AS77)</f>
        <v/>
      </c>
      <c r="Y91" s="1518" t="str">
        <f>IF(B91="","",Output!AT77)</f>
        <v/>
      </c>
      <c r="AA91" s="1519" t="str">
        <f>IF(B91="","",Output!AU77)</f>
        <v/>
      </c>
      <c r="AB91" s="1517" t="str">
        <f>IF(B91="","",Output!AV77)</f>
        <v/>
      </c>
      <c r="AC91" s="1517" t="str">
        <f>IF(B91="","",Output!AW77)</f>
        <v/>
      </c>
      <c r="AD91" s="1518" t="str">
        <f>IF(B91="","",Output!AX77)</f>
        <v/>
      </c>
      <c r="AF91" s="1520" t="str">
        <f>IF(B91="","",Output!AY77)</f>
        <v/>
      </c>
      <c r="AG91" s="1514" t="str">
        <f>IF(B91="","",Output!AZ77)</f>
        <v/>
      </c>
      <c r="AH91" s="1515" t="str">
        <f>IF(B91="","",Output!BA77)</f>
        <v/>
      </c>
      <c r="AJ91" s="1521" t="str">
        <f>IF(B91="","",Output!BB77)</f>
        <v/>
      </c>
      <c r="AK91" s="1522" t="str">
        <f>IF(B91="","",Output!BC77)</f>
        <v/>
      </c>
      <c r="AL91" s="1522" t="str">
        <f>IF(B91="","",Output!BD77)</f>
        <v/>
      </c>
      <c r="AM91" s="1523" t="str">
        <f>IF(B91="","",Output!BE77)</f>
        <v/>
      </c>
    </row>
    <row r="92" spans="2:39">
      <c r="B92" s="143" t="str">
        <f>IF(Output!C78=0,"",Output!C78)</f>
        <v/>
      </c>
      <c r="D92" s="1489" t="str">
        <f>IF(B92="","",Output!AC78)</f>
        <v/>
      </c>
      <c r="E92" s="1490" t="str">
        <f>IF(B92="","",Output!AD78)</f>
        <v/>
      </c>
      <c r="F92" s="1491" t="str">
        <f>IF(B92="","",Output!AE78)</f>
        <v/>
      </c>
      <c r="H92" s="1513" t="str">
        <f>IF(B92="","",Output!AF78)</f>
        <v/>
      </c>
      <c r="I92" s="1514" t="str">
        <f>IF(B92="","",Output!AG78)</f>
        <v/>
      </c>
      <c r="J92" s="1514" t="str">
        <f>IF(B92="","",Output!AH78)</f>
        <v/>
      </c>
      <c r="K92" s="1514" t="str">
        <f>IF(B92="","",Output!AI78)</f>
        <v/>
      </c>
      <c r="L92" s="1537" t="str">
        <f>IF(B92="","",Output!AJ78)</f>
        <v/>
      </c>
      <c r="N92" s="1516" t="str">
        <f>IF(B92="","",Output!AK78)</f>
        <v/>
      </c>
      <c r="O92" s="1517" t="str">
        <f>IF(B92="","",Output!AL78)</f>
        <v/>
      </c>
      <c r="P92" s="1518" t="str">
        <f>IF(B92="","",Output!AM78)</f>
        <v/>
      </c>
      <c r="R92" s="1519" t="str">
        <f>IF(B92="","",Output!AN78)</f>
        <v/>
      </c>
      <c r="S92" s="1517" t="str">
        <f>IF(B92="","",Output!AO78)</f>
        <v/>
      </c>
      <c r="T92" s="1518" t="str">
        <f>IF(B92="","",Output!AP78)</f>
        <v/>
      </c>
      <c r="V92" s="1519" t="str">
        <f>IF(B92="","",Output!AQ78)</f>
        <v/>
      </c>
      <c r="W92" s="1517" t="str">
        <f>IF(B92="","",Output!AR78)</f>
        <v/>
      </c>
      <c r="X92" s="1517" t="str">
        <f>IF(B92="","",Output!AS78)</f>
        <v/>
      </c>
      <c r="Y92" s="1518" t="str">
        <f>IF(B92="","",Output!AT78)</f>
        <v/>
      </c>
      <c r="AA92" s="1519" t="str">
        <f>IF(B92="","",Output!AU78)</f>
        <v/>
      </c>
      <c r="AB92" s="1517" t="str">
        <f>IF(B92="","",Output!AV78)</f>
        <v/>
      </c>
      <c r="AC92" s="1517" t="str">
        <f>IF(B92="","",Output!AW78)</f>
        <v/>
      </c>
      <c r="AD92" s="1518" t="str">
        <f>IF(B92="","",Output!AX78)</f>
        <v/>
      </c>
      <c r="AF92" s="1520" t="str">
        <f>IF(B92="","",Output!AY78)</f>
        <v/>
      </c>
      <c r="AG92" s="1514" t="str">
        <f>IF(B92="","",Output!AZ78)</f>
        <v/>
      </c>
      <c r="AH92" s="1515" t="str">
        <f>IF(B92="","",Output!BA78)</f>
        <v/>
      </c>
      <c r="AJ92" s="1521" t="str">
        <f>IF(B92="","",Output!BB78)</f>
        <v/>
      </c>
      <c r="AK92" s="1522" t="str">
        <f>IF(B92="","",Output!BC78)</f>
        <v/>
      </c>
      <c r="AL92" s="1522" t="str">
        <f>IF(B92="","",Output!BD78)</f>
        <v/>
      </c>
      <c r="AM92" s="1523" t="str">
        <f>IF(B92="","",Output!BE78)</f>
        <v/>
      </c>
    </row>
    <row r="93" spans="2:39">
      <c r="B93" s="143" t="str">
        <f>IF(Output!C79=0,"",Output!C79)</f>
        <v/>
      </c>
      <c r="D93" s="1489" t="str">
        <f>IF(B93="","",Output!AC79)</f>
        <v/>
      </c>
      <c r="E93" s="1490" t="str">
        <f>IF(B93="","",Output!AD79)</f>
        <v/>
      </c>
      <c r="F93" s="1491" t="str">
        <f>IF(B93="","",Output!AE79)</f>
        <v/>
      </c>
      <c r="H93" s="1513" t="str">
        <f>IF(B93="","",Output!AF79)</f>
        <v/>
      </c>
      <c r="I93" s="1514" t="str">
        <f>IF(B93="","",Output!AG79)</f>
        <v/>
      </c>
      <c r="J93" s="1514" t="str">
        <f>IF(B93="","",Output!AH79)</f>
        <v/>
      </c>
      <c r="K93" s="1514" t="str">
        <f>IF(B93="","",Output!AI79)</f>
        <v/>
      </c>
      <c r="L93" s="1537" t="str">
        <f>IF(B93="","",Output!AJ79)</f>
        <v/>
      </c>
      <c r="N93" s="1516" t="str">
        <f>IF(B93="","",Output!AK79)</f>
        <v/>
      </c>
      <c r="O93" s="1517" t="str">
        <f>IF(B93="","",Output!AL79)</f>
        <v/>
      </c>
      <c r="P93" s="1518" t="str">
        <f>IF(B93="","",Output!AM79)</f>
        <v/>
      </c>
      <c r="R93" s="1519" t="str">
        <f>IF(B93="","",Output!AN79)</f>
        <v/>
      </c>
      <c r="S93" s="1517" t="str">
        <f>IF(B93="","",Output!AO79)</f>
        <v/>
      </c>
      <c r="T93" s="1518" t="str">
        <f>IF(B93="","",Output!AP79)</f>
        <v/>
      </c>
      <c r="V93" s="1519" t="str">
        <f>IF(B93="","",Output!AQ79)</f>
        <v/>
      </c>
      <c r="W93" s="1517" t="str">
        <f>IF(B93="","",Output!AR79)</f>
        <v/>
      </c>
      <c r="X93" s="1517" t="str">
        <f>IF(B93="","",Output!AS79)</f>
        <v/>
      </c>
      <c r="Y93" s="1518" t="str">
        <f>IF(B93="","",Output!AT79)</f>
        <v/>
      </c>
      <c r="AA93" s="1519" t="str">
        <f>IF(B93="","",Output!AU79)</f>
        <v/>
      </c>
      <c r="AB93" s="1517" t="str">
        <f>IF(B93="","",Output!AV79)</f>
        <v/>
      </c>
      <c r="AC93" s="1517" t="str">
        <f>IF(B93="","",Output!AW79)</f>
        <v/>
      </c>
      <c r="AD93" s="1518" t="str">
        <f>IF(B93="","",Output!AX79)</f>
        <v/>
      </c>
      <c r="AF93" s="1520" t="str">
        <f>IF(B93="","",Output!AY79)</f>
        <v/>
      </c>
      <c r="AG93" s="1514" t="str">
        <f>IF(B93="","",Output!AZ79)</f>
        <v/>
      </c>
      <c r="AH93" s="1515" t="str">
        <f>IF(B93="","",Output!BA79)</f>
        <v/>
      </c>
      <c r="AJ93" s="1521" t="str">
        <f>IF(B93="","",Output!BB79)</f>
        <v/>
      </c>
      <c r="AK93" s="1522" t="str">
        <f>IF(B93="","",Output!BC79)</f>
        <v/>
      </c>
      <c r="AL93" s="1522" t="str">
        <f>IF(B93="","",Output!BD79)</f>
        <v/>
      </c>
      <c r="AM93" s="1523" t="str">
        <f>IF(B93="","",Output!BE79)</f>
        <v/>
      </c>
    </row>
    <row r="94" spans="2:39">
      <c r="B94" s="143" t="str">
        <f>IF(Output!C80=0,"",Output!C80)</f>
        <v/>
      </c>
      <c r="D94" s="1489" t="str">
        <f>IF(B94="","",Output!AC80)</f>
        <v/>
      </c>
      <c r="E94" s="1490" t="str">
        <f>IF(B94="","",Output!AD80)</f>
        <v/>
      </c>
      <c r="F94" s="1491" t="str">
        <f>IF(B94="","",Output!AE80)</f>
        <v/>
      </c>
      <c r="H94" s="1513" t="str">
        <f>IF(B94="","",Output!AF80)</f>
        <v/>
      </c>
      <c r="I94" s="1514" t="str">
        <f>IF(B94="","",Output!AG80)</f>
        <v/>
      </c>
      <c r="J94" s="1514" t="str">
        <f>IF(B94="","",Output!AH80)</f>
        <v/>
      </c>
      <c r="K94" s="1514" t="str">
        <f>IF(B94="","",Output!AI80)</f>
        <v/>
      </c>
      <c r="L94" s="1537" t="str">
        <f>IF(B94="","",Output!AJ80)</f>
        <v/>
      </c>
      <c r="N94" s="1516" t="str">
        <f>IF(B94="","",Output!AK80)</f>
        <v/>
      </c>
      <c r="O94" s="1517" t="str">
        <f>IF(B94="","",Output!AL80)</f>
        <v/>
      </c>
      <c r="P94" s="1518" t="str">
        <f>IF(B94="","",Output!AM80)</f>
        <v/>
      </c>
      <c r="R94" s="1519" t="str">
        <f>IF(B94="","",Output!AN80)</f>
        <v/>
      </c>
      <c r="S94" s="1517" t="str">
        <f>IF(B94="","",Output!AO80)</f>
        <v/>
      </c>
      <c r="T94" s="1518" t="str">
        <f>IF(B94="","",Output!AP80)</f>
        <v/>
      </c>
      <c r="V94" s="1519" t="str">
        <f>IF(B94="","",Output!AQ80)</f>
        <v/>
      </c>
      <c r="W94" s="1517" t="str">
        <f>IF(B94="","",Output!AR80)</f>
        <v/>
      </c>
      <c r="X94" s="1517" t="str">
        <f>IF(B94="","",Output!AS80)</f>
        <v/>
      </c>
      <c r="Y94" s="1518" t="str">
        <f>IF(B94="","",Output!AT80)</f>
        <v/>
      </c>
      <c r="AA94" s="1519" t="str">
        <f>IF(B94="","",Output!AU80)</f>
        <v/>
      </c>
      <c r="AB94" s="1517" t="str">
        <f>IF(B94="","",Output!AV80)</f>
        <v/>
      </c>
      <c r="AC94" s="1517" t="str">
        <f>IF(B94="","",Output!AW80)</f>
        <v/>
      </c>
      <c r="AD94" s="1518" t="str">
        <f>IF(B94="","",Output!AX80)</f>
        <v/>
      </c>
      <c r="AF94" s="1520" t="str">
        <f>IF(B94="","",Output!AY80)</f>
        <v/>
      </c>
      <c r="AG94" s="1514" t="str">
        <f>IF(B94="","",Output!AZ80)</f>
        <v/>
      </c>
      <c r="AH94" s="1515" t="str">
        <f>IF(B94="","",Output!BA80)</f>
        <v/>
      </c>
      <c r="AJ94" s="1521" t="str">
        <f>IF(B94="","",Output!BB80)</f>
        <v/>
      </c>
      <c r="AK94" s="1522" t="str">
        <f>IF(B94="","",Output!BC80)</f>
        <v/>
      </c>
      <c r="AL94" s="1522" t="str">
        <f>IF(B94="","",Output!BD80)</f>
        <v/>
      </c>
      <c r="AM94" s="1523" t="str">
        <f>IF(B94="","",Output!BE80)</f>
        <v/>
      </c>
    </row>
    <row r="95" spans="2:39">
      <c r="B95" s="143" t="str">
        <f>IF(Output!C81=0,"",Output!C81)</f>
        <v/>
      </c>
      <c r="D95" s="1489" t="str">
        <f>IF(B95="","",Output!AC81)</f>
        <v/>
      </c>
      <c r="E95" s="1490" t="str">
        <f>IF(B95="","",Output!AD81)</f>
        <v/>
      </c>
      <c r="F95" s="1491" t="str">
        <f>IF(B95="","",Output!AE81)</f>
        <v/>
      </c>
      <c r="H95" s="1513" t="str">
        <f>IF(B95="","",Output!AF81)</f>
        <v/>
      </c>
      <c r="I95" s="1514" t="str">
        <f>IF(B95="","",Output!AG81)</f>
        <v/>
      </c>
      <c r="J95" s="1514" t="str">
        <f>IF(B95="","",Output!AH81)</f>
        <v/>
      </c>
      <c r="K95" s="1514" t="str">
        <f>IF(B95="","",Output!AI81)</f>
        <v/>
      </c>
      <c r="L95" s="1537" t="str">
        <f>IF(B95="","",Output!AJ81)</f>
        <v/>
      </c>
      <c r="N95" s="1516" t="str">
        <f>IF(B95="","",Output!AK81)</f>
        <v/>
      </c>
      <c r="O95" s="1517" t="str">
        <f>IF(B95="","",Output!AL81)</f>
        <v/>
      </c>
      <c r="P95" s="1518" t="str">
        <f>IF(B95="","",Output!AM81)</f>
        <v/>
      </c>
      <c r="R95" s="1519" t="str">
        <f>IF(B95="","",Output!AN81)</f>
        <v/>
      </c>
      <c r="S95" s="1517" t="str">
        <f>IF(B95="","",Output!AO81)</f>
        <v/>
      </c>
      <c r="T95" s="1518" t="str">
        <f>IF(B95="","",Output!AP81)</f>
        <v/>
      </c>
      <c r="V95" s="1519" t="str">
        <f>IF(B95="","",Output!AQ81)</f>
        <v/>
      </c>
      <c r="W95" s="1517" t="str">
        <f>IF(B95="","",Output!AR81)</f>
        <v/>
      </c>
      <c r="X95" s="1517" t="str">
        <f>IF(B95="","",Output!AS81)</f>
        <v/>
      </c>
      <c r="Y95" s="1518" t="str">
        <f>IF(B95="","",Output!AT81)</f>
        <v/>
      </c>
      <c r="AA95" s="1519" t="str">
        <f>IF(B95="","",Output!AU81)</f>
        <v/>
      </c>
      <c r="AB95" s="1517" t="str">
        <f>IF(B95="","",Output!AV81)</f>
        <v/>
      </c>
      <c r="AC95" s="1517" t="str">
        <f>IF(B95="","",Output!AW81)</f>
        <v/>
      </c>
      <c r="AD95" s="1518" t="str">
        <f>IF(B95="","",Output!AX81)</f>
        <v/>
      </c>
      <c r="AF95" s="1520" t="str">
        <f>IF(B95="","",Output!AY81)</f>
        <v/>
      </c>
      <c r="AG95" s="1514" t="str">
        <f>IF(B95="","",Output!AZ81)</f>
        <v/>
      </c>
      <c r="AH95" s="1515" t="str">
        <f>IF(B95="","",Output!BA81)</f>
        <v/>
      </c>
      <c r="AJ95" s="1521" t="str">
        <f>IF(B95="","",Output!BB81)</f>
        <v/>
      </c>
      <c r="AK95" s="1522" t="str">
        <f>IF(B95="","",Output!BC81)</f>
        <v/>
      </c>
      <c r="AL95" s="1522" t="str">
        <f>IF(B95="","",Output!BD81)</f>
        <v/>
      </c>
      <c r="AM95" s="1523" t="str">
        <f>IF(B95="","",Output!BE81)</f>
        <v/>
      </c>
    </row>
    <row r="96" spans="2:39">
      <c r="B96" s="143" t="str">
        <f>IF(Output!C82=0,"",Output!C82)</f>
        <v/>
      </c>
      <c r="D96" s="1489" t="str">
        <f>IF(B96="","",Output!AC82)</f>
        <v/>
      </c>
      <c r="E96" s="1490" t="str">
        <f>IF(B96="","",Output!AD82)</f>
        <v/>
      </c>
      <c r="F96" s="1491" t="str">
        <f>IF(B96="","",Output!AE82)</f>
        <v/>
      </c>
      <c r="H96" s="1513" t="str">
        <f>IF(B96="","",Output!AF82)</f>
        <v/>
      </c>
      <c r="I96" s="1514" t="str">
        <f>IF(B96="","",Output!AG82)</f>
        <v/>
      </c>
      <c r="J96" s="1514" t="str">
        <f>IF(B96="","",Output!AH82)</f>
        <v/>
      </c>
      <c r="K96" s="1514" t="str">
        <f>IF(B96="","",Output!AI82)</f>
        <v/>
      </c>
      <c r="L96" s="1537" t="str">
        <f>IF(B96="","",Output!AJ82)</f>
        <v/>
      </c>
      <c r="N96" s="1516" t="str">
        <f>IF(B96="","",Output!AK82)</f>
        <v/>
      </c>
      <c r="O96" s="1517" t="str">
        <f>IF(B96="","",Output!AL82)</f>
        <v/>
      </c>
      <c r="P96" s="1518" t="str">
        <f>IF(B96="","",Output!AM82)</f>
        <v/>
      </c>
      <c r="R96" s="1519" t="str">
        <f>IF(B96="","",Output!AN82)</f>
        <v/>
      </c>
      <c r="S96" s="1517" t="str">
        <f>IF(B96="","",Output!AO82)</f>
        <v/>
      </c>
      <c r="T96" s="1518" t="str">
        <f>IF(B96="","",Output!AP82)</f>
        <v/>
      </c>
      <c r="V96" s="1519" t="str">
        <f>IF(B96="","",Output!AQ82)</f>
        <v/>
      </c>
      <c r="W96" s="1517" t="str">
        <f>IF(B96="","",Output!AR82)</f>
        <v/>
      </c>
      <c r="X96" s="1517" t="str">
        <f>IF(B96="","",Output!AS82)</f>
        <v/>
      </c>
      <c r="Y96" s="1518" t="str">
        <f>IF(B96="","",Output!AT82)</f>
        <v/>
      </c>
      <c r="AA96" s="1519" t="str">
        <f>IF(B96="","",Output!AU82)</f>
        <v/>
      </c>
      <c r="AB96" s="1517" t="str">
        <f>IF(B96="","",Output!AV82)</f>
        <v/>
      </c>
      <c r="AC96" s="1517" t="str">
        <f>IF(B96="","",Output!AW82)</f>
        <v/>
      </c>
      <c r="AD96" s="1518" t="str">
        <f>IF(B96="","",Output!AX82)</f>
        <v/>
      </c>
      <c r="AF96" s="1520" t="str">
        <f>IF(B96="","",Output!AY82)</f>
        <v/>
      </c>
      <c r="AG96" s="1514" t="str">
        <f>IF(B96="","",Output!AZ82)</f>
        <v/>
      </c>
      <c r="AH96" s="1515" t="str">
        <f>IF(B96="","",Output!BA82)</f>
        <v/>
      </c>
      <c r="AJ96" s="1521" t="str">
        <f>IF(B96="","",Output!BB82)</f>
        <v/>
      </c>
      <c r="AK96" s="1522" t="str">
        <f>IF(B96="","",Output!BC82)</f>
        <v/>
      </c>
      <c r="AL96" s="1522" t="str">
        <f>IF(B96="","",Output!BD82)</f>
        <v/>
      </c>
      <c r="AM96" s="1523" t="str">
        <f>IF(B96="","",Output!BE82)</f>
        <v/>
      </c>
    </row>
    <row r="97" spans="2:39">
      <c r="B97" s="143" t="str">
        <f>IF(Output!C83=0,"",Output!C83)</f>
        <v/>
      </c>
      <c r="D97" s="1489" t="str">
        <f>IF(B97="","",Output!AC83)</f>
        <v/>
      </c>
      <c r="E97" s="1490" t="str">
        <f>IF(B97="","",Output!AD83)</f>
        <v/>
      </c>
      <c r="F97" s="1491" t="str">
        <f>IF(B97="","",Output!AE83)</f>
        <v/>
      </c>
      <c r="H97" s="1513" t="str">
        <f>IF(B97="","",Output!AF83)</f>
        <v/>
      </c>
      <c r="I97" s="1514" t="str">
        <f>IF(B97="","",Output!AG83)</f>
        <v/>
      </c>
      <c r="J97" s="1514" t="str">
        <f>IF(B97="","",Output!AH83)</f>
        <v/>
      </c>
      <c r="K97" s="1514" t="str">
        <f>IF(B97="","",Output!AI83)</f>
        <v/>
      </c>
      <c r="L97" s="1537" t="str">
        <f>IF(B97="","",Output!AJ83)</f>
        <v/>
      </c>
      <c r="N97" s="1516" t="str">
        <f>IF(B97="","",Output!AK83)</f>
        <v/>
      </c>
      <c r="O97" s="1517" t="str">
        <f>IF(B97="","",Output!AL83)</f>
        <v/>
      </c>
      <c r="P97" s="1518" t="str">
        <f>IF(B97="","",Output!AM83)</f>
        <v/>
      </c>
      <c r="R97" s="1519" t="str">
        <f>IF(B97="","",Output!AN83)</f>
        <v/>
      </c>
      <c r="S97" s="1517" t="str">
        <f>IF(B97="","",Output!AO83)</f>
        <v/>
      </c>
      <c r="T97" s="1518" t="str">
        <f>IF(B97="","",Output!AP83)</f>
        <v/>
      </c>
      <c r="V97" s="1519" t="str">
        <f>IF(B97="","",Output!AQ83)</f>
        <v/>
      </c>
      <c r="W97" s="1517" t="str">
        <f>IF(B97="","",Output!AR83)</f>
        <v/>
      </c>
      <c r="X97" s="1517" t="str">
        <f>IF(B97="","",Output!AS83)</f>
        <v/>
      </c>
      <c r="Y97" s="1518" t="str">
        <f>IF(B97="","",Output!AT83)</f>
        <v/>
      </c>
      <c r="AA97" s="1519" t="str">
        <f>IF(B97="","",Output!AU83)</f>
        <v/>
      </c>
      <c r="AB97" s="1517" t="str">
        <f>IF(B97="","",Output!AV83)</f>
        <v/>
      </c>
      <c r="AC97" s="1517" t="str">
        <f>IF(B97="","",Output!AW83)</f>
        <v/>
      </c>
      <c r="AD97" s="1518" t="str">
        <f>IF(B97="","",Output!AX83)</f>
        <v/>
      </c>
      <c r="AF97" s="1520" t="str">
        <f>IF(B97="","",Output!AY83)</f>
        <v/>
      </c>
      <c r="AG97" s="1514" t="str">
        <f>IF(B97="","",Output!AZ83)</f>
        <v/>
      </c>
      <c r="AH97" s="1515" t="str">
        <f>IF(B97="","",Output!BA83)</f>
        <v/>
      </c>
      <c r="AJ97" s="1521" t="str">
        <f>IF(B97="","",Output!BB83)</f>
        <v/>
      </c>
      <c r="AK97" s="1522" t="str">
        <f>IF(B97="","",Output!BC83)</f>
        <v/>
      </c>
      <c r="AL97" s="1522" t="str">
        <f>IF(B97="","",Output!BD83)</f>
        <v/>
      </c>
      <c r="AM97" s="1523" t="str">
        <f>IF(B97="","",Output!BE83)</f>
        <v/>
      </c>
    </row>
    <row r="98" spans="2:39">
      <c r="B98" s="143" t="str">
        <f>IF(Output!C84=0,"",Output!C84)</f>
        <v/>
      </c>
      <c r="D98" s="1489" t="str">
        <f>IF(B98="","",Output!AC84)</f>
        <v/>
      </c>
      <c r="E98" s="1490" t="str">
        <f>IF(B98="","",Output!AD84)</f>
        <v/>
      </c>
      <c r="F98" s="1491" t="str">
        <f>IF(B98="","",Output!AE84)</f>
        <v/>
      </c>
      <c r="H98" s="1513" t="str">
        <f>IF(B98="","",Output!AF84)</f>
        <v/>
      </c>
      <c r="I98" s="1514" t="str">
        <f>IF(B98="","",Output!AG84)</f>
        <v/>
      </c>
      <c r="J98" s="1514" t="str">
        <f>IF(B98="","",Output!AH84)</f>
        <v/>
      </c>
      <c r="K98" s="1514" t="str">
        <f>IF(B98="","",Output!AI84)</f>
        <v/>
      </c>
      <c r="L98" s="1537" t="str">
        <f>IF(B98="","",Output!AJ84)</f>
        <v/>
      </c>
      <c r="N98" s="1516" t="str">
        <f>IF(B98="","",Output!AK84)</f>
        <v/>
      </c>
      <c r="O98" s="1517" t="str">
        <f>IF(B98="","",Output!AL84)</f>
        <v/>
      </c>
      <c r="P98" s="1518" t="str">
        <f>IF(B98="","",Output!AM84)</f>
        <v/>
      </c>
      <c r="R98" s="1519" t="str">
        <f>IF(B98="","",Output!AN84)</f>
        <v/>
      </c>
      <c r="S98" s="1517" t="str">
        <f>IF(B98="","",Output!AO84)</f>
        <v/>
      </c>
      <c r="T98" s="1518" t="str">
        <f>IF(B98="","",Output!AP84)</f>
        <v/>
      </c>
      <c r="V98" s="1519" t="str">
        <f>IF(B98="","",Output!AQ84)</f>
        <v/>
      </c>
      <c r="W98" s="1517" t="str">
        <f>IF(B98="","",Output!AR84)</f>
        <v/>
      </c>
      <c r="X98" s="1517" t="str">
        <f>IF(B98="","",Output!AS84)</f>
        <v/>
      </c>
      <c r="Y98" s="1518" t="str">
        <f>IF(B98="","",Output!AT84)</f>
        <v/>
      </c>
      <c r="AA98" s="1519" t="str">
        <f>IF(B98="","",Output!AU84)</f>
        <v/>
      </c>
      <c r="AB98" s="1517" t="str">
        <f>IF(B98="","",Output!AV84)</f>
        <v/>
      </c>
      <c r="AC98" s="1517" t="str">
        <f>IF(B98="","",Output!AW84)</f>
        <v/>
      </c>
      <c r="AD98" s="1518" t="str">
        <f>IF(B98="","",Output!AX84)</f>
        <v/>
      </c>
      <c r="AF98" s="1520" t="str">
        <f>IF(B98="","",Output!AY84)</f>
        <v/>
      </c>
      <c r="AG98" s="1514" t="str">
        <f>IF(B98="","",Output!AZ84)</f>
        <v/>
      </c>
      <c r="AH98" s="1515" t="str">
        <f>IF(B98="","",Output!BA84)</f>
        <v/>
      </c>
      <c r="AJ98" s="1521" t="str">
        <f>IF(B98="","",Output!BB84)</f>
        <v/>
      </c>
      <c r="AK98" s="1522" t="str">
        <f>IF(B98="","",Output!BC84)</f>
        <v/>
      </c>
      <c r="AL98" s="1522" t="str">
        <f>IF(B98="","",Output!BD84)</f>
        <v/>
      </c>
      <c r="AM98" s="1523" t="str">
        <f>IF(B98="","",Output!BE84)</f>
        <v/>
      </c>
    </row>
    <row r="99" spans="2:39">
      <c r="B99" s="143" t="str">
        <f>IF(Output!C85=0,"",Output!C85)</f>
        <v/>
      </c>
      <c r="D99" s="1489" t="str">
        <f>IF(B99="","",Output!AC85)</f>
        <v/>
      </c>
      <c r="E99" s="1490" t="str">
        <f>IF(B99="","",Output!AD85)</f>
        <v/>
      </c>
      <c r="F99" s="1491" t="str">
        <f>IF(B99="","",Output!AE85)</f>
        <v/>
      </c>
      <c r="H99" s="1513" t="str">
        <f>IF(B99="","",Output!AF85)</f>
        <v/>
      </c>
      <c r="I99" s="1514" t="str">
        <f>IF(B99="","",Output!AG85)</f>
        <v/>
      </c>
      <c r="J99" s="1514" t="str">
        <f>IF(B99="","",Output!AH85)</f>
        <v/>
      </c>
      <c r="K99" s="1514" t="str">
        <f>IF(B99="","",Output!AI85)</f>
        <v/>
      </c>
      <c r="L99" s="1537" t="str">
        <f>IF(B99="","",Output!AJ85)</f>
        <v/>
      </c>
      <c r="N99" s="1516" t="str">
        <f>IF(B99="","",Output!AK85)</f>
        <v/>
      </c>
      <c r="O99" s="1517" t="str">
        <f>IF(B99="","",Output!AL85)</f>
        <v/>
      </c>
      <c r="P99" s="1518" t="str">
        <f>IF(B99="","",Output!AM85)</f>
        <v/>
      </c>
      <c r="R99" s="1519" t="str">
        <f>IF(B99="","",Output!AN85)</f>
        <v/>
      </c>
      <c r="S99" s="1517" t="str">
        <f>IF(B99="","",Output!AO85)</f>
        <v/>
      </c>
      <c r="T99" s="1518" t="str">
        <f>IF(B99="","",Output!AP85)</f>
        <v/>
      </c>
      <c r="V99" s="1519" t="str">
        <f>IF(B99="","",Output!AQ85)</f>
        <v/>
      </c>
      <c r="W99" s="1517" t="str">
        <f>IF(B99="","",Output!AR85)</f>
        <v/>
      </c>
      <c r="X99" s="1517" t="str">
        <f>IF(B99="","",Output!AS85)</f>
        <v/>
      </c>
      <c r="Y99" s="1518" t="str">
        <f>IF(B99="","",Output!AT85)</f>
        <v/>
      </c>
      <c r="AA99" s="1519" t="str">
        <f>IF(B99="","",Output!AU85)</f>
        <v/>
      </c>
      <c r="AB99" s="1517" t="str">
        <f>IF(B99="","",Output!AV85)</f>
        <v/>
      </c>
      <c r="AC99" s="1517" t="str">
        <f>IF(B99="","",Output!AW85)</f>
        <v/>
      </c>
      <c r="AD99" s="1518" t="str">
        <f>IF(B99="","",Output!AX85)</f>
        <v/>
      </c>
      <c r="AF99" s="1520" t="str">
        <f>IF(B99="","",Output!AY85)</f>
        <v/>
      </c>
      <c r="AG99" s="1514" t="str">
        <f>IF(B99="","",Output!AZ85)</f>
        <v/>
      </c>
      <c r="AH99" s="1515" t="str">
        <f>IF(B99="","",Output!BA85)</f>
        <v/>
      </c>
      <c r="AJ99" s="1521" t="str">
        <f>IF(B99="","",Output!BB85)</f>
        <v/>
      </c>
      <c r="AK99" s="1522" t="str">
        <f>IF(B99="","",Output!BC85)</f>
        <v/>
      </c>
      <c r="AL99" s="1522" t="str">
        <f>IF(B99="","",Output!BD85)</f>
        <v/>
      </c>
      <c r="AM99" s="1523" t="str">
        <f>IF(B99="","",Output!BE85)</f>
        <v/>
      </c>
    </row>
    <row r="100" spans="2:39">
      <c r="B100" s="143" t="str">
        <f>IF(Output!C86=0,"",Output!C86)</f>
        <v/>
      </c>
      <c r="D100" s="1489" t="str">
        <f>IF(B100="","",Output!AC86)</f>
        <v/>
      </c>
      <c r="E100" s="1490" t="str">
        <f>IF(B100="","",Output!AD86)</f>
        <v/>
      </c>
      <c r="F100" s="1491" t="str">
        <f>IF(B100="","",Output!AE86)</f>
        <v/>
      </c>
      <c r="H100" s="1513" t="str">
        <f>IF(B100="","",Output!AF86)</f>
        <v/>
      </c>
      <c r="I100" s="1514" t="str">
        <f>IF(B100="","",Output!AG86)</f>
        <v/>
      </c>
      <c r="J100" s="1514" t="str">
        <f>IF(B100="","",Output!AH86)</f>
        <v/>
      </c>
      <c r="K100" s="1514" t="str">
        <f>IF(B100="","",Output!AI86)</f>
        <v/>
      </c>
      <c r="L100" s="1537" t="str">
        <f>IF(B100="","",Output!AJ86)</f>
        <v/>
      </c>
      <c r="N100" s="1516" t="str">
        <f>IF(B100="","",Output!AK86)</f>
        <v/>
      </c>
      <c r="O100" s="1517" t="str">
        <f>IF(B100="","",Output!AL86)</f>
        <v/>
      </c>
      <c r="P100" s="1518" t="str">
        <f>IF(B100="","",Output!AM86)</f>
        <v/>
      </c>
      <c r="R100" s="1519" t="str">
        <f>IF(B100="","",Output!AN86)</f>
        <v/>
      </c>
      <c r="S100" s="1517" t="str">
        <f>IF(B100="","",Output!AO86)</f>
        <v/>
      </c>
      <c r="T100" s="1518" t="str">
        <f>IF(B100="","",Output!AP86)</f>
        <v/>
      </c>
      <c r="V100" s="1519" t="str">
        <f>IF(B100="","",Output!AQ86)</f>
        <v/>
      </c>
      <c r="W100" s="1517" t="str">
        <f>IF(B100="","",Output!AR86)</f>
        <v/>
      </c>
      <c r="X100" s="1517" t="str">
        <f>IF(B100="","",Output!AS86)</f>
        <v/>
      </c>
      <c r="Y100" s="1518" t="str">
        <f>IF(B100="","",Output!AT86)</f>
        <v/>
      </c>
      <c r="AA100" s="1519" t="str">
        <f>IF(B100="","",Output!AU86)</f>
        <v/>
      </c>
      <c r="AB100" s="1517" t="str">
        <f>IF(B100="","",Output!AV86)</f>
        <v/>
      </c>
      <c r="AC100" s="1517" t="str">
        <f>IF(B100="","",Output!AW86)</f>
        <v/>
      </c>
      <c r="AD100" s="1518" t="str">
        <f>IF(B100="","",Output!AX86)</f>
        <v/>
      </c>
      <c r="AF100" s="1520" t="str">
        <f>IF(B100="","",Output!AY86)</f>
        <v/>
      </c>
      <c r="AG100" s="1514" t="str">
        <f>IF(B100="","",Output!AZ86)</f>
        <v/>
      </c>
      <c r="AH100" s="1515" t="str">
        <f>IF(B100="","",Output!BA86)</f>
        <v/>
      </c>
      <c r="AJ100" s="1521" t="str">
        <f>IF(B100="","",Output!BB86)</f>
        <v/>
      </c>
      <c r="AK100" s="1522" t="str">
        <f>IF(B100="","",Output!BC86)</f>
        <v/>
      </c>
      <c r="AL100" s="1522" t="str">
        <f>IF(B100="","",Output!BD86)</f>
        <v/>
      </c>
      <c r="AM100" s="1523" t="str">
        <f>IF(B100="","",Output!BE86)</f>
        <v/>
      </c>
    </row>
    <row r="101" spans="2:39">
      <c r="B101" s="143" t="str">
        <f>IF(Output!C87=0,"",Output!C87)</f>
        <v/>
      </c>
      <c r="D101" s="1489" t="str">
        <f>IF(B101="","",Output!AC87)</f>
        <v/>
      </c>
      <c r="E101" s="1490" t="str">
        <f>IF(B101="","",Output!AD87)</f>
        <v/>
      </c>
      <c r="F101" s="1491" t="str">
        <f>IF(B101="","",Output!AE87)</f>
        <v/>
      </c>
      <c r="H101" s="1513" t="str">
        <f>IF(B101="","",Output!AF87)</f>
        <v/>
      </c>
      <c r="I101" s="1514" t="str">
        <f>IF(B101="","",Output!AG87)</f>
        <v/>
      </c>
      <c r="J101" s="1514" t="str">
        <f>IF(B101="","",Output!AH87)</f>
        <v/>
      </c>
      <c r="K101" s="1514" t="str">
        <f>IF(B101="","",Output!AI87)</f>
        <v/>
      </c>
      <c r="L101" s="1537" t="str">
        <f>IF(B101="","",Output!AJ87)</f>
        <v/>
      </c>
      <c r="N101" s="1516" t="str">
        <f>IF(B101="","",Output!AK87)</f>
        <v/>
      </c>
      <c r="O101" s="1517" t="str">
        <f>IF(B101="","",Output!AL87)</f>
        <v/>
      </c>
      <c r="P101" s="1518" t="str">
        <f>IF(B101="","",Output!AM87)</f>
        <v/>
      </c>
      <c r="R101" s="1519" t="str">
        <f>IF(B101="","",Output!AN87)</f>
        <v/>
      </c>
      <c r="S101" s="1517" t="str">
        <f>IF(B101="","",Output!AO87)</f>
        <v/>
      </c>
      <c r="T101" s="1518" t="str">
        <f>IF(B101="","",Output!AP87)</f>
        <v/>
      </c>
      <c r="V101" s="1519" t="str">
        <f>IF(B101="","",Output!AQ87)</f>
        <v/>
      </c>
      <c r="W101" s="1517" t="str">
        <f>IF(B101="","",Output!AR87)</f>
        <v/>
      </c>
      <c r="X101" s="1517" t="str">
        <f>IF(B101="","",Output!AS87)</f>
        <v/>
      </c>
      <c r="Y101" s="1518" t="str">
        <f>IF(B101="","",Output!AT87)</f>
        <v/>
      </c>
      <c r="AA101" s="1519" t="str">
        <f>IF(B101="","",Output!AU87)</f>
        <v/>
      </c>
      <c r="AB101" s="1517" t="str">
        <f>IF(B101="","",Output!AV87)</f>
        <v/>
      </c>
      <c r="AC101" s="1517" t="str">
        <f>IF(B101="","",Output!AW87)</f>
        <v/>
      </c>
      <c r="AD101" s="1518" t="str">
        <f>IF(B101="","",Output!AX87)</f>
        <v/>
      </c>
      <c r="AF101" s="1520" t="str">
        <f>IF(B101="","",Output!AY87)</f>
        <v/>
      </c>
      <c r="AG101" s="1514" t="str">
        <f>IF(B101="","",Output!AZ87)</f>
        <v/>
      </c>
      <c r="AH101" s="1515" t="str">
        <f>IF(B101="","",Output!BA87)</f>
        <v/>
      </c>
      <c r="AJ101" s="1521" t="str">
        <f>IF(B101="","",Output!BB87)</f>
        <v/>
      </c>
      <c r="AK101" s="1522" t="str">
        <f>IF(B101="","",Output!BC87)</f>
        <v/>
      </c>
      <c r="AL101" s="1522" t="str">
        <f>IF(B101="","",Output!BD87)</f>
        <v/>
      </c>
      <c r="AM101" s="1523" t="str">
        <f>IF(B101="","",Output!BE87)</f>
        <v/>
      </c>
    </row>
    <row r="102" spans="2:39">
      <c r="B102" s="143" t="str">
        <f>IF(Output!C88=0,"",Output!C88)</f>
        <v/>
      </c>
      <c r="D102" s="1489" t="str">
        <f>IF(B102="","",Output!AC88)</f>
        <v/>
      </c>
      <c r="E102" s="1490" t="str">
        <f>IF(B102="","",Output!AD88)</f>
        <v/>
      </c>
      <c r="F102" s="1491" t="str">
        <f>IF(B102="","",Output!AE88)</f>
        <v/>
      </c>
      <c r="H102" s="1513" t="str">
        <f>IF(B102="","",Output!AF88)</f>
        <v/>
      </c>
      <c r="I102" s="1514" t="str">
        <f>IF(B102="","",Output!AG88)</f>
        <v/>
      </c>
      <c r="J102" s="1514" t="str">
        <f>IF(B102="","",Output!AH88)</f>
        <v/>
      </c>
      <c r="K102" s="1514" t="str">
        <f>IF(B102="","",Output!AI88)</f>
        <v/>
      </c>
      <c r="L102" s="1537" t="str">
        <f>IF(B102="","",Output!AJ88)</f>
        <v/>
      </c>
      <c r="N102" s="1516" t="str">
        <f>IF(B102="","",Output!AK88)</f>
        <v/>
      </c>
      <c r="O102" s="1517" t="str">
        <f>IF(B102="","",Output!AL88)</f>
        <v/>
      </c>
      <c r="P102" s="1518" t="str">
        <f>IF(B102="","",Output!AM88)</f>
        <v/>
      </c>
      <c r="R102" s="1519" t="str">
        <f>IF(B102="","",Output!AN88)</f>
        <v/>
      </c>
      <c r="S102" s="1517" t="str">
        <f>IF(B102="","",Output!AO88)</f>
        <v/>
      </c>
      <c r="T102" s="1518" t="str">
        <f>IF(B102="","",Output!AP88)</f>
        <v/>
      </c>
      <c r="V102" s="1519" t="str">
        <f>IF(B102="","",Output!AQ88)</f>
        <v/>
      </c>
      <c r="W102" s="1517" t="str">
        <f>IF(B102="","",Output!AR88)</f>
        <v/>
      </c>
      <c r="X102" s="1517" t="str">
        <f>IF(B102="","",Output!AS88)</f>
        <v/>
      </c>
      <c r="Y102" s="1518" t="str">
        <f>IF(B102="","",Output!AT88)</f>
        <v/>
      </c>
      <c r="AA102" s="1519" t="str">
        <f>IF(B102="","",Output!AU88)</f>
        <v/>
      </c>
      <c r="AB102" s="1517" t="str">
        <f>IF(B102="","",Output!AV88)</f>
        <v/>
      </c>
      <c r="AC102" s="1517" t="str">
        <f>IF(B102="","",Output!AW88)</f>
        <v/>
      </c>
      <c r="AD102" s="1518" t="str">
        <f>IF(B102="","",Output!AX88)</f>
        <v/>
      </c>
      <c r="AF102" s="1520" t="str">
        <f>IF(B102="","",Output!AY88)</f>
        <v/>
      </c>
      <c r="AG102" s="1514" t="str">
        <f>IF(B102="","",Output!AZ88)</f>
        <v/>
      </c>
      <c r="AH102" s="1515" t="str">
        <f>IF(B102="","",Output!BA88)</f>
        <v/>
      </c>
      <c r="AJ102" s="1521" t="str">
        <f>IF(B102="","",Output!BB88)</f>
        <v/>
      </c>
      <c r="AK102" s="1522" t="str">
        <f>IF(B102="","",Output!BC88)</f>
        <v/>
      </c>
      <c r="AL102" s="1522" t="str">
        <f>IF(B102="","",Output!BD88)</f>
        <v/>
      </c>
      <c r="AM102" s="1523" t="str">
        <f>IF(B102="","",Output!BE88)</f>
        <v/>
      </c>
    </row>
    <row r="103" spans="2:39">
      <c r="B103" s="143" t="str">
        <f>IF(Output!C89=0,"",Output!C89)</f>
        <v/>
      </c>
      <c r="D103" s="1489" t="str">
        <f>IF(B103="","",Output!AC89)</f>
        <v/>
      </c>
      <c r="E103" s="1490" t="str">
        <f>IF(B103="","",Output!AD89)</f>
        <v/>
      </c>
      <c r="F103" s="1491" t="str">
        <f>IF(B103="","",Output!AE89)</f>
        <v/>
      </c>
      <c r="H103" s="1513" t="str">
        <f>IF(B103="","",Output!AF89)</f>
        <v/>
      </c>
      <c r="I103" s="1514" t="str">
        <f>IF(B103="","",Output!AG89)</f>
        <v/>
      </c>
      <c r="J103" s="1514" t="str">
        <f>IF(B103="","",Output!AH89)</f>
        <v/>
      </c>
      <c r="K103" s="1514" t="str">
        <f>IF(B103="","",Output!AI89)</f>
        <v/>
      </c>
      <c r="L103" s="1537" t="str">
        <f>IF(B103="","",Output!AJ89)</f>
        <v/>
      </c>
      <c r="N103" s="1516" t="str">
        <f>IF(B103="","",Output!AK89)</f>
        <v/>
      </c>
      <c r="O103" s="1517" t="str">
        <f>IF(B103="","",Output!AL89)</f>
        <v/>
      </c>
      <c r="P103" s="1518" t="str">
        <f>IF(B103="","",Output!AM89)</f>
        <v/>
      </c>
      <c r="R103" s="1519" t="str">
        <f>IF(B103="","",Output!AN89)</f>
        <v/>
      </c>
      <c r="S103" s="1517" t="str">
        <f>IF(B103="","",Output!AO89)</f>
        <v/>
      </c>
      <c r="T103" s="1518" t="str">
        <f>IF(B103="","",Output!AP89)</f>
        <v/>
      </c>
      <c r="V103" s="1519" t="str">
        <f>IF(B103="","",Output!AQ89)</f>
        <v/>
      </c>
      <c r="W103" s="1517" t="str">
        <f>IF(B103="","",Output!AR89)</f>
        <v/>
      </c>
      <c r="X103" s="1517" t="str">
        <f>IF(B103="","",Output!AS89)</f>
        <v/>
      </c>
      <c r="Y103" s="1518" t="str">
        <f>IF(B103="","",Output!AT89)</f>
        <v/>
      </c>
      <c r="AA103" s="1519" t="str">
        <f>IF(B103="","",Output!AU89)</f>
        <v/>
      </c>
      <c r="AB103" s="1517" t="str">
        <f>IF(B103="","",Output!AV89)</f>
        <v/>
      </c>
      <c r="AC103" s="1517" t="str">
        <f>IF(B103="","",Output!AW89)</f>
        <v/>
      </c>
      <c r="AD103" s="1518" t="str">
        <f>IF(B103="","",Output!AX89)</f>
        <v/>
      </c>
      <c r="AF103" s="1520" t="str">
        <f>IF(B103="","",Output!AY89)</f>
        <v/>
      </c>
      <c r="AG103" s="1514" t="str">
        <f>IF(B103="","",Output!AZ89)</f>
        <v/>
      </c>
      <c r="AH103" s="1515" t="str">
        <f>IF(B103="","",Output!BA89)</f>
        <v/>
      </c>
      <c r="AJ103" s="1521" t="str">
        <f>IF(B103="","",Output!BB89)</f>
        <v/>
      </c>
      <c r="AK103" s="1522" t="str">
        <f>IF(B103="","",Output!BC89)</f>
        <v/>
      </c>
      <c r="AL103" s="1522" t="str">
        <f>IF(B103="","",Output!BD89)</f>
        <v/>
      </c>
      <c r="AM103" s="1523" t="str">
        <f>IF(B103="","",Output!BE89)</f>
        <v/>
      </c>
    </row>
    <row r="104" spans="2:39">
      <c r="B104" s="143" t="str">
        <f>IF(Output!C90=0,"",Output!C90)</f>
        <v/>
      </c>
      <c r="D104" s="1489" t="str">
        <f>IF(B104="","",Output!AC90)</f>
        <v/>
      </c>
      <c r="E104" s="1490" t="str">
        <f>IF(B104="","",Output!AD90)</f>
        <v/>
      </c>
      <c r="F104" s="1491" t="str">
        <f>IF(B104="","",Output!AE90)</f>
        <v/>
      </c>
      <c r="H104" s="1513" t="str">
        <f>IF(B104="","",Output!AF90)</f>
        <v/>
      </c>
      <c r="I104" s="1514" t="str">
        <f>IF(B104="","",Output!AG90)</f>
        <v/>
      </c>
      <c r="J104" s="1514" t="str">
        <f>IF(B104="","",Output!AH90)</f>
        <v/>
      </c>
      <c r="K104" s="1514" t="str">
        <f>IF(B104="","",Output!AI90)</f>
        <v/>
      </c>
      <c r="L104" s="1537" t="str">
        <f>IF(B104="","",Output!AJ90)</f>
        <v/>
      </c>
      <c r="N104" s="1516" t="str">
        <f>IF(B104="","",Output!AK90)</f>
        <v/>
      </c>
      <c r="O104" s="1517" t="str">
        <f>IF(B104="","",Output!AL90)</f>
        <v/>
      </c>
      <c r="P104" s="1518" t="str">
        <f>IF(B104="","",Output!AM90)</f>
        <v/>
      </c>
      <c r="R104" s="1519" t="str">
        <f>IF(B104="","",Output!AN90)</f>
        <v/>
      </c>
      <c r="S104" s="1517" t="str">
        <f>IF(B104="","",Output!AO90)</f>
        <v/>
      </c>
      <c r="T104" s="1518" t="str">
        <f>IF(B104="","",Output!AP90)</f>
        <v/>
      </c>
      <c r="V104" s="1519" t="str">
        <f>IF(B104="","",Output!AQ90)</f>
        <v/>
      </c>
      <c r="W104" s="1517" t="str">
        <f>IF(B104="","",Output!AR90)</f>
        <v/>
      </c>
      <c r="X104" s="1517" t="str">
        <f>IF(B104="","",Output!AS90)</f>
        <v/>
      </c>
      <c r="Y104" s="1518" t="str">
        <f>IF(B104="","",Output!AT90)</f>
        <v/>
      </c>
      <c r="AA104" s="1519" t="str">
        <f>IF(B104="","",Output!AU90)</f>
        <v/>
      </c>
      <c r="AB104" s="1517" t="str">
        <f>IF(B104="","",Output!AV90)</f>
        <v/>
      </c>
      <c r="AC104" s="1517" t="str">
        <f>IF(B104="","",Output!AW90)</f>
        <v/>
      </c>
      <c r="AD104" s="1518" t="str">
        <f>IF(B104="","",Output!AX90)</f>
        <v/>
      </c>
      <c r="AF104" s="1520" t="str">
        <f>IF(B104="","",Output!AY90)</f>
        <v/>
      </c>
      <c r="AG104" s="1514" t="str">
        <f>IF(B104="","",Output!AZ90)</f>
        <v/>
      </c>
      <c r="AH104" s="1515" t="str">
        <f>IF(B104="","",Output!BA90)</f>
        <v/>
      </c>
      <c r="AJ104" s="1521" t="str">
        <f>IF(B104="","",Output!BB90)</f>
        <v/>
      </c>
      <c r="AK104" s="1522" t="str">
        <f>IF(B104="","",Output!BC90)</f>
        <v/>
      </c>
      <c r="AL104" s="1522" t="str">
        <f>IF(B104="","",Output!BD90)</f>
        <v/>
      </c>
      <c r="AM104" s="1523" t="str">
        <f>IF(B104="","",Output!BE90)</f>
        <v/>
      </c>
    </row>
    <row r="105" spans="2:39">
      <c r="B105" s="143" t="str">
        <f>IF(Output!C91=0,"",Output!C91)</f>
        <v/>
      </c>
      <c r="D105" s="1489" t="str">
        <f>IF(B105="","",Output!AC91)</f>
        <v/>
      </c>
      <c r="E105" s="1490" t="str">
        <f>IF(B105="","",Output!AD91)</f>
        <v/>
      </c>
      <c r="F105" s="1491" t="str">
        <f>IF(B105="","",Output!AE91)</f>
        <v/>
      </c>
      <c r="H105" s="1513" t="str">
        <f>IF(B105="","",Output!AF91)</f>
        <v/>
      </c>
      <c r="I105" s="1514" t="str">
        <f>IF(B105="","",Output!AG91)</f>
        <v/>
      </c>
      <c r="J105" s="1514" t="str">
        <f>IF(B105="","",Output!AH91)</f>
        <v/>
      </c>
      <c r="K105" s="1514" t="str">
        <f>IF(B105="","",Output!AI91)</f>
        <v/>
      </c>
      <c r="L105" s="1537" t="str">
        <f>IF(B105="","",Output!AJ91)</f>
        <v/>
      </c>
      <c r="N105" s="1516" t="str">
        <f>IF(B105="","",Output!AK91)</f>
        <v/>
      </c>
      <c r="O105" s="1517" t="str">
        <f>IF(B105="","",Output!AL91)</f>
        <v/>
      </c>
      <c r="P105" s="1518" t="str">
        <f>IF(B105="","",Output!AM91)</f>
        <v/>
      </c>
      <c r="R105" s="1519" t="str">
        <f>IF(B105="","",Output!AN91)</f>
        <v/>
      </c>
      <c r="S105" s="1517" t="str">
        <f>IF(B105="","",Output!AO91)</f>
        <v/>
      </c>
      <c r="T105" s="1518" t="str">
        <f>IF(B105="","",Output!AP91)</f>
        <v/>
      </c>
      <c r="V105" s="1519" t="str">
        <f>IF(B105="","",Output!AQ91)</f>
        <v/>
      </c>
      <c r="W105" s="1517" t="str">
        <f>IF(B105="","",Output!AR91)</f>
        <v/>
      </c>
      <c r="X105" s="1517" t="str">
        <f>IF(B105="","",Output!AS91)</f>
        <v/>
      </c>
      <c r="Y105" s="1518" t="str">
        <f>IF(B105="","",Output!AT91)</f>
        <v/>
      </c>
      <c r="AA105" s="1519" t="str">
        <f>IF(B105="","",Output!AU91)</f>
        <v/>
      </c>
      <c r="AB105" s="1517" t="str">
        <f>IF(B105="","",Output!AV91)</f>
        <v/>
      </c>
      <c r="AC105" s="1517" t="str">
        <f>IF(B105="","",Output!AW91)</f>
        <v/>
      </c>
      <c r="AD105" s="1518" t="str">
        <f>IF(B105="","",Output!AX91)</f>
        <v/>
      </c>
      <c r="AF105" s="1520" t="str">
        <f>IF(B105="","",Output!AY91)</f>
        <v/>
      </c>
      <c r="AG105" s="1514" t="str">
        <f>IF(B105="","",Output!AZ91)</f>
        <v/>
      </c>
      <c r="AH105" s="1515" t="str">
        <f>IF(B105="","",Output!BA91)</f>
        <v/>
      </c>
      <c r="AJ105" s="1521" t="str">
        <f>IF(B105="","",Output!BB91)</f>
        <v/>
      </c>
      <c r="AK105" s="1522" t="str">
        <f>IF(B105="","",Output!BC91)</f>
        <v/>
      </c>
      <c r="AL105" s="1522" t="str">
        <f>IF(B105="","",Output!BD91)</f>
        <v/>
      </c>
      <c r="AM105" s="1523" t="str">
        <f>IF(B105="","",Output!BE91)</f>
        <v/>
      </c>
    </row>
    <row r="106" spans="2:39">
      <c r="B106" s="143" t="str">
        <f>IF(Output!C92=0,"",Output!C92)</f>
        <v/>
      </c>
      <c r="D106" s="1489" t="str">
        <f>IF(B106="","",Output!AC92)</f>
        <v/>
      </c>
      <c r="E106" s="1490" t="str">
        <f>IF(B106="","",Output!AD92)</f>
        <v/>
      </c>
      <c r="F106" s="1491" t="str">
        <f>IF(B106="","",Output!AE92)</f>
        <v/>
      </c>
      <c r="H106" s="1513" t="str">
        <f>IF(B106="","",Output!AF92)</f>
        <v/>
      </c>
      <c r="I106" s="1514" t="str">
        <f>IF(B106="","",Output!AG92)</f>
        <v/>
      </c>
      <c r="J106" s="1514" t="str">
        <f>IF(B106="","",Output!AH92)</f>
        <v/>
      </c>
      <c r="K106" s="1514" t="str">
        <f>IF(B106="","",Output!AI92)</f>
        <v/>
      </c>
      <c r="L106" s="1537" t="str">
        <f>IF(B106="","",Output!AJ92)</f>
        <v/>
      </c>
      <c r="N106" s="1516" t="str">
        <f>IF(B106="","",Output!AK92)</f>
        <v/>
      </c>
      <c r="O106" s="1517" t="str">
        <f>IF(B106="","",Output!AL92)</f>
        <v/>
      </c>
      <c r="P106" s="1518" t="str">
        <f>IF(B106="","",Output!AM92)</f>
        <v/>
      </c>
      <c r="R106" s="1519" t="str">
        <f>IF(B106="","",Output!AN92)</f>
        <v/>
      </c>
      <c r="S106" s="1517" t="str">
        <f>IF(B106="","",Output!AO92)</f>
        <v/>
      </c>
      <c r="T106" s="1518" t="str">
        <f>IF(B106="","",Output!AP92)</f>
        <v/>
      </c>
      <c r="V106" s="1519" t="str">
        <f>IF(B106="","",Output!AQ92)</f>
        <v/>
      </c>
      <c r="W106" s="1517" t="str">
        <f>IF(B106="","",Output!AR92)</f>
        <v/>
      </c>
      <c r="X106" s="1517" t="str">
        <f>IF(B106="","",Output!AS92)</f>
        <v/>
      </c>
      <c r="Y106" s="1518" t="str">
        <f>IF(B106="","",Output!AT92)</f>
        <v/>
      </c>
      <c r="AA106" s="1519" t="str">
        <f>IF(B106="","",Output!AU92)</f>
        <v/>
      </c>
      <c r="AB106" s="1517" t="str">
        <f>IF(B106="","",Output!AV92)</f>
        <v/>
      </c>
      <c r="AC106" s="1517" t="str">
        <f>IF(B106="","",Output!AW92)</f>
        <v/>
      </c>
      <c r="AD106" s="1518" t="str">
        <f>IF(B106="","",Output!AX92)</f>
        <v/>
      </c>
      <c r="AF106" s="1520" t="str">
        <f>IF(B106="","",Output!AY92)</f>
        <v/>
      </c>
      <c r="AG106" s="1514" t="str">
        <f>IF(B106="","",Output!AZ92)</f>
        <v/>
      </c>
      <c r="AH106" s="1515" t="str">
        <f>IF(B106="","",Output!BA92)</f>
        <v/>
      </c>
      <c r="AJ106" s="1521" t="str">
        <f>IF(B106="","",Output!BB92)</f>
        <v/>
      </c>
      <c r="AK106" s="1522" t="str">
        <f>IF(B106="","",Output!BC92)</f>
        <v/>
      </c>
      <c r="AL106" s="1522" t="str">
        <f>IF(B106="","",Output!BD92)</f>
        <v/>
      </c>
      <c r="AM106" s="1523" t="str">
        <f>IF(B106="","",Output!BE92)</f>
        <v/>
      </c>
    </row>
    <row r="107" spans="2:39">
      <c r="B107" s="143" t="str">
        <f>IF(Output!C93=0,"",Output!C93)</f>
        <v/>
      </c>
      <c r="D107" s="1489" t="str">
        <f>IF(B107="","",Output!AC93)</f>
        <v/>
      </c>
      <c r="E107" s="1490" t="str">
        <f>IF(B107="","",Output!AD93)</f>
        <v/>
      </c>
      <c r="F107" s="1491" t="str">
        <f>IF(B107="","",Output!AE93)</f>
        <v/>
      </c>
      <c r="H107" s="1513" t="str">
        <f>IF(B107="","",Output!AF93)</f>
        <v/>
      </c>
      <c r="I107" s="1514" t="str">
        <f>IF(B107="","",Output!AG93)</f>
        <v/>
      </c>
      <c r="J107" s="1514" t="str">
        <f>IF(B107="","",Output!AH93)</f>
        <v/>
      </c>
      <c r="K107" s="1514" t="str">
        <f>IF(B107="","",Output!AI93)</f>
        <v/>
      </c>
      <c r="L107" s="1537" t="str">
        <f>IF(B107="","",Output!AJ93)</f>
        <v/>
      </c>
      <c r="N107" s="1516" t="str">
        <f>IF(B107="","",Output!AK93)</f>
        <v/>
      </c>
      <c r="O107" s="1517" t="str">
        <f>IF(B107="","",Output!AL93)</f>
        <v/>
      </c>
      <c r="P107" s="1518" t="str">
        <f>IF(B107="","",Output!AM93)</f>
        <v/>
      </c>
      <c r="R107" s="1519" t="str">
        <f>IF(B107="","",Output!AN93)</f>
        <v/>
      </c>
      <c r="S107" s="1517" t="str">
        <f>IF(B107="","",Output!AO93)</f>
        <v/>
      </c>
      <c r="T107" s="1518" t="str">
        <f>IF(B107="","",Output!AP93)</f>
        <v/>
      </c>
      <c r="V107" s="1519" t="str">
        <f>IF(B107="","",Output!AQ93)</f>
        <v/>
      </c>
      <c r="W107" s="1517" t="str">
        <f>IF(B107="","",Output!AR93)</f>
        <v/>
      </c>
      <c r="X107" s="1517" t="str">
        <f>IF(B107="","",Output!AS93)</f>
        <v/>
      </c>
      <c r="Y107" s="1518" t="str">
        <f>IF(B107="","",Output!AT93)</f>
        <v/>
      </c>
      <c r="AA107" s="1519" t="str">
        <f>IF(B107="","",Output!AU93)</f>
        <v/>
      </c>
      <c r="AB107" s="1517" t="str">
        <f>IF(B107="","",Output!AV93)</f>
        <v/>
      </c>
      <c r="AC107" s="1517" t="str">
        <f>IF(B107="","",Output!AW93)</f>
        <v/>
      </c>
      <c r="AD107" s="1518" t="str">
        <f>IF(B107="","",Output!AX93)</f>
        <v/>
      </c>
      <c r="AF107" s="1520" t="str">
        <f>IF(B107="","",Output!AY93)</f>
        <v/>
      </c>
      <c r="AG107" s="1514" t="str">
        <f>IF(B107="","",Output!AZ93)</f>
        <v/>
      </c>
      <c r="AH107" s="1515" t="str">
        <f>IF(B107="","",Output!BA93)</f>
        <v/>
      </c>
      <c r="AJ107" s="1521" t="str">
        <f>IF(B107="","",Output!BB93)</f>
        <v/>
      </c>
      <c r="AK107" s="1522" t="str">
        <f>IF(B107="","",Output!BC93)</f>
        <v/>
      </c>
      <c r="AL107" s="1522" t="str">
        <f>IF(B107="","",Output!BD93)</f>
        <v/>
      </c>
      <c r="AM107" s="1523" t="str">
        <f>IF(B107="","",Output!BE93)</f>
        <v/>
      </c>
    </row>
    <row r="108" spans="2:39">
      <c r="B108" s="143" t="str">
        <f>IF(Output!C94=0,"",Output!C94)</f>
        <v/>
      </c>
      <c r="D108" s="1489" t="str">
        <f>IF(B108="","",Output!AC94)</f>
        <v/>
      </c>
      <c r="E108" s="1490" t="str">
        <f>IF(B108="","",Output!AD94)</f>
        <v/>
      </c>
      <c r="F108" s="1491" t="str">
        <f>IF(B108="","",Output!AE94)</f>
        <v/>
      </c>
      <c r="H108" s="1513" t="str">
        <f>IF(B108="","",Output!AF94)</f>
        <v/>
      </c>
      <c r="I108" s="1514" t="str">
        <f>IF(B108="","",Output!AG94)</f>
        <v/>
      </c>
      <c r="J108" s="1514" t="str">
        <f>IF(B108="","",Output!AH94)</f>
        <v/>
      </c>
      <c r="K108" s="1514" t="str">
        <f>IF(B108="","",Output!AI94)</f>
        <v/>
      </c>
      <c r="L108" s="1537" t="str">
        <f>IF(B108="","",Output!AJ94)</f>
        <v/>
      </c>
      <c r="N108" s="1516" t="str">
        <f>IF(B108="","",Output!AK94)</f>
        <v/>
      </c>
      <c r="O108" s="1517" t="str">
        <f>IF(B108="","",Output!AL94)</f>
        <v/>
      </c>
      <c r="P108" s="1518" t="str">
        <f>IF(B108="","",Output!AM94)</f>
        <v/>
      </c>
      <c r="R108" s="1519" t="str">
        <f>IF(B108="","",Output!AN94)</f>
        <v/>
      </c>
      <c r="S108" s="1517" t="str">
        <f>IF(B108="","",Output!AO94)</f>
        <v/>
      </c>
      <c r="T108" s="1518" t="str">
        <f>IF(B108="","",Output!AP94)</f>
        <v/>
      </c>
      <c r="V108" s="1519" t="str">
        <f>IF(B108="","",Output!AQ94)</f>
        <v/>
      </c>
      <c r="W108" s="1517" t="str">
        <f>IF(B108="","",Output!AR94)</f>
        <v/>
      </c>
      <c r="X108" s="1517" t="str">
        <f>IF(B108="","",Output!AS94)</f>
        <v/>
      </c>
      <c r="Y108" s="1518" t="str">
        <f>IF(B108="","",Output!AT94)</f>
        <v/>
      </c>
      <c r="AA108" s="1519" t="str">
        <f>IF(B108="","",Output!AU94)</f>
        <v/>
      </c>
      <c r="AB108" s="1517" t="str">
        <f>IF(B108="","",Output!AV94)</f>
        <v/>
      </c>
      <c r="AC108" s="1517" t="str">
        <f>IF(B108="","",Output!AW94)</f>
        <v/>
      </c>
      <c r="AD108" s="1518" t="str">
        <f>IF(B108="","",Output!AX94)</f>
        <v/>
      </c>
      <c r="AF108" s="1520" t="str">
        <f>IF(B108="","",Output!AY94)</f>
        <v/>
      </c>
      <c r="AG108" s="1514" t="str">
        <f>IF(B108="","",Output!AZ94)</f>
        <v/>
      </c>
      <c r="AH108" s="1515" t="str">
        <f>IF(B108="","",Output!BA94)</f>
        <v/>
      </c>
      <c r="AJ108" s="1521" t="str">
        <f>IF(B108="","",Output!BB94)</f>
        <v/>
      </c>
      <c r="AK108" s="1522" t="str">
        <f>IF(B108="","",Output!BC94)</f>
        <v/>
      </c>
      <c r="AL108" s="1522" t="str">
        <f>IF(B108="","",Output!BD94)</f>
        <v/>
      </c>
      <c r="AM108" s="1523" t="str">
        <f>IF(B108="","",Output!BE94)</f>
        <v/>
      </c>
    </row>
    <row r="109" spans="2:39">
      <c r="B109" s="143" t="str">
        <f>IF(Output!C95=0,"",Output!C95)</f>
        <v/>
      </c>
      <c r="D109" s="1489" t="str">
        <f>IF(B109="","",Output!AC95)</f>
        <v/>
      </c>
      <c r="E109" s="1490" t="str">
        <f>IF(B109="","",Output!AD95)</f>
        <v/>
      </c>
      <c r="F109" s="1491" t="str">
        <f>IF(B109="","",Output!AE95)</f>
        <v/>
      </c>
      <c r="H109" s="1513" t="str">
        <f>IF(B109="","",Output!AF95)</f>
        <v/>
      </c>
      <c r="I109" s="1514" t="str">
        <f>IF(B109="","",Output!AG95)</f>
        <v/>
      </c>
      <c r="J109" s="1514" t="str">
        <f>IF(B109="","",Output!AH95)</f>
        <v/>
      </c>
      <c r="K109" s="1514" t="str">
        <f>IF(B109="","",Output!AI95)</f>
        <v/>
      </c>
      <c r="L109" s="1537" t="str">
        <f>IF(B109="","",Output!AJ95)</f>
        <v/>
      </c>
      <c r="N109" s="1516" t="str">
        <f>IF(B109="","",Output!AK95)</f>
        <v/>
      </c>
      <c r="O109" s="1517" t="str">
        <f>IF(B109="","",Output!AL95)</f>
        <v/>
      </c>
      <c r="P109" s="1518" t="str">
        <f>IF(B109="","",Output!AM95)</f>
        <v/>
      </c>
      <c r="R109" s="1519" t="str">
        <f>IF(B109="","",Output!AN95)</f>
        <v/>
      </c>
      <c r="S109" s="1517" t="str">
        <f>IF(B109="","",Output!AO95)</f>
        <v/>
      </c>
      <c r="T109" s="1518" t="str">
        <f>IF(B109="","",Output!AP95)</f>
        <v/>
      </c>
      <c r="V109" s="1519" t="str">
        <f>IF(B109="","",Output!AQ95)</f>
        <v/>
      </c>
      <c r="W109" s="1517" t="str">
        <f>IF(B109="","",Output!AR95)</f>
        <v/>
      </c>
      <c r="X109" s="1517" t="str">
        <f>IF(B109="","",Output!AS95)</f>
        <v/>
      </c>
      <c r="Y109" s="1518" t="str">
        <f>IF(B109="","",Output!AT95)</f>
        <v/>
      </c>
      <c r="AA109" s="1519" t="str">
        <f>IF(B109="","",Output!AU95)</f>
        <v/>
      </c>
      <c r="AB109" s="1517" t="str">
        <f>IF(B109="","",Output!AV95)</f>
        <v/>
      </c>
      <c r="AC109" s="1517" t="str">
        <f>IF(B109="","",Output!AW95)</f>
        <v/>
      </c>
      <c r="AD109" s="1518" t="str">
        <f>IF(B109="","",Output!AX95)</f>
        <v/>
      </c>
      <c r="AF109" s="1520" t="str">
        <f>IF(B109="","",Output!AY95)</f>
        <v/>
      </c>
      <c r="AG109" s="1514" t="str">
        <f>IF(B109="","",Output!AZ95)</f>
        <v/>
      </c>
      <c r="AH109" s="1515" t="str">
        <f>IF(B109="","",Output!BA95)</f>
        <v/>
      </c>
      <c r="AJ109" s="1521" t="str">
        <f>IF(B109="","",Output!BB95)</f>
        <v/>
      </c>
      <c r="AK109" s="1522" t="str">
        <f>IF(B109="","",Output!BC95)</f>
        <v/>
      </c>
      <c r="AL109" s="1522" t="str">
        <f>IF(B109="","",Output!BD95)</f>
        <v/>
      </c>
      <c r="AM109" s="1523" t="str">
        <f>IF(B109="","",Output!BE95)</f>
        <v/>
      </c>
    </row>
    <row r="110" spans="2:39">
      <c r="B110" s="143" t="str">
        <f>IF(Output!C96=0,"",Output!C96)</f>
        <v/>
      </c>
      <c r="D110" s="1489" t="str">
        <f>IF(B110="","",Output!AC96)</f>
        <v/>
      </c>
      <c r="E110" s="1490" t="str">
        <f>IF(B110="","",Output!AD96)</f>
        <v/>
      </c>
      <c r="F110" s="1491" t="str">
        <f>IF(B110="","",Output!AE96)</f>
        <v/>
      </c>
      <c r="H110" s="1513" t="str">
        <f>IF(B110="","",Output!AF96)</f>
        <v/>
      </c>
      <c r="I110" s="1514" t="str">
        <f>IF(B110="","",Output!AG96)</f>
        <v/>
      </c>
      <c r="J110" s="1514" t="str">
        <f>IF(B110="","",Output!AH96)</f>
        <v/>
      </c>
      <c r="K110" s="1514" t="str">
        <f>IF(B110="","",Output!AI96)</f>
        <v/>
      </c>
      <c r="L110" s="1537" t="str">
        <f>IF(B110="","",Output!AJ96)</f>
        <v/>
      </c>
      <c r="N110" s="1516" t="str">
        <f>IF(B110="","",Output!AK96)</f>
        <v/>
      </c>
      <c r="O110" s="1517" t="str">
        <f>IF(B110="","",Output!AL96)</f>
        <v/>
      </c>
      <c r="P110" s="1518" t="str">
        <f>IF(B110="","",Output!AM96)</f>
        <v/>
      </c>
      <c r="R110" s="1519" t="str">
        <f>IF(B110="","",Output!AN96)</f>
        <v/>
      </c>
      <c r="S110" s="1517" t="str">
        <f>IF(B110="","",Output!AO96)</f>
        <v/>
      </c>
      <c r="T110" s="1518" t="str">
        <f>IF(B110="","",Output!AP96)</f>
        <v/>
      </c>
      <c r="V110" s="1519" t="str">
        <f>IF(B110="","",Output!AQ96)</f>
        <v/>
      </c>
      <c r="W110" s="1517" t="str">
        <f>IF(B110="","",Output!AR96)</f>
        <v/>
      </c>
      <c r="X110" s="1517" t="str">
        <f>IF(B110="","",Output!AS96)</f>
        <v/>
      </c>
      <c r="Y110" s="1518" t="str">
        <f>IF(B110="","",Output!AT96)</f>
        <v/>
      </c>
      <c r="AA110" s="1519" t="str">
        <f>IF(B110="","",Output!AU96)</f>
        <v/>
      </c>
      <c r="AB110" s="1517" t="str">
        <f>IF(B110="","",Output!AV96)</f>
        <v/>
      </c>
      <c r="AC110" s="1517" t="str">
        <f>IF(B110="","",Output!AW96)</f>
        <v/>
      </c>
      <c r="AD110" s="1518" t="str">
        <f>IF(B110="","",Output!AX96)</f>
        <v/>
      </c>
      <c r="AF110" s="1520" t="str">
        <f>IF(B110="","",Output!AY96)</f>
        <v/>
      </c>
      <c r="AG110" s="1514" t="str">
        <f>IF(B110="","",Output!AZ96)</f>
        <v/>
      </c>
      <c r="AH110" s="1515" t="str">
        <f>IF(B110="","",Output!BA96)</f>
        <v/>
      </c>
      <c r="AJ110" s="1521" t="str">
        <f>IF(B110="","",Output!BB96)</f>
        <v/>
      </c>
      <c r="AK110" s="1522" t="str">
        <f>IF(B110="","",Output!BC96)</f>
        <v/>
      </c>
      <c r="AL110" s="1522" t="str">
        <f>IF(B110="","",Output!BD96)</f>
        <v/>
      </c>
      <c r="AM110" s="1523" t="str">
        <f>IF(B110="","",Output!BE96)</f>
        <v/>
      </c>
    </row>
    <row r="111" spans="2:39">
      <c r="B111" s="143" t="str">
        <f>IF(Output!C97=0,"",Output!C97)</f>
        <v/>
      </c>
      <c r="D111" s="1489" t="str">
        <f>IF(B111="","",Output!AC97)</f>
        <v/>
      </c>
      <c r="E111" s="1490" t="str">
        <f>IF(B111="","",Output!AD97)</f>
        <v/>
      </c>
      <c r="F111" s="1491" t="str">
        <f>IF(B111="","",Output!AE97)</f>
        <v/>
      </c>
      <c r="H111" s="1513" t="str">
        <f>IF(B111="","",Output!AF97)</f>
        <v/>
      </c>
      <c r="I111" s="1514" t="str">
        <f>IF(B111="","",Output!AG97)</f>
        <v/>
      </c>
      <c r="J111" s="1514" t="str">
        <f>IF(B111="","",Output!AH97)</f>
        <v/>
      </c>
      <c r="K111" s="1514" t="str">
        <f>IF(B111="","",Output!AI97)</f>
        <v/>
      </c>
      <c r="L111" s="1537" t="str">
        <f>IF(B111="","",Output!AJ97)</f>
        <v/>
      </c>
      <c r="N111" s="1516" t="str">
        <f>IF(B111="","",Output!AK97)</f>
        <v/>
      </c>
      <c r="O111" s="1517" t="str">
        <f>IF(B111="","",Output!AL97)</f>
        <v/>
      </c>
      <c r="P111" s="1518" t="str">
        <f>IF(B111="","",Output!AM97)</f>
        <v/>
      </c>
      <c r="R111" s="1519" t="str">
        <f>IF(B111="","",Output!AN97)</f>
        <v/>
      </c>
      <c r="S111" s="1517" t="str">
        <f>IF(B111="","",Output!AO97)</f>
        <v/>
      </c>
      <c r="T111" s="1518" t="str">
        <f>IF(B111="","",Output!AP97)</f>
        <v/>
      </c>
      <c r="V111" s="1519" t="str">
        <f>IF(B111="","",Output!AQ97)</f>
        <v/>
      </c>
      <c r="W111" s="1517" t="str">
        <f>IF(B111="","",Output!AR97)</f>
        <v/>
      </c>
      <c r="X111" s="1517" t="str">
        <f>IF(B111="","",Output!AS97)</f>
        <v/>
      </c>
      <c r="Y111" s="1518" t="str">
        <f>IF(B111="","",Output!AT97)</f>
        <v/>
      </c>
      <c r="AA111" s="1519" t="str">
        <f>IF(B111="","",Output!AU97)</f>
        <v/>
      </c>
      <c r="AB111" s="1517" t="str">
        <f>IF(B111="","",Output!AV97)</f>
        <v/>
      </c>
      <c r="AC111" s="1517" t="str">
        <f>IF(B111="","",Output!AW97)</f>
        <v/>
      </c>
      <c r="AD111" s="1518" t="str">
        <f>IF(B111="","",Output!AX97)</f>
        <v/>
      </c>
      <c r="AF111" s="1520" t="str">
        <f>IF(B111="","",Output!AY97)</f>
        <v/>
      </c>
      <c r="AG111" s="1514" t="str">
        <f>IF(B111="","",Output!AZ97)</f>
        <v/>
      </c>
      <c r="AH111" s="1515" t="str">
        <f>IF(B111="","",Output!BA97)</f>
        <v/>
      </c>
      <c r="AJ111" s="1521" t="str">
        <f>IF(B111="","",Output!BB97)</f>
        <v/>
      </c>
      <c r="AK111" s="1522" t="str">
        <f>IF(B111="","",Output!BC97)</f>
        <v/>
      </c>
      <c r="AL111" s="1522" t="str">
        <f>IF(B111="","",Output!BD97)</f>
        <v/>
      </c>
      <c r="AM111" s="1523" t="str">
        <f>IF(B111="","",Output!BE97)</f>
        <v/>
      </c>
    </row>
    <row r="112" spans="2:39">
      <c r="B112" s="143" t="str">
        <f>IF(Output!C98=0,"",Output!C98)</f>
        <v/>
      </c>
      <c r="D112" s="1489" t="str">
        <f>IF(B112="","",Output!AC98)</f>
        <v/>
      </c>
      <c r="E112" s="1490" t="str">
        <f>IF(B112="","",Output!AD98)</f>
        <v/>
      </c>
      <c r="F112" s="1491" t="str">
        <f>IF(B112="","",Output!AE98)</f>
        <v/>
      </c>
      <c r="H112" s="1513" t="str">
        <f>IF(B112="","",Output!AF98)</f>
        <v/>
      </c>
      <c r="I112" s="1514" t="str">
        <f>IF(B112="","",Output!AG98)</f>
        <v/>
      </c>
      <c r="J112" s="1514" t="str">
        <f>IF(B112="","",Output!AH98)</f>
        <v/>
      </c>
      <c r="K112" s="1514" t="str">
        <f>IF(B112="","",Output!AI98)</f>
        <v/>
      </c>
      <c r="L112" s="1537" t="str">
        <f>IF(B112="","",Output!AJ98)</f>
        <v/>
      </c>
      <c r="N112" s="1516" t="str">
        <f>IF(B112="","",Output!AK98)</f>
        <v/>
      </c>
      <c r="O112" s="1517" t="str">
        <f>IF(B112="","",Output!AL98)</f>
        <v/>
      </c>
      <c r="P112" s="1518" t="str">
        <f>IF(B112="","",Output!AM98)</f>
        <v/>
      </c>
      <c r="R112" s="1519" t="str">
        <f>IF(B112="","",Output!AN98)</f>
        <v/>
      </c>
      <c r="S112" s="1517" t="str">
        <f>IF(B112="","",Output!AO98)</f>
        <v/>
      </c>
      <c r="T112" s="1518" t="str">
        <f>IF(B112="","",Output!AP98)</f>
        <v/>
      </c>
      <c r="V112" s="1519" t="str">
        <f>IF(B112="","",Output!AQ98)</f>
        <v/>
      </c>
      <c r="W112" s="1517" t="str">
        <f>IF(B112="","",Output!AR98)</f>
        <v/>
      </c>
      <c r="X112" s="1517" t="str">
        <f>IF(B112="","",Output!AS98)</f>
        <v/>
      </c>
      <c r="Y112" s="1518" t="str">
        <f>IF(B112="","",Output!AT98)</f>
        <v/>
      </c>
      <c r="AA112" s="1519" t="str">
        <f>IF(B112="","",Output!AU98)</f>
        <v/>
      </c>
      <c r="AB112" s="1517" t="str">
        <f>IF(B112="","",Output!AV98)</f>
        <v/>
      </c>
      <c r="AC112" s="1517" t="str">
        <f>IF(B112="","",Output!AW98)</f>
        <v/>
      </c>
      <c r="AD112" s="1518" t="str">
        <f>IF(B112="","",Output!AX98)</f>
        <v/>
      </c>
      <c r="AF112" s="1520" t="str">
        <f>IF(B112="","",Output!AY98)</f>
        <v/>
      </c>
      <c r="AG112" s="1514" t="str">
        <f>IF(B112="","",Output!AZ98)</f>
        <v/>
      </c>
      <c r="AH112" s="1515" t="str">
        <f>IF(B112="","",Output!BA98)</f>
        <v/>
      </c>
      <c r="AJ112" s="1521" t="str">
        <f>IF(B112="","",Output!BB98)</f>
        <v/>
      </c>
      <c r="AK112" s="1522" t="str">
        <f>IF(B112="","",Output!BC98)</f>
        <v/>
      </c>
      <c r="AL112" s="1522" t="str">
        <f>IF(B112="","",Output!BD98)</f>
        <v/>
      </c>
      <c r="AM112" s="1523" t="str">
        <f>IF(B112="","",Output!BE98)</f>
        <v/>
      </c>
    </row>
    <row r="113" spans="2:39">
      <c r="B113" s="143" t="str">
        <f>IF(Output!C99=0,"",Output!C99)</f>
        <v/>
      </c>
      <c r="D113" s="1489" t="str">
        <f>IF(B113="","",Output!AC99)</f>
        <v/>
      </c>
      <c r="E113" s="1490" t="str">
        <f>IF(B113="","",Output!AD99)</f>
        <v/>
      </c>
      <c r="F113" s="1491" t="str">
        <f>IF(B113="","",Output!AE99)</f>
        <v/>
      </c>
      <c r="H113" s="1513" t="str">
        <f>IF(B113="","",Output!AF99)</f>
        <v/>
      </c>
      <c r="I113" s="1514" t="str">
        <f>IF(B113="","",Output!AG99)</f>
        <v/>
      </c>
      <c r="J113" s="1514" t="str">
        <f>IF(B113="","",Output!AH99)</f>
        <v/>
      </c>
      <c r="K113" s="1514" t="str">
        <f>IF(B113="","",Output!AI99)</f>
        <v/>
      </c>
      <c r="L113" s="1537" t="str">
        <f>IF(B113="","",Output!AJ99)</f>
        <v/>
      </c>
      <c r="N113" s="1516" t="str">
        <f>IF(B113="","",Output!AK99)</f>
        <v/>
      </c>
      <c r="O113" s="1517" t="str">
        <f>IF(B113="","",Output!AL99)</f>
        <v/>
      </c>
      <c r="P113" s="1518" t="str">
        <f>IF(B113="","",Output!AM99)</f>
        <v/>
      </c>
      <c r="R113" s="1519" t="str">
        <f>IF(B113="","",Output!AN99)</f>
        <v/>
      </c>
      <c r="S113" s="1517" t="str">
        <f>IF(B113="","",Output!AO99)</f>
        <v/>
      </c>
      <c r="T113" s="1518" t="str">
        <f>IF(B113="","",Output!AP99)</f>
        <v/>
      </c>
      <c r="V113" s="1519" t="str">
        <f>IF(B113="","",Output!AQ99)</f>
        <v/>
      </c>
      <c r="W113" s="1517" t="str">
        <f>IF(B113="","",Output!AR99)</f>
        <v/>
      </c>
      <c r="X113" s="1517" t="str">
        <f>IF(B113="","",Output!AS99)</f>
        <v/>
      </c>
      <c r="Y113" s="1518" t="str">
        <f>IF(B113="","",Output!AT99)</f>
        <v/>
      </c>
      <c r="AA113" s="1519" t="str">
        <f>IF(B113="","",Output!AU99)</f>
        <v/>
      </c>
      <c r="AB113" s="1517" t="str">
        <f>IF(B113="","",Output!AV99)</f>
        <v/>
      </c>
      <c r="AC113" s="1517" t="str">
        <f>IF(B113="","",Output!AW99)</f>
        <v/>
      </c>
      <c r="AD113" s="1518" t="str">
        <f>IF(B113="","",Output!AX99)</f>
        <v/>
      </c>
      <c r="AF113" s="1520" t="str">
        <f>IF(B113="","",Output!AY99)</f>
        <v/>
      </c>
      <c r="AG113" s="1514" t="str">
        <f>IF(B113="","",Output!AZ99)</f>
        <v/>
      </c>
      <c r="AH113" s="1515" t="str">
        <f>IF(B113="","",Output!BA99)</f>
        <v/>
      </c>
      <c r="AJ113" s="1521" t="str">
        <f>IF(B113="","",Output!BB99)</f>
        <v/>
      </c>
      <c r="AK113" s="1522" t="str">
        <f>IF(B113="","",Output!BC99)</f>
        <v/>
      </c>
      <c r="AL113" s="1522" t="str">
        <f>IF(B113="","",Output!BD99)</f>
        <v/>
      </c>
      <c r="AM113" s="1523" t="str">
        <f>IF(B113="","",Output!BE99)</f>
        <v/>
      </c>
    </row>
    <row r="114" spans="2:39">
      <c r="B114" s="143" t="str">
        <f>IF(Output!C100=0,"",Output!C100)</f>
        <v/>
      </c>
      <c r="D114" s="1489" t="str">
        <f>IF(B114="","",Output!AC100)</f>
        <v/>
      </c>
      <c r="E114" s="1490" t="str">
        <f>IF(B114="","",Output!AD100)</f>
        <v/>
      </c>
      <c r="F114" s="1491" t="str">
        <f>IF(B114="","",Output!AE100)</f>
        <v/>
      </c>
      <c r="H114" s="1513" t="str">
        <f>IF(B114="","",Output!AF100)</f>
        <v/>
      </c>
      <c r="I114" s="1514" t="str">
        <f>IF(B114="","",Output!AG100)</f>
        <v/>
      </c>
      <c r="J114" s="1514" t="str">
        <f>IF(B114="","",Output!AH100)</f>
        <v/>
      </c>
      <c r="K114" s="1514" t="str">
        <f>IF(B114="","",Output!AI100)</f>
        <v/>
      </c>
      <c r="L114" s="1537" t="str">
        <f>IF(B114="","",Output!AJ100)</f>
        <v/>
      </c>
      <c r="N114" s="1516" t="str">
        <f>IF(B114="","",Output!AK100)</f>
        <v/>
      </c>
      <c r="O114" s="1517" t="str">
        <f>IF(B114="","",Output!AL100)</f>
        <v/>
      </c>
      <c r="P114" s="1518" t="str">
        <f>IF(B114="","",Output!AM100)</f>
        <v/>
      </c>
      <c r="R114" s="1519" t="str">
        <f>IF(B114="","",Output!AN100)</f>
        <v/>
      </c>
      <c r="S114" s="1517" t="str">
        <f>IF(B114="","",Output!AO100)</f>
        <v/>
      </c>
      <c r="T114" s="1518" t="str">
        <f>IF(B114="","",Output!AP100)</f>
        <v/>
      </c>
      <c r="V114" s="1519" t="str">
        <f>IF(B114="","",Output!AQ100)</f>
        <v/>
      </c>
      <c r="W114" s="1517" t="str">
        <f>IF(B114="","",Output!AR100)</f>
        <v/>
      </c>
      <c r="X114" s="1517" t="str">
        <f>IF(B114="","",Output!AS100)</f>
        <v/>
      </c>
      <c r="Y114" s="1518" t="str">
        <f>IF(B114="","",Output!AT100)</f>
        <v/>
      </c>
      <c r="AA114" s="1519" t="str">
        <f>IF(B114="","",Output!AU100)</f>
        <v/>
      </c>
      <c r="AB114" s="1517" t="str">
        <f>IF(B114="","",Output!AV100)</f>
        <v/>
      </c>
      <c r="AC114" s="1517" t="str">
        <f>IF(B114="","",Output!AW100)</f>
        <v/>
      </c>
      <c r="AD114" s="1518" t="str">
        <f>IF(B114="","",Output!AX100)</f>
        <v/>
      </c>
      <c r="AF114" s="1520" t="str">
        <f>IF(B114="","",Output!AY100)</f>
        <v/>
      </c>
      <c r="AG114" s="1514" t="str">
        <f>IF(B114="","",Output!AZ100)</f>
        <v/>
      </c>
      <c r="AH114" s="1515" t="str">
        <f>IF(B114="","",Output!BA100)</f>
        <v/>
      </c>
      <c r="AJ114" s="1521" t="str">
        <f>IF(B114="","",Output!BB100)</f>
        <v/>
      </c>
      <c r="AK114" s="1522" t="str">
        <f>IF(B114="","",Output!BC100)</f>
        <v/>
      </c>
      <c r="AL114" s="1522" t="str">
        <f>IF(B114="","",Output!BD100)</f>
        <v/>
      </c>
      <c r="AM114" s="1523" t="str">
        <f>IF(B114="","",Output!BE100)</f>
        <v/>
      </c>
    </row>
    <row r="115" spans="2:39">
      <c r="B115" s="143" t="str">
        <f>IF(Output!C101=0,"",Output!C101)</f>
        <v/>
      </c>
      <c r="D115" s="1489" t="str">
        <f>IF(B115="","",Output!AC101)</f>
        <v/>
      </c>
      <c r="E115" s="1490" t="str">
        <f>IF(B115="","",Output!AD101)</f>
        <v/>
      </c>
      <c r="F115" s="1491" t="str">
        <f>IF(B115="","",Output!AE101)</f>
        <v/>
      </c>
      <c r="H115" s="1513" t="str">
        <f>IF(B115="","",Output!AF101)</f>
        <v/>
      </c>
      <c r="I115" s="1514" t="str">
        <f>IF(B115="","",Output!AG101)</f>
        <v/>
      </c>
      <c r="J115" s="1514" t="str">
        <f>IF(B115="","",Output!AH101)</f>
        <v/>
      </c>
      <c r="K115" s="1514" t="str">
        <f>IF(B115="","",Output!AI101)</f>
        <v/>
      </c>
      <c r="L115" s="1537" t="str">
        <f>IF(B115="","",Output!AJ101)</f>
        <v/>
      </c>
      <c r="N115" s="1516" t="str">
        <f>IF(B115="","",Output!AK101)</f>
        <v/>
      </c>
      <c r="O115" s="1517" t="str">
        <f>IF(B115="","",Output!AL101)</f>
        <v/>
      </c>
      <c r="P115" s="1518" t="str">
        <f>IF(B115="","",Output!AM101)</f>
        <v/>
      </c>
      <c r="R115" s="1519" t="str">
        <f>IF(B115="","",Output!AN101)</f>
        <v/>
      </c>
      <c r="S115" s="1517" t="str">
        <f>IF(B115="","",Output!AO101)</f>
        <v/>
      </c>
      <c r="T115" s="1518" t="str">
        <f>IF(B115="","",Output!AP101)</f>
        <v/>
      </c>
      <c r="V115" s="1519" t="str">
        <f>IF(B115="","",Output!AQ101)</f>
        <v/>
      </c>
      <c r="W115" s="1517" t="str">
        <f>IF(B115="","",Output!AR101)</f>
        <v/>
      </c>
      <c r="X115" s="1517" t="str">
        <f>IF(B115="","",Output!AS101)</f>
        <v/>
      </c>
      <c r="Y115" s="1518" t="str">
        <f>IF(B115="","",Output!AT101)</f>
        <v/>
      </c>
      <c r="AA115" s="1519" t="str">
        <f>IF(B115="","",Output!AU101)</f>
        <v/>
      </c>
      <c r="AB115" s="1517" t="str">
        <f>IF(B115="","",Output!AV101)</f>
        <v/>
      </c>
      <c r="AC115" s="1517" t="str">
        <f>IF(B115="","",Output!AW101)</f>
        <v/>
      </c>
      <c r="AD115" s="1518" t="str">
        <f>IF(B115="","",Output!AX101)</f>
        <v/>
      </c>
      <c r="AF115" s="1520" t="str">
        <f>IF(B115="","",Output!AY101)</f>
        <v/>
      </c>
      <c r="AG115" s="1514" t="str">
        <f>IF(B115="","",Output!AZ101)</f>
        <v/>
      </c>
      <c r="AH115" s="1515" t="str">
        <f>IF(B115="","",Output!BA101)</f>
        <v/>
      </c>
      <c r="AJ115" s="1521" t="str">
        <f>IF(B115="","",Output!BB101)</f>
        <v/>
      </c>
      <c r="AK115" s="1522" t="str">
        <f>IF(B115="","",Output!BC101)</f>
        <v/>
      </c>
      <c r="AL115" s="1522" t="str">
        <f>IF(B115="","",Output!BD101)</f>
        <v/>
      </c>
      <c r="AM115" s="1523" t="str">
        <f>IF(B115="","",Output!BE101)</f>
        <v/>
      </c>
    </row>
    <row r="116" spans="2:39">
      <c r="B116" s="143" t="str">
        <f>IF(Output!C102=0,"",Output!C102)</f>
        <v/>
      </c>
      <c r="D116" s="1489" t="str">
        <f>IF(B116="","",Output!AC102)</f>
        <v/>
      </c>
      <c r="E116" s="1490" t="str">
        <f>IF(B116="","",Output!AD102)</f>
        <v/>
      </c>
      <c r="F116" s="1491" t="str">
        <f>IF(B116="","",Output!AE102)</f>
        <v/>
      </c>
      <c r="H116" s="1513" t="str">
        <f>IF(B116="","",Output!AF102)</f>
        <v/>
      </c>
      <c r="I116" s="1514" t="str">
        <f>IF(B116="","",Output!AG102)</f>
        <v/>
      </c>
      <c r="J116" s="1514" t="str">
        <f>IF(B116="","",Output!AH102)</f>
        <v/>
      </c>
      <c r="K116" s="1514" t="str">
        <f>IF(B116="","",Output!AI102)</f>
        <v/>
      </c>
      <c r="L116" s="1537" t="str">
        <f>IF(B116="","",Output!AJ102)</f>
        <v/>
      </c>
      <c r="N116" s="1516" t="str">
        <f>IF(B116="","",Output!AK102)</f>
        <v/>
      </c>
      <c r="O116" s="1517" t="str">
        <f>IF(B116="","",Output!AL102)</f>
        <v/>
      </c>
      <c r="P116" s="1518" t="str">
        <f>IF(B116="","",Output!AM102)</f>
        <v/>
      </c>
      <c r="R116" s="1519" t="str">
        <f>IF(B116="","",Output!AN102)</f>
        <v/>
      </c>
      <c r="S116" s="1517" t="str">
        <f>IF(B116="","",Output!AO102)</f>
        <v/>
      </c>
      <c r="T116" s="1518" t="str">
        <f>IF(B116="","",Output!AP102)</f>
        <v/>
      </c>
      <c r="V116" s="1519" t="str">
        <f>IF(B116="","",Output!AQ102)</f>
        <v/>
      </c>
      <c r="W116" s="1517" t="str">
        <f>IF(B116="","",Output!AR102)</f>
        <v/>
      </c>
      <c r="X116" s="1517" t="str">
        <f>IF(B116="","",Output!AS102)</f>
        <v/>
      </c>
      <c r="Y116" s="1518" t="str">
        <f>IF(B116="","",Output!AT102)</f>
        <v/>
      </c>
      <c r="AA116" s="1519" t="str">
        <f>IF(B116="","",Output!AU102)</f>
        <v/>
      </c>
      <c r="AB116" s="1517" t="str">
        <f>IF(B116="","",Output!AV102)</f>
        <v/>
      </c>
      <c r="AC116" s="1517" t="str">
        <f>IF(B116="","",Output!AW102)</f>
        <v/>
      </c>
      <c r="AD116" s="1518" t="str">
        <f>IF(B116="","",Output!AX102)</f>
        <v/>
      </c>
      <c r="AF116" s="1520" t="str">
        <f>IF(B116="","",Output!AY102)</f>
        <v/>
      </c>
      <c r="AG116" s="1514" t="str">
        <f>IF(B116="","",Output!AZ102)</f>
        <v/>
      </c>
      <c r="AH116" s="1515" t="str">
        <f>IF(B116="","",Output!BA102)</f>
        <v/>
      </c>
      <c r="AJ116" s="1521" t="str">
        <f>IF(B116="","",Output!BB102)</f>
        <v/>
      </c>
      <c r="AK116" s="1522" t="str">
        <f>IF(B116="","",Output!BC102)</f>
        <v/>
      </c>
      <c r="AL116" s="1522" t="str">
        <f>IF(B116="","",Output!BD102)</f>
        <v/>
      </c>
      <c r="AM116" s="1523" t="str">
        <f>IF(B116="","",Output!BE102)</f>
        <v/>
      </c>
    </row>
    <row r="117" spans="2:39">
      <c r="B117" s="143" t="str">
        <f>IF(Output!C103=0,"",Output!C103)</f>
        <v/>
      </c>
      <c r="D117" s="1489" t="str">
        <f>IF(B117="","",Output!AC103)</f>
        <v/>
      </c>
      <c r="E117" s="1490" t="str">
        <f>IF(B117="","",Output!AD103)</f>
        <v/>
      </c>
      <c r="F117" s="1491" t="str">
        <f>IF(B117="","",Output!AE103)</f>
        <v/>
      </c>
      <c r="H117" s="1513" t="str">
        <f>IF(B117="","",Output!AF103)</f>
        <v/>
      </c>
      <c r="I117" s="1514" t="str">
        <f>IF(B117="","",Output!AG103)</f>
        <v/>
      </c>
      <c r="J117" s="1514" t="str">
        <f>IF(B117="","",Output!AH103)</f>
        <v/>
      </c>
      <c r="K117" s="1514" t="str">
        <f>IF(B117="","",Output!AI103)</f>
        <v/>
      </c>
      <c r="L117" s="1537" t="str">
        <f>IF(B117="","",Output!AJ103)</f>
        <v/>
      </c>
      <c r="N117" s="1516" t="str">
        <f>IF(B117="","",Output!AK103)</f>
        <v/>
      </c>
      <c r="O117" s="1517" t="str">
        <f>IF(B117="","",Output!AL103)</f>
        <v/>
      </c>
      <c r="P117" s="1518" t="str">
        <f>IF(B117="","",Output!AM103)</f>
        <v/>
      </c>
      <c r="R117" s="1519" t="str">
        <f>IF(B117="","",Output!AN103)</f>
        <v/>
      </c>
      <c r="S117" s="1517" t="str">
        <f>IF(B117="","",Output!AO103)</f>
        <v/>
      </c>
      <c r="T117" s="1518" t="str">
        <f>IF(B117="","",Output!AP103)</f>
        <v/>
      </c>
      <c r="V117" s="1519" t="str">
        <f>IF(B117="","",Output!AQ103)</f>
        <v/>
      </c>
      <c r="W117" s="1517" t="str">
        <f>IF(B117="","",Output!AR103)</f>
        <v/>
      </c>
      <c r="X117" s="1517" t="str">
        <f>IF(B117="","",Output!AS103)</f>
        <v/>
      </c>
      <c r="Y117" s="1518" t="str">
        <f>IF(B117="","",Output!AT103)</f>
        <v/>
      </c>
      <c r="AA117" s="1519" t="str">
        <f>IF(B117="","",Output!AU103)</f>
        <v/>
      </c>
      <c r="AB117" s="1517" t="str">
        <f>IF(B117="","",Output!AV103)</f>
        <v/>
      </c>
      <c r="AC117" s="1517" t="str">
        <f>IF(B117="","",Output!AW103)</f>
        <v/>
      </c>
      <c r="AD117" s="1518" t="str">
        <f>IF(B117="","",Output!AX103)</f>
        <v/>
      </c>
      <c r="AF117" s="1520" t="str">
        <f>IF(B117="","",Output!AY103)</f>
        <v/>
      </c>
      <c r="AG117" s="1514" t="str">
        <f>IF(B117="","",Output!AZ103)</f>
        <v/>
      </c>
      <c r="AH117" s="1515" t="str">
        <f>IF(B117="","",Output!BA103)</f>
        <v/>
      </c>
      <c r="AJ117" s="1521" t="str">
        <f>IF(B117="","",Output!BB103)</f>
        <v/>
      </c>
      <c r="AK117" s="1522" t="str">
        <f>IF(B117="","",Output!BC103)</f>
        <v/>
      </c>
      <c r="AL117" s="1522" t="str">
        <f>IF(B117="","",Output!BD103)</f>
        <v/>
      </c>
      <c r="AM117" s="1523" t="str">
        <f>IF(B117="","",Output!BE103)</f>
        <v/>
      </c>
    </row>
    <row r="118" spans="2:39">
      <c r="B118" s="143" t="str">
        <f>IF(Output!C104=0,"",Output!C104)</f>
        <v/>
      </c>
      <c r="D118" s="1489" t="str">
        <f>IF(B118="","",Output!AC104)</f>
        <v/>
      </c>
      <c r="E118" s="1490" t="str">
        <f>IF(B118="","",Output!AD104)</f>
        <v/>
      </c>
      <c r="F118" s="1491" t="str">
        <f>IF(B118="","",Output!AE104)</f>
        <v/>
      </c>
      <c r="H118" s="1513" t="str">
        <f>IF(B118="","",Output!AF104)</f>
        <v/>
      </c>
      <c r="I118" s="1514" t="str">
        <f>IF(B118="","",Output!AG104)</f>
        <v/>
      </c>
      <c r="J118" s="1514" t="str">
        <f>IF(B118="","",Output!AH104)</f>
        <v/>
      </c>
      <c r="K118" s="1514" t="str">
        <f>IF(B118="","",Output!AI104)</f>
        <v/>
      </c>
      <c r="L118" s="1537" t="str">
        <f>IF(B118="","",Output!AJ104)</f>
        <v/>
      </c>
      <c r="N118" s="1516" t="str">
        <f>IF(B118="","",Output!AK104)</f>
        <v/>
      </c>
      <c r="O118" s="1517" t="str">
        <f>IF(B118="","",Output!AL104)</f>
        <v/>
      </c>
      <c r="P118" s="1518" t="str">
        <f>IF(B118="","",Output!AM104)</f>
        <v/>
      </c>
      <c r="R118" s="1519" t="str">
        <f>IF(B118="","",Output!AN104)</f>
        <v/>
      </c>
      <c r="S118" s="1517" t="str">
        <f>IF(B118="","",Output!AO104)</f>
        <v/>
      </c>
      <c r="T118" s="1518" t="str">
        <f>IF(B118="","",Output!AP104)</f>
        <v/>
      </c>
      <c r="V118" s="1519" t="str">
        <f>IF(B118="","",Output!AQ104)</f>
        <v/>
      </c>
      <c r="W118" s="1517" t="str">
        <f>IF(B118="","",Output!AR104)</f>
        <v/>
      </c>
      <c r="X118" s="1517" t="str">
        <f>IF(B118="","",Output!AS104)</f>
        <v/>
      </c>
      <c r="Y118" s="1518" t="str">
        <f>IF(B118="","",Output!AT104)</f>
        <v/>
      </c>
      <c r="AA118" s="1519" t="str">
        <f>IF(B118="","",Output!AU104)</f>
        <v/>
      </c>
      <c r="AB118" s="1517" t="str">
        <f>IF(B118="","",Output!AV104)</f>
        <v/>
      </c>
      <c r="AC118" s="1517" t="str">
        <f>IF(B118="","",Output!AW104)</f>
        <v/>
      </c>
      <c r="AD118" s="1518" t="str">
        <f>IF(B118="","",Output!AX104)</f>
        <v/>
      </c>
      <c r="AF118" s="1520" t="str">
        <f>IF(B118="","",Output!AY104)</f>
        <v/>
      </c>
      <c r="AG118" s="1514" t="str">
        <f>IF(B118="","",Output!AZ104)</f>
        <v/>
      </c>
      <c r="AH118" s="1515" t="str">
        <f>IF(B118="","",Output!BA104)</f>
        <v/>
      </c>
      <c r="AJ118" s="1521" t="str">
        <f>IF(B118="","",Output!BB104)</f>
        <v/>
      </c>
      <c r="AK118" s="1522" t="str">
        <f>IF(B118="","",Output!BC104)</f>
        <v/>
      </c>
      <c r="AL118" s="1522" t="str">
        <f>IF(B118="","",Output!BD104)</f>
        <v/>
      </c>
      <c r="AM118" s="1523" t="str">
        <f>IF(B118="","",Output!BE104)</f>
        <v/>
      </c>
    </row>
    <row r="119" spans="2:39">
      <c r="B119" s="143" t="str">
        <f>IF(Output!C105=0,"",Output!C105)</f>
        <v/>
      </c>
      <c r="D119" s="1489" t="str">
        <f>IF(B119="","",Output!AC105)</f>
        <v/>
      </c>
      <c r="E119" s="1490" t="str">
        <f>IF(B119="","",Output!AD105)</f>
        <v/>
      </c>
      <c r="F119" s="1491" t="str">
        <f>IF(B119="","",Output!AE105)</f>
        <v/>
      </c>
      <c r="H119" s="1513" t="str">
        <f>IF(B119="","",Output!AF105)</f>
        <v/>
      </c>
      <c r="I119" s="1514" t="str">
        <f>IF(B119="","",Output!AG105)</f>
        <v/>
      </c>
      <c r="J119" s="1514" t="str">
        <f>IF(B119="","",Output!AH105)</f>
        <v/>
      </c>
      <c r="K119" s="1514" t="str">
        <f>IF(B119="","",Output!AI105)</f>
        <v/>
      </c>
      <c r="L119" s="1537" t="str">
        <f>IF(B119="","",Output!AJ105)</f>
        <v/>
      </c>
      <c r="N119" s="1516" t="str">
        <f>IF(B119="","",Output!AK105)</f>
        <v/>
      </c>
      <c r="O119" s="1517" t="str">
        <f>IF(B119="","",Output!AL105)</f>
        <v/>
      </c>
      <c r="P119" s="1518" t="str">
        <f>IF(B119="","",Output!AM105)</f>
        <v/>
      </c>
      <c r="R119" s="1519" t="str">
        <f>IF(B119="","",Output!AN105)</f>
        <v/>
      </c>
      <c r="S119" s="1517" t="str">
        <f>IF(B119="","",Output!AO105)</f>
        <v/>
      </c>
      <c r="T119" s="1518" t="str">
        <f>IF(B119="","",Output!AP105)</f>
        <v/>
      </c>
      <c r="V119" s="1519" t="str">
        <f>IF(B119="","",Output!AQ105)</f>
        <v/>
      </c>
      <c r="W119" s="1517" t="str">
        <f>IF(B119="","",Output!AR105)</f>
        <v/>
      </c>
      <c r="X119" s="1517" t="str">
        <f>IF(B119="","",Output!AS105)</f>
        <v/>
      </c>
      <c r="Y119" s="1518" t="str">
        <f>IF(B119="","",Output!AT105)</f>
        <v/>
      </c>
      <c r="AA119" s="1519" t="str">
        <f>IF(B119="","",Output!AU105)</f>
        <v/>
      </c>
      <c r="AB119" s="1517" t="str">
        <f>IF(B119="","",Output!AV105)</f>
        <v/>
      </c>
      <c r="AC119" s="1517" t="str">
        <f>IF(B119="","",Output!AW105)</f>
        <v/>
      </c>
      <c r="AD119" s="1518" t="str">
        <f>IF(B119="","",Output!AX105)</f>
        <v/>
      </c>
      <c r="AF119" s="1520" t="str">
        <f>IF(B119="","",Output!AY105)</f>
        <v/>
      </c>
      <c r="AG119" s="1514" t="str">
        <f>IF(B119="","",Output!AZ105)</f>
        <v/>
      </c>
      <c r="AH119" s="1515" t="str">
        <f>IF(B119="","",Output!BA105)</f>
        <v/>
      </c>
      <c r="AJ119" s="1521" t="str">
        <f>IF(B119="","",Output!BB105)</f>
        <v/>
      </c>
      <c r="AK119" s="1522" t="str">
        <f>IF(B119="","",Output!BC105)</f>
        <v/>
      </c>
      <c r="AL119" s="1522" t="str">
        <f>IF(B119="","",Output!BD105)</f>
        <v/>
      </c>
      <c r="AM119" s="1523" t="str">
        <f>IF(B119="","",Output!BE105)</f>
        <v/>
      </c>
    </row>
    <row r="120" spans="2:39">
      <c r="B120" s="143" t="str">
        <f>IF(Output!C106=0,"",Output!C106)</f>
        <v/>
      </c>
      <c r="D120" s="1489" t="str">
        <f>IF(B120="","",Output!AC106)</f>
        <v/>
      </c>
      <c r="E120" s="1490" t="str">
        <f>IF(B120="","",Output!AD106)</f>
        <v/>
      </c>
      <c r="F120" s="1491" t="str">
        <f>IF(B120="","",Output!AE106)</f>
        <v/>
      </c>
      <c r="H120" s="1513" t="str">
        <f>IF(B120="","",Output!AF106)</f>
        <v/>
      </c>
      <c r="I120" s="1514" t="str">
        <f>IF(B120="","",Output!AG106)</f>
        <v/>
      </c>
      <c r="J120" s="1514" t="str">
        <f>IF(B120="","",Output!AH106)</f>
        <v/>
      </c>
      <c r="K120" s="1514" t="str">
        <f>IF(B120="","",Output!AI106)</f>
        <v/>
      </c>
      <c r="L120" s="1537" t="str">
        <f>IF(B120="","",Output!AJ106)</f>
        <v/>
      </c>
      <c r="N120" s="1516" t="str">
        <f>IF(B120="","",Output!AK106)</f>
        <v/>
      </c>
      <c r="O120" s="1517" t="str">
        <f>IF(B120="","",Output!AL106)</f>
        <v/>
      </c>
      <c r="P120" s="1518" t="str">
        <f>IF(B120="","",Output!AM106)</f>
        <v/>
      </c>
      <c r="R120" s="1519" t="str">
        <f>IF(B120="","",Output!AN106)</f>
        <v/>
      </c>
      <c r="S120" s="1517" t="str">
        <f>IF(B120="","",Output!AO106)</f>
        <v/>
      </c>
      <c r="T120" s="1518" t="str">
        <f>IF(B120="","",Output!AP106)</f>
        <v/>
      </c>
      <c r="V120" s="1519" t="str">
        <f>IF(B120="","",Output!AQ106)</f>
        <v/>
      </c>
      <c r="W120" s="1517" t="str">
        <f>IF(B120="","",Output!AR106)</f>
        <v/>
      </c>
      <c r="X120" s="1517" t="str">
        <f>IF(B120="","",Output!AS106)</f>
        <v/>
      </c>
      <c r="Y120" s="1518" t="str">
        <f>IF(B120="","",Output!AT106)</f>
        <v/>
      </c>
      <c r="AA120" s="1519" t="str">
        <f>IF(B120="","",Output!AU106)</f>
        <v/>
      </c>
      <c r="AB120" s="1517" t="str">
        <f>IF(B120="","",Output!AV106)</f>
        <v/>
      </c>
      <c r="AC120" s="1517" t="str">
        <f>IF(B120="","",Output!AW106)</f>
        <v/>
      </c>
      <c r="AD120" s="1518" t="str">
        <f>IF(B120="","",Output!AX106)</f>
        <v/>
      </c>
      <c r="AF120" s="1520" t="str">
        <f>IF(B120="","",Output!AY106)</f>
        <v/>
      </c>
      <c r="AG120" s="1514" t="str">
        <f>IF(B120="","",Output!AZ106)</f>
        <v/>
      </c>
      <c r="AH120" s="1515" t="str">
        <f>IF(B120="","",Output!BA106)</f>
        <v/>
      </c>
      <c r="AJ120" s="1521" t="str">
        <f>IF(B120="","",Output!BB106)</f>
        <v/>
      </c>
      <c r="AK120" s="1522" t="str">
        <f>IF(B120="","",Output!BC106)</f>
        <v/>
      </c>
      <c r="AL120" s="1522" t="str">
        <f>IF(B120="","",Output!BD106)</f>
        <v/>
      </c>
      <c r="AM120" s="1523" t="str">
        <f>IF(B120="","",Output!BE106)</f>
        <v/>
      </c>
    </row>
    <row r="121" spans="2:39">
      <c r="B121" s="143" t="str">
        <f>IF(Output!C107=0,"",Output!C107)</f>
        <v/>
      </c>
      <c r="D121" s="1489" t="str">
        <f>IF(B121="","",Output!AC107)</f>
        <v/>
      </c>
      <c r="E121" s="1490" t="str">
        <f>IF(B121="","",Output!AD107)</f>
        <v/>
      </c>
      <c r="F121" s="1491" t="str">
        <f>IF(B121="","",Output!AE107)</f>
        <v/>
      </c>
      <c r="H121" s="1513" t="str">
        <f>IF(B121="","",Output!AF107)</f>
        <v/>
      </c>
      <c r="I121" s="1514" t="str">
        <f>IF(B121="","",Output!AG107)</f>
        <v/>
      </c>
      <c r="J121" s="1514" t="str">
        <f>IF(B121="","",Output!AH107)</f>
        <v/>
      </c>
      <c r="K121" s="1514" t="str">
        <f>IF(B121="","",Output!AI107)</f>
        <v/>
      </c>
      <c r="L121" s="1537" t="str">
        <f>IF(B121="","",Output!AJ107)</f>
        <v/>
      </c>
      <c r="N121" s="1516" t="str">
        <f>IF(B121="","",Output!AK107)</f>
        <v/>
      </c>
      <c r="O121" s="1517" t="str">
        <f>IF(B121="","",Output!AL107)</f>
        <v/>
      </c>
      <c r="P121" s="1518" t="str">
        <f>IF(B121="","",Output!AM107)</f>
        <v/>
      </c>
      <c r="R121" s="1519" t="str">
        <f>IF(B121="","",Output!AN107)</f>
        <v/>
      </c>
      <c r="S121" s="1517" t="str">
        <f>IF(B121="","",Output!AO107)</f>
        <v/>
      </c>
      <c r="T121" s="1518" t="str">
        <f>IF(B121="","",Output!AP107)</f>
        <v/>
      </c>
      <c r="V121" s="1519" t="str">
        <f>IF(B121="","",Output!AQ107)</f>
        <v/>
      </c>
      <c r="W121" s="1517" t="str">
        <f>IF(B121="","",Output!AR107)</f>
        <v/>
      </c>
      <c r="X121" s="1517" t="str">
        <f>IF(B121="","",Output!AS107)</f>
        <v/>
      </c>
      <c r="Y121" s="1518" t="str">
        <f>IF(B121="","",Output!AT107)</f>
        <v/>
      </c>
      <c r="AA121" s="1519" t="str">
        <f>IF(B121="","",Output!AU107)</f>
        <v/>
      </c>
      <c r="AB121" s="1517" t="str">
        <f>IF(B121="","",Output!AV107)</f>
        <v/>
      </c>
      <c r="AC121" s="1517" t="str">
        <f>IF(B121="","",Output!AW107)</f>
        <v/>
      </c>
      <c r="AD121" s="1518" t="str">
        <f>IF(B121="","",Output!AX107)</f>
        <v/>
      </c>
      <c r="AF121" s="1520" t="str">
        <f>IF(B121="","",Output!AY107)</f>
        <v/>
      </c>
      <c r="AG121" s="1514" t="str">
        <f>IF(B121="","",Output!AZ107)</f>
        <v/>
      </c>
      <c r="AH121" s="1515" t="str">
        <f>IF(B121="","",Output!BA107)</f>
        <v/>
      </c>
      <c r="AJ121" s="1521" t="str">
        <f>IF(B121="","",Output!BB107)</f>
        <v/>
      </c>
      <c r="AK121" s="1522" t="str">
        <f>IF(B121="","",Output!BC107)</f>
        <v/>
      </c>
      <c r="AL121" s="1522" t="str">
        <f>IF(B121="","",Output!BD107)</f>
        <v/>
      </c>
      <c r="AM121" s="1523" t="str">
        <f>IF(B121="","",Output!BE107)</f>
        <v/>
      </c>
    </row>
    <row r="122" spans="2:39">
      <c r="B122" s="143" t="str">
        <f>IF(Output!C108=0,"",Output!C108)</f>
        <v/>
      </c>
      <c r="D122" s="1489" t="str">
        <f>IF(B122="","",Output!AC108)</f>
        <v/>
      </c>
      <c r="E122" s="1490" t="str">
        <f>IF(B122="","",Output!AD108)</f>
        <v/>
      </c>
      <c r="F122" s="1491" t="str">
        <f>IF(B122="","",Output!AE108)</f>
        <v/>
      </c>
      <c r="H122" s="1513" t="str">
        <f>IF(B122="","",Output!AF108)</f>
        <v/>
      </c>
      <c r="I122" s="1514" t="str">
        <f>IF(B122="","",Output!AG108)</f>
        <v/>
      </c>
      <c r="J122" s="1514" t="str">
        <f>IF(B122="","",Output!AH108)</f>
        <v/>
      </c>
      <c r="K122" s="1514" t="str">
        <f>IF(B122="","",Output!AI108)</f>
        <v/>
      </c>
      <c r="L122" s="1537" t="str">
        <f>IF(B122="","",Output!AJ108)</f>
        <v/>
      </c>
      <c r="N122" s="1516" t="str">
        <f>IF(B122="","",Output!AK108)</f>
        <v/>
      </c>
      <c r="O122" s="1517" t="str">
        <f>IF(B122="","",Output!AL108)</f>
        <v/>
      </c>
      <c r="P122" s="1518" t="str">
        <f>IF(B122="","",Output!AM108)</f>
        <v/>
      </c>
      <c r="R122" s="1519" t="str">
        <f>IF(B122="","",Output!AN108)</f>
        <v/>
      </c>
      <c r="S122" s="1517" t="str">
        <f>IF(B122="","",Output!AO108)</f>
        <v/>
      </c>
      <c r="T122" s="1518" t="str">
        <f>IF(B122="","",Output!AP108)</f>
        <v/>
      </c>
      <c r="V122" s="1519" t="str">
        <f>IF(B122="","",Output!AQ108)</f>
        <v/>
      </c>
      <c r="W122" s="1517" t="str">
        <f>IF(B122="","",Output!AR108)</f>
        <v/>
      </c>
      <c r="X122" s="1517" t="str">
        <f>IF(B122="","",Output!AS108)</f>
        <v/>
      </c>
      <c r="Y122" s="1518" t="str">
        <f>IF(B122="","",Output!AT108)</f>
        <v/>
      </c>
      <c r="AA122" s="1519" t="str">
        <f>IF(B122="","",Output!AU108)</f>
        <v/>
      </c>
      <c r="AB122" s="1517" t="str">
        <f>IF(B122="","",Output!AV108)</f>
        <v/>
      </c>
      <c r="AC122" s="1517" t="str">
        <f>IF(B122="","",Output!AW108)</f>
        <v/>
      </c>
      <c r="AD122" s="1518" t="str">
        <f>IF(B122="","",Output!AX108)</f>
        <v/>
      </c>
      <c r="AF122" s="1520" t="str">
        <f>IF(B122="","",Output!AY108)</f>
        <v/>
      </c>
      <c r="AG122" s="1514" t="str">
        <f>IF(B122="","",Output!AZ108)</f>
        <v/>
      </c>
      <c r="AH122" s="1515" t="str">
        <f>IF(B122="","",Output!BA108)</f>
        <v/>
      </c>
      <c r="AJ122" s="1521" t="str">
        <f>IF(B122="","",Output!BB108)</f>
        <v/>
      </c>
      <c r="AK122" s="1522" t="str">
        <f>IF(B122="","",Output!BC108)</f>
        <v/>
      </c>
      <c r="AL122" s="1522" t="str">
        <f>IF(B122="","",Output!BD108)</f>
        <v/>
      </c>
      <c r="AM122" s="1523" t="str">
        <f>IF(B122="","",Output!BE108)</f>
        <v/>
      </c>
    </row>
    <row r="123" spans="2:39">
      <c r="B123" s="143" t="str">
        <f>IF(Output!C109=0,"",Output!C109)</f>
        <v/>
      </c>
      <c r="D123" s="1489" t="str">
        <f>IF(B123="","",Output!AC109)</f>
        <v/>
      </c>
      <c r="E123" s="1490" t="str">
        <f>IF(B123="","",Output!AD109)</f>
        <v/>
      </c>
      <c r="F123" s="1491" t="str">
        <f>IF(B123="","",Output!AE109)</f>
        <v/>
      </c>
      <c r="H123" s="1513" t="str">
        <f>IF(B123="","",Output!AF109)</f>
        <v/>
      </c>
      <c r="I123" s="1514" t="str">
        <f>IF(B123="","",Output!AG109)</f>
        <v/>
      </c>
      <c r="J123" s="1514" t="str">
        <f>IF(B123="","",Output!AH109)</f>
        <v/>
      </c>
      <c r="K123" s="1514" t="str">
        <f>IF(B123="","",Output!AI109)</f>
        <v/>
      </c>
      <c r="L123" s="1537" t="str">
        <f>IF(B123="","",Output!AJ109)</f>
        <v/>
      </c>
      <c r="N123" s="1516" t="str">
        <f>IF(B123="","",Output!AK109)</f>
        <v/>
      </c>
      <c r="O123" s="1517" t="str">
        <f>IF(B123="","",Output!AL109)</f>
        <v/>
      </c>
      <c r="P123" s="1518" t="str">
        <f>IF(B123="","",Output!AM109)</f>
        <v/>
      </c>
      <c r="R123" s="1519" t="str">
        <f>IF(B123="","",Output!AN109)</f>
        <v/>
      </c>
      <c r="S123" s="1517" t="str">
        <f>IF(B123="","",Output!AO109)</f>
        <v/>
      </c>
      <c r="T123" s="1518" t="str">
        <f>IF(B123="","",Output!AP109)</f>
        <v/>
      </c>
      <c r="V123" s="1519" t="str">
        <f>IF(B123="","",Output!AQ109)</f>
        <v/>
      </c>
      <c r="W123" s="1517" t="str">
        <f>IF(B123="","",Output!AR109)</f>
        <v/>
      </c>
      <c r="X123" s="1517" t="str">
        <f>IF(B123="","",Output!AS109)</f>
        <v/>
      </c>
      <c r="Y123" s="1518" t="str">
        <f>IF(B123="","",Output!AT109)</f>
        <v/>
      </c>
      <c r="AA123" s="1519" t="str">
        <f>IF(B123="","",Output!AU109)</f>
        <v/>
      </c>
      <c r="AB123" s="1517" t="str">
        <f>IF(B123="","",Output!AV109)</f>
        <v/>
      </c>
      <c r="AC123" s="1517" t="str">
        <f>IF(B123="","",Output!AW109)</f>
        <v/>
      </c>
      <c r="AD123" s="1518" t="str">
        <f>IF(B123="","",Output!AX109)</f>
        <v/>
      </c>
      <c r="AF123" s="1520" t="str">
        <f>IF(B123="","",Output!AY109)</f>
        <v/>
      </c>
      <c r="AG123" s="1514" t="str">
        <f>IF(B123="","",Output!AZ109)</f>
        <v/>
      </c>
      <c r="AH123" s="1515" t="str">
        <f>IF(B123="","",Output!BA109)</f>
        <v/>
      </c>
      <c r="AJ123" s="1521" t="str">
        <f>IF(B123="","",Output!BB109)</f>
        <v/>
      </c>
      <c r="AK123" s="1522" t="str">
        <f>IF(B123="","",Output!BC109)</f>
        <v/>
      </c>
      <c r="AL123" s="1522" t="str">
        <f>IF(B123="","",Output!BD109)</f>
        <v/>
      </c>
      <c r="AM123" s="1523" t="str">
        <f>IF(B123="","",Output!BE109)</f>
        <v/>
      </c>
    </row>
    <row r="124" spans="2:39">
      <c r="B124" s="143" t="str">
        <f>IF(Output!C110=0,"",Output!C110)</f>
        <v/>
      </c>
      <c r="D124" s="1489" t="str">
        <f>IF(B124="","",Output!AC110)</f>
        <v/>
      </c>
      <c r="E124" s="1490" t="str">
        <f>IF(B124="","",Output!AD110)</f>
        <v/>
      </c>
      <c r="F124" s="1491" t="str">
        <f>IF(B124="","",Output!AE110)</f>
        <v/>
      </c>
      <c r="H124" s="1513" t="str">
        <f>IF(B124="","",Output!AF110)</f>
        <v/>
      </c>
      <c r="I124" s="1514" t="str">
        <f>IF(B124="","",Output!AG110)</f>
        <v/>
      </c>
      <c r="J124" s="1514" t="str">
        <f>IF(B124="","",Output!AH110)</f>
        <v/>
      </c>
      <c r="K124" s="1514" t="str">
        <f>IF(B124="","",Output!AI110)</f>
        <v/>
      </c>
      <c r="L124" s="1537" t="str">
        <f>IF(B124="","",Output!AJ110)</f>
        <v/>
      </c>
      <c r="N124" s="1516" t="str">
        <f>IF(B124="","",Output!AK110)</f>
        <v/>
      </c>
      <c r="O124" s="1517" t="str">
        <f>IF(B124="","",Output!AL110)</f>
        <v/>
      </c>
      <c r="P124" s="1518" t="str">
        <f>IF(B124="","",Output!AM110)</f>
        <v/>
      </c>
      <c r="R124" s="1519" t="str">
        <f>IF(B124="","",Output!AN110)</f>
        <v/>
      </c>
      <c r="S124" s="1517" t="str">
        <f>IF(B124="","",Output!AO110)</f>
        <v/>
      </c>
      <c r="T124" s="1518" t="str">
        <f>IF(B124="","",Output!AP110)</f>
        <v/>
      </c>
      <c r="V124" s="1519" t="str">
        <f>IF(B124="","",Output!AQ110)</f>
        <v/>
      </c>
      <c r="W124" s="1517" t="str">
        <f>IF(B124="","",Output!AR110)</f>
        <v/>
      </c>
      <c r="X124" s="1517" t="str">
        <f>IF(B124="","",Output!AS110)</f>
        <v/>
      </c>
      <c r="Y124" s="1518" t="str">
        <f>IF(B124="","",Output!AT110)</f>
        <v/>
      </c>
      <c r="AA124" s="1519" t="str">
        <f>IF(B124="","",Output!AU110)</f>
        <v/>
      </c>
      <c r="AB124" s="1517" t="str">
        <f>IF(B124="","",Output!AV110)</f>
        <v/>
      </c>
      <c r="AC124" s="1517" t="str">
        <f>IF(B124="","",Output!AW110)</f>
        <v/>
      </c>
      <c r="AD124" s="1518" t="str">
        <f>IF(B124="","",Output!AX110)</f>
        <v/>
      </c>
      <c r="AF124" s="1520" t="str">
        <f>IF(B124="","",Output!AY110)</f>
        <v/>
      </c>
      <c r="AG124" s="1514" t="str">
        <f>IF(B124="","",Output!AZ110)</f>
        <v/>
      </c>
      <c r="AH124" s="1515" t="str">
        <f>IF(B124="","",Output!BA110)</f>
        <v/>
      </c>
      <c r="AJ124" s="1521" t="str">
        <f>IF(B124="","",Output!BB110)</f>
        <v/>
      </c>
      <c r="AK124" s="1522" t="str">
        <f>IF(B124="","",Output!BC110)</f>
        <v/>
      </c>
      <c r="AL124" s="1522" t="str">
        <f>IF(B124="","",Output!BD110)</f>
        <v/>
      </c>
      <c r="AM124" s="1523" t="str">
        <f>IF(B124="","",Output!BE110)</f>
        <v/>
      </c>
    </row>
    <row r="125" spans="2:39">
      <c r="B125" s="143" t="str">
        <f>IF(Output!C111=0,"",Output!C111)</f>
        <v/>
      </c>
      <c r="D125" s="1489" t="str">
        <f>IF(B125="","",Output!AC111)</f>
        <v/>
      </c>
      <c r="E125" s="1490" t="str">
        <f>IF(B125="","",Output!AD111)</f>
        <v/>
      </c>
      <c r="F125" s="1491" t="str">
        <f>IF(B125="","",Output!AE111)</f>
        <v/>
      </c>
      <c r="H125" s="1513" t="str">
        <f>IF(B125="","",Output!AF111)</f>
        <v/>
      </c>
      <c r="I125" s="1514" t="str">
        <f>IF(B125="","",Output!AG111)</f>
        <v/>
      </c>
      <c r="J125" s="1514" t="str">
        <f>IF(B125="","",Output!AH111)</f>
        <v/>
      </c>
      <c r="K125" s="1514" t="str">
        <f>IF(B125="","",Output!AI111)</f>
        <v/>
      </c>
      <c r="L125" s="1537" t="str">
        <f>IF(B125="","",Output!AJ111)</f>
        <v/>
      </c>
      <c r="N125" s="1516" t="str">
        <f>IF(B125="","",Output!AK111)</f>
        <v/>
      </c>
      <c r="O125" s="1517" t="str">
        <f>IF(B125="","",Output!AL111)</f>
        <v/>
      </c>
      <c r="P125" s="1518" t="str">
        <f>IF(B125="","",Output!AM111)</f>
        <v/>
      </c>
      <c r="R125" s="1519" t="str">
        <f>IF(B125="","",Output!AN111)</f>
        <v/>
      </c>
      <c r="S125" s="1517" t="str">
        <f>IF(B125="","",Output!AO111)</f>
        <v/>
      </c>
      <c r="T125" s="1518" t="str">
        <f>IF(B125="","",Output!AP111)</f>
        <v/>
      </c>
      <c r="V125" s="1519" t="str">
        <f>IF(B125="","",Output!AQ111)</f>
        <v/>
      </c>
      <c r="W125" s="1517" t="str">
        <f>IF(B125="","",Output!AR111)</f>
        <v/>
      </c>
      <c r="X125" s="1517" t="str">
        <f>IF(B125="","",Output!AS111)</f>
        <v/>
      </c>
      <c r="Y125" s="1518" t="str">
        <f>IF(B125="","",Output!AT111)</f>
        <v/>
      </c>
      <c r="AA125" s="1519" t="str">
        <f>IF(B125="","",Output!AU111)</f>
        <v/>
      </c>
      <c r="AB125" s="1517" t="str">
        <f>IF(B125="","",Output!AV111)</f>
        <v/>
      </c>
      <c r="AC125" s="1517" t="str">
        <f>IF(B125="","",Output!AW111)</f>
        <v/>
      </c>
      <c r="AD125" s="1518" t="str">
        <f>IF(B125="","",Output!AX111)</f>
        <v/>
      </c>
      <c r="AF125" s="1520" t="str">
        <f>IF(B125="","",Output!AY111)</f>
        <v/>
      </c>
      <c r="AG125" s="1514" t="str">
        <f>IF(B125="","",Output!AZ111)</f>
        <v/>
      </c>
      <c r="AH125" s="1515" t="str">
        <f>IF(B125="","",Output!BA111)</f>
        <v/>
      </c>
      <c r="AJ125" s="1521" t="str">
        <f>IF(B125="","",Output!BB111)</f>
        <v/>
      </c>
      <c r="AK125" s="1522" t="str">
        <f>IF(B125="","",Output!BC111)</f>
        <v/>
      </c>
      <c r="AL125" s="1522" t="str">
        <f>IF(B125="","",Output!BD111)</f>
        <v/>
      </c>
      <c r="AM125" s="1523" t="str">
        <f>IF(B125="","",Output!BE111)</f>
        <v/>
      </c>
    </row>
    <row r="126" spans="2:39">
      <c r="B126" s="143" t="str">
        <f>IF(Output!C112=0,"",Output!C112)</f>
        <v/>
      </c>
      <c r="D126" s="1489" t="str">
        <f>IF(B126="","",Output!AC112)</f>
        <v/>
      </c>
      <c r="E126" s="1490" t="str">
        <f>IF(B126="","",Output!AD112)</f>
        <v/>
      </c>
      <c r="F126" s="1491" t="str">
        <f>IF(B126="","",Output!AE112)</f>
        <v/>
      </c>
      <c r="H126" s="1513" t="str">
        <f>IF(B126="","",Output!AF112)</f>
        <v/>
      </c>
      <c r="I126" s="1514" t="str">
        <f>IF(B126="","",Output!AG112)</f>
        <v/>
      </c>
      <c r="J126" s="1514" t="str">
        <f>IF(B126="","",Output!AH112)</f>
        <v/>
      </c>
      <c r="K126" s="1514" t="str">
        <f>IF(B126="","",Output!AI112)</f>
        <v/>
      </c>
      <c r="L126" s="1537" t="str">
        <f>IF(B126="","",Output!AJ112)</f>
        <v/>
      </c>
      <c r="N126" s="1516" t="str">
        <f>IF(B126="","",Output!AK112)</f>
        <v/>
      </c>
      <c r="O126" s="1517" t="str">
        <f>IF(B126="","",Output!AL112)</f>
        <v/>
      </c>
      <c r="P126" s="1518" t="str">
        <f>IF(B126="","",Output!AM112)</f>
        <v/>
      </c>
      <c r="R126" s="1519" t="str">
        <f>IF(B126="","",Output!AN112)</f>
        <v/>
      </c>
      <c r="S126" s="1517" t="str">
        <f>IF(B126="","",Output!AO112)</f>
        <v/>
      </c>
      <c r="T126" s="1518" t="str">
        <f>IF(B126="","",Output!AP112)</f>
        <v/>
      </c>
      <c r="V126" s="1519" t="str">
        <f>IF(B126="","",Output!AQ112)</f>
        <v/>
      </c>
      <c r="W126" s="1517" t="str">
        <f>IF(B126="","",Output!AR112)</f>
        <v/>
      </c>
      <c r="X126" s="1517" t="str">
        <f>IF(B126="","",Output!AS112)</f>
        <v/>
      </c>
      <c r="Y126" s="1518" t="str">
        <f>IF(B126="","",Output!AT112)</f>
        <v/>
      </c>
      <c r="AA126" s="1519" t="str">
        <f>IF(B126="","",Output!AU112)</f>
        <v/>
      </c>
      <c r="AB126" s="1517" t="str">
        <f>IF(B126="","",Output!AV112)</f>
        <v/>
      </c>
      <c r="AC126" s="1517" t="str">
        <f>IF(B126="","",Output!AW112)</f>
        <v/>
      </c>
      <c r="AD126" s="1518" t="str">
        <f>IF(B126="","",Output!AX112)</f>
        <v/>
      </c>
      <c r="AF126" s="1520" t="str">
        <f>IF(B126="","",Output!AY112)</f>
        <v/>
      </c>
      <c r="AG126" s="1514" t="str">
        <f>IF(B126="","",Output!AZ112)</f>
        <v/>
      </c>
      <c r="AH126" s="1515" t="str">
        <f>IF(B126="","",Output!BA112)</f>
        <v/>
      </c>
      <c r="AJ126" s="1521" t="str">
        <f>IF(B126="","",Output!BB112)</f>
        <v/>
      </c>
      <c r="AK126" s="1522" t="str">
        <f>IF(B126="","",Output!BC112)</f>
        <v/>
      </c>
      <c r="AL126" s="1522" t="str">
        <f>IF(B126="","",Output!BD112)</f>
        <v/>
      </c>
      <c r="AM126" s="1523" t="str">
        <f>IF(B126="","",Output!BE112)</f>
        <v/>
      </c>
    </row>
    <row r="127" spans="2:39">
      <c r="B127" s="143" t="str">
        <f>IF(Output!C113=0,"",Output!C113)</f>
        <v/>
      </c>
      <c r="D127" s="1489" t="str">
        <f>IF(B127="","",Output!AC113)</f>
        <v/>
      </c>
      <c r="E127" s="1490" t="str">
        <f>IF(B127="","",Output!AD113)</f>
        <v/>
      </c>
      <c r="F127" s="1491" t="str">
        <f>IF(B127="","",Output!AE113)</f>
        <v/>
      </c>
      <c r="H127" s="1513" t="str">
        <f>IF(B127="","",Output!AF113)</f>
        <v/>
      </c>
      <c r="I127" s="1514" t="str">
        <f>IF(B127="","",Output!AG113)</f>
        <v/>
      </c>
      <c r="J127" s="1514" t="str">
        <f>IF(B127="","",Output!AH113)</f>
        <v/>
      </c>
      <c r="K127" s="1514" t="str">
        <f>IF(B127="","",Output!AI113)</f>
        <v/>
      </c>
      <c r="L127" s="1537" t="str">
        <f>IF(B127="","",Output!AJ113)</f>
        <v/>
      </c>
      <c r="N127" s="1516" t="str">
        <f>IF(B127="","",Output!AK113)</f>
        <v/>
      </c>
      <c r="O127" s="1517" t="str">
        <f>IF(B127="","",Output!AL113)</f>
        <v/>
      </c>
      <c r="P127" s="1518" t="str">
        <f>IF(B127="","",Output!AM113)</f>
        <v/>
      </c>
      <c r="R127" s="1519" t="str">
        <f>IF(B127="","",Output!AN113)</f>
        <v/>
      </c>
      <c r="S127" s="1517" t="str">
        <f>IF(B127="","",Output!AO113)</f>
        <v/>
      </c>
      <c r="T127" s="1518" t="str">
        <f>IF(B127="","",Output!AP113)</f>
        <v/>
      </c>
      <c r="V127" s="1519" t="str">
        <f>IF(B127="","",Output!AQ113)</f>
        <v/>
      </c>
      <c r="W127" s="1517" t="str">
        <f>IF(B127="","",Output!AR113)</f>
        <v/>
      </c>
      <c r="X127" s="1517" t="str">
        <f>IF(B127="","",Output!AS113)</f>
        <v/>
      </c>
      <c r="Y127" s="1518" t="str">
        <f>IF(B127="","",Output!AT113)</f>
        <v/>
      </c>
      <c r="AA127" s="1519" t="str">
        <f>IF(B127="","",Output!AU113)</f>
        <v/>
      </c>
      <c r="AB127" s="1517" t="str">
        <f>IF(B127="","",Output!AV113)</f>
        <v/>
      </c>
      <c r="AC127" s="1517" t="str">
        <f>IF(B127="","",Output!AW113)</f>
        <v/>
      </c>
      <c r="AD127" s="1518" t="str">
        <f>IF(B127="","",Output!AX113)</f>
        <v/>
      </c>
      <c r="AF127" s="1520" t="str">
        <f>IF(B127="","",Output!AY113)</f>
        <v/>
      </c>
      <c r="AG127" s="1514" t="str">
        <f>IF(B127="","",Output!AZ113)</f>
        <v/>
      </c>
      <c r="AH127" s="1515" t="str">
        <f>IF(B127="","",Output!BA113)</f>
        <v/>
      </c>
      <c r="AJ127" s="1521" t="str">
        <f>IF(B127="","",Output!BB113)</f>
        <v/>
      </c>
      <c r="AK127" s="1522" t="str">
        <f>IF(B127="","",Output!BC113)</f>
        <v/>
      </c>
      <c r="AL127" s="1522" t="str">
        <f>IF(B127="","",Output!BD113)</f>
        <v/>
      </c>
      <c r="AM127" s="1523" t="str">
        <f>IF(B127="","",Output!BE113)</f>
        <v/>
      </c>
    </row>
    <row r="128" spans="2:39">
      <c r="B128" s="143" t="str">
        <f>IF(Output!C114=0,"",Output!C114)</f>
        <v/>
      </c>
      <c r="D128" s="1489" t="str">
        <f>IF(B128="","",Output!AC114)</f>
        <v/>
      </c>
      <c r="E128" s="1490" t="str">
        <f>IF(B128="","",Output!AD114)</f>
        <v/>
      </c>
      <c r="F128" s="1491" t="str">
        <f>IF(B128="","",Output!AE114)</f>
        <v/>
      </c>
      <c r="H128" s="1513" t="str">
        <f>IF(B128="","",Output!AF114)</f>
        <v/>
      </c>
      <c r="I128" s="1514" t="str">
        <f>IF(B128="","",Output!AG114)</f>
        <v/>
      </c>
      <c r="J128" s="1514" t="str">
        <f>IF(B128="","",Output!AH114)</f>
        <v/>
      </c>
      <c r="K128" s="1514" t="str">
        <f>IF(B128="","",Output!AI114)</f>
        <v/>
      </c>
      <c r="L128" s="1537" t="str">
        <f>IF(B128="","",Output!AJ114)</f>
        <v/>
      </c>
      <c r="N128" s="1516" t="str">
        <f>IF(B128="","",Output!AK114)</f>
        <v/>
      </c>
      <c r="O128" s="1517" t="str">
        <f>IF(B128="","",Output!AL114)</f>
        <v/>
      </c>
      <c r="P128" s="1518" t="str">
        <f>IF(B128="","",Output!AM114)</f>
        <v/>
      </c>
      <c r="R128" s="1519" t="str">
        <f>IF(B128="","",Output!AN114)</f>
        <v/>
      </c>
      <c r="S128" s="1517" t="str">
        <f>IF(B128="","",Output!AO114)</f>
        <v/>
      </c>
      <c r="T128" s="1518" t="str">
        <f>IF(B128="","",Output!AP114)</f>
        <v/>
      </c>
      <c r="V128" s="1519" t="str">
        <f>IF(B128="","",Output!AQ114)</f>
        <v/>
      </c>
      <c r="W128" s="1517" t="str">
        <f>IF(B128="","",Output!AR114)</f>
        <v/>
      </c>
      <c r="X128" s="1517" t="str">
        <f>IF(B128="","",Output!AS114)</f>
        <v/>
      </c>
      <c r="Y128" s="1518" t="str">
        <f>IF(B128="","",Output!AT114)</f>
        <v/>
      </c>
      <c r="AA128" s="1519" t="str">
        <f>IF(B128="","",Output!AU114)</f>
        <v/>
      </c>
      <c r="AB128" s="1517" t="str">
        <f>IF(B128="","",Output!AV114)</f>
        <v/>
      </c>
      <c r="AC128" s="1517" t="str">
        <f>IF(B128="","",Output!AW114)</f>
        <v/>
      </c>
      <c r="AD128" s="1518" t="str">
        <f>IF(B128="","",Output!AX114)</f>
        <v/>
      </c>
      <c r="AF128" s="1520" t="str">
        <f>IF(B128="","",Output!AY114)</f>
        <v/>
      </c>
      <c r="AG128" s="1514" t="str">
        <f>IF(B128="","",Output!AZ114)</f>
        <v/>
      </c>
      <c r="AH128" s="1515" t="str">
        <f>IF(B128="","",Output!BA114)</f>
        <v/>
      </c>
      <c r="AJ128" s="1521" t="str">
        <f>IF(B128="","",Output!BB114)</f>
        <v/>
      </c>
      <c r="AK128" s="1522" t="str">
        <f>IF(B128="","",Output!BC114)</f>
        <v/>
      </c>
      <c r="AL128" s="1522" t="str">
        <f>IF(B128="","",Output!BD114)</f>
        <v/>
      </c>
      <c r="AM128" s="1523" t="str">
        <f>IF(B128="","",Output!BE114)</f>
        <v/>
      </c>
    </row>
    <row r="129" spans="2:39">
      <c r="B129" s="143" t="str">
        <f>IF(Output!C115=0,"",Output!C115)</f>
        <v/>
      </c>
      <c r="D129" s="1489" t="str">
        <f>IF(B129="","",Output!AC115)</f>
        <v/>
      </c>
      <c r="E129" s="1490" t="str">
        <f>IF(B129="","",Output!AD115)</f>
        <v/>
      </c>
      <c r="F129" s="1491" t="str">
        <f>IF(B129="","",Output!AE115)</f>
        <v/>
      </c>
      <c r="H129" s="1513" t="str">
        <f>IF(B129="","",Output!AF115)</f>
        <v/>
      </c>
      <c r="I129" s="1514" t="str">
        <f>IF(B129="","",Output!AG115)</f>
        <v/>
      </c>
      <c r="J129" s="1514" t="str">
        <f>IF(B129="","",Output!AH115)</f>
        <v/>
      </c>
      <c r="K129" s="1514" t="str">
        <f>IF(B129="","",Output!AI115)</f>
        <v/>
      </c>
      <c r="L129" s="1537" t="str">
        <f>IF(B129="","",Output!AJ115)</f>
        <v/>
      </c>
      <c r="N129" s="1516" t="str">
        <f>IF(B129="","",Output!AK115)</f>
        <v/>
      </c>
      <c r="O129" s="1517" t="str">
        <f>IF(B129="","",Output!AL115)</f>
        <v/>
      </c>
      <c r="P129" s="1518" t="str">
        <f>IF(B129="","",Output!AM115)</f>
        <v/>
      </c>
      <c r="R129" s="1519" t="str">
        <f>IF(B129="","",Output!AN115)</f>
        <v/>
      </c>
      <c r="S129" s="1517" t="str">
        <f>IF(B129="","",Output!AO115)</f>
        <v/>
      </c>
      <c r="T129" s="1518" t="str">
        <f>IF(B129="","",Output!AP115)</f>
        <v/>
      </c>
      <c r="V129" s="1519" t="str">
        <f>IF(B129="","",Output!AQ115)</f>
        <v/>
      </c>
      <c r="W129" s="1517" t="str">
        <f>IF(B129="","",Output!AR115)</f>
        <v/>
      </c>
      <c r="X129" s="1517" t="str">
        <f>IF(B129="","",Output!AS115)</f>
        <v/>
      </c>
      <c r="Y129" s="1518" t="str">
        <f>IF(B129="","",Output!AT115)</f>
        <v/>
      </c>
      <c r="AA129" s="1519" t="str">
        <f>IF(B129="","",Output!AU115)</f>
        <v/>
      </c>
      <c r="AB129" s="1517" t="str">
        <f>IF(B129="","",Output!AV115)</f>
        <v/>
      </c>
      <c r="AC129" s="1517" t="str">
        <f>IF(B129="","",Output!AW115)</f>
        <v/>
      </c>
      <c r="AD129" s="1518" t="str">
        <f>IF(B129="","",Output!AX115)</f>
        <v/>
      </c>
      <c r="AF129" s="1520" t="str">
        <f>IF(B129="","",Output!AY115)</f>
        <v/>
      </c>
      <c r="AG129" s="1514" t="str">
        <f>IF(B129="","",Output!AZ115)</f>
        <v/>
      </c>
      <c r="AH129" s="1515" t="str">
        <f>IF(B129="","",Output!BA115)</f>
        <v/>
      </c>
      <c r="AJ129" s="1521" t="str">
        <f>IF(B129="","",Output!BB115)</f>
        <v/>
      </c>
      <c r="AK129" s="1522" t="str">
        <f>IF(B129="","",Output!BC115)</f>
        <v/>
      </c>
      <c r="AL129" s="1522" t="str">
        <f>IF(B129="","",Output!BD115)</f>
        <v/>
      </c>
      <c r="AM129" s="1523" t="str">
        <f>IF(B129="","",Output!BE115)</f>
        <v/>
      </c>
    </row>
    <row r="130" spans="2:39">
      <c r="B130" s="143" t="str">
        <f>IF(Output!C116=0,"",Output!C116)</f>
        <v/>
      </c>
      <c r="D130" s="1489" t="str">
        <f>IF(B130="","",Output!AC116)</f>
        <v/>
      </c>
      <c r="E130" s="1490" t="str">
        <f>IF(B130="","",Output!AD116)</f>
        <v/>
      </c>
      <c r="F130" s="1491" t="str">
        <f>IF(B130="","",Output!AE116)</f>
        <v/>
      </c>
      <c r="H130" s="1513" t="str">
        <f>IF(B130="","",Output!AF116)</f>
        <v/>
      </c>
      <c r="I130" s="1514" t="str">
        <f>IF(B130="","",Output!AG116)</f>
        <v/>
      </c>
      <c r="J130" s="1514" t="str">
        <f>IF(B130="","",Output!AH116)</f>
        <v/>
      </c>
      <c r="K130" s="1514" t="str">
        <f>IF(B130="","",Output!AI116)</f>
        <v/>
      </c>
      <c r="L130" s="1537" t="str">
        <f>IF(B130="","",Output!AJ116)</f>
        <v/>
      </c>
      <c r="N130" s="1516" t="str">
        <f>IF(B130="","",Output!AK116)</f>
        <v/>
      </c>
      <c r="O130" s="1517" t="str">
        <f>IF(B130="","",Output!AL116)</f>
        <v/>
      </c>
      <c r="P130" s="1518" t="str">
        <f>IF(B130="","",Output!AM116)</f>
        <v/>
      </c>
      <c r="R130" s="1519" t="str">
        <f>IF(B130="","",Output!AN116)</f>
        <v/>
      </c>
      <c r="S130" s="1517" t="str">
        <f>IF(B130="","",Output!AO116)</f>
        <v/>
      </c>
      <c r="T130" s="1518" t="str">
        <f>IF(B130="","",Output!AP116)</f>
        <v/>
      </c>
      <c r="V130" s="1519" t="str">
        <f>IF(B130="","",Output!AQ116)</f>
        <v/>
      </c>
      <c r="W130" s="1517" t="str">
        <f>IF(B130="","",Output!AR116)</f>
        <v/>
      </c>
      <c r="X130" s="1517" t="str">
        <f>IF(B130="","",Output!AS116)</f>
        <v/>
      </c>
      <c r="Y130" s="1518" t="str">
        <f>IF(B130="","",Output!AT116)</f>
        <v/>
      </c>
      <c r="AA130" s="1519" t="str">
        <f>IF(B130="","",Output!AU116)</f>
        <v/>
      </c>
      <c r="AB130" s="1517" t="str">
        <f>IF(B130="","",Output!AV116)</f>
        <v/>
      </c>
      <c r="AC130" s="1517" t="str">
        <f>IF(B130="","",Output!AW116)</f>
        <v/>
      </c>
      <c r="AD130" s="1518" t="str">
        <f>IF(B130="","",Output!AX116)</f>
        <v/>
      </c>
      <c r="AF130" s="1520" t="str">
        <f>IF(B130="","",Output!AY116)</f>
        <v/>
      </c>
      <c r="AG130" s="1514" t="str">
        <f>IF(B130="","",Output!AZ116)</f>
        <v/>
      </c>
      <c r="AH130" s="1515" t="str">
        <f>IF(B130="","",Output!BA116)</f>
        <v/>
      </c>
      <c r="AJ130" s="1521" t="str">
        <f>IF(B130="","",Output!BB116)</f>
        <v/>
      </c>
      <c r="AK130" s="1522" t="str">
        <f>IF(B130="","",Output!BC116)</f>
        <v/>
      </c>
      <c r="AL130" s="1522" t="str">
        <f>IF(B130="","",Output!BD116)</f>
        <v/>
      </c>
      <c r="AM130" s="1523" t="str">
        <f>IF(B130="","",Output!BE116)</f>
        <v/>
      </c>
    </row>
    <row r="131" spans="2:39">
      <c r="B131" s="143" t="str">
        <f>IF(Output!C117=0,"",Output!C117)</f>
        <v/>
      </c>
      <c r="D131" s="1489" t="str">
        <f>IF(B131="","",Output!AC117)</f>
        <v/>
      </c>
      <c r="E131" s="1490" t="str">
        <f>IF(B131="","",Output!AD117)</f>
        <v/>
      </c>
      <c r="F131" s="1491" t="str">
        <f>IF(B131="","",Output!AE117)</f>
        <v/>
      </c>
      <c r="H131" s="1513" t="str">
        <f>IF(B131="","",Output!AF117)</f>
        <v/>
      </c>
      <c r="I131" s="1514" t="str">
        <f>IF(B131="","",Output!AG117)</f>
        <v/>
      </c>
      <c r="J131" s="1514" t="str">
        <f>IF(B131="","",Output!AH117)</f>
        <v/>
      </c>
      <c r="K131" s="1514" t="str">
        <f>IF(B131="","",Output!AI117)</f>
        <v/>
      </c>
      <c r="L131" s="1537" t="str">
        <f>IF(B131="","",Output!AJ117)</f>
        <v/>
      </c>
      <c r="N131" s="1516" t="str">
        <f>IF(B131="","",Output!AK117)</f>
        <v/>
      </c>
      <c r="O131" s="1517" t="str">
        <f>IF(B131="","",Output!AL117)</f>
        <v/>
      </c>
      <c r="P131" s="1518" t="str">
        <f>IF(B131="","",Output!AM117)</f>
        <v/>
      </c>
      <c r="R131" s="1519" t="str">
        <f>IF(B131="","",Output!AN117)</f>
        <v/>
      </c>
      <c r="S131" s="1517" t="str">
        <f>IF(B131="","",Output!AO117)</f>
        <v/>
      </c>
      <c r="T131" s="1518" t="str">
        <f>IF(B131="","",Output!AP117)</f>
        <v/>
      </c>
      <c r="V131" s="1519" t="str">
        <f>IF(B131="","",Output!AQ117)</f>
        <v/>
      </c>
      <c r="W131" s="1517" t="str">
        <f>IF(B131="","",Output!AR117)</f>
        <v/>
      </c>
      <c r="X131" s="1517" t="str">
        <f>IF(B131="","",Output!AS117)</f>
        <v/>
      </c>
      <c r="Y131" s="1518" t="str">
        <f>IF(B131="","",Output!AT117)</f>
        <v/>
      </c>
      <c r="AA131" s="1519" t="str">
        <f>IF(B131="","",Output!AU117)</f>
        <v/>
      </c>
      <c r="AB131" s="1517" t="str">
        <f>IF(B131="","",Output!AV117)</f>
        <v/>
      </c>
      <c r="AC131" s="1517" t="str">
        <f>IF(B131="","",Output!AW117)</f>
        <v/>
      </c>
      <c r="AD131" s="1518" t="str">
        <f>IF(B131="","",Output!AX117)</f>
        <v/>
      </c>
      <c r="AF131" s="1520" t="str">
        <f>IF(B131="","",Output!AY117)</f>
        <v/>
      </c>
      <c r="AG131" s="1514" t="str">
        <f>IF(B131="","",Output!AZ117)</f>
        <v/>
      </c>
      <c r="AH131" s="1515" t="str">
        <f>IF(B131="","",Output!BA117)</f>
        <v/>
      </c>
      <c r="AJ131" s="1521" t="str">
        <f>IF(B131="","",Output!BB117)</f>
        <v/>
      </c>
      <c r="AK131" s="1522" t="str">
        <f>IF(B131="","",Output!BC117)</f>
        <v/>
      </c>
      <c r="AL131" s="1522" t="str">
        <f>IF(B131="","",Output!BD117)</f>
        <v/>
      </c>
      <c r="AM131" s="1523" t="str">
        <f>IF(B131="","",Output!BE117)</f>
        <v/>
      </c>
    </row>
    <row r="132" spans="2:39">
      <c r="B132" s="143" t="str">
        <f>IF(Output!C118=0,"",Output!C118)</f>
        <v/>
      </c>
      <c r="D132" s="1489" t="str">
        <f>IF(B132="","",Output!AC118)</f>
        <v/>
      </c>
      <c r="E132" s="1490" t="str">
        <f>IF(B132="","",Output!AD118)</f>
        <v/>
      </c>
      <c r="F132" s="1491" t="str">
        <f>IF(B132="","",Output!AE118)</f>
        <v/>
      </c>
      <c r="H132" s="1513" t="str">
        <f>IF(B132="","",Output!AF118)</f>
        <v/>
      </c>
      <c r="I132" s="1514" t="str">
        <f>IF(B132="","",Output!AG118)</f>
        <v/>
      </c>
      <c r="J132" s="1514" t="str">
        <f>IF(B132="","",Output!AH118)</f>
        <v/>
      </c>
      <c r="K132" s="1514" t="str">
        <f>IF(B132="","",Output!AI118)</f>
        <v/>
      </c>
      <c r="L132" s="1537" t="str">
        <f>IF(B132="","",Output!AJ118)</f>
        <v/>
      </c>
      <c r="N132" s="1516" t="str">
        <f>IF(B132="","",Output!AK118)</f>
        <v/>
      </c>
      <c r="O132" s="1517" t="str">
        <f>IF(B132="","",Output!AL118)</f>
        <v/>
      </c>
      <c r="P132" s="1518" t="str">
        <f>IF(B132="","",Output!AM118)</f>
        <v/>
      </c>
      <c r="R132" s="1519" t="str">
        <f>IF(B132="","",Output!AN118)</f>
        <v/>
      </c>
      <c r="S132" s="1517" t="str">
        <f>IF(B132="","",Output!AO118)</f>
        <v/>
      </c>
      <c r="T132" s="1518" t="str">
        <f>IF(B132="","",Output!AP118)</f>
        <v/>
      </c>
      <c r="V132" s="1519" t="str">
        <f>IF(B132="","",Output!AQ118)</f>
        <v/>
      </c>
      <c r="W132" s="1517" t="str">
        <f>IF(B132="","",Output!AR118)</f>
        <v/>
      </c>
      <c r="X132" s="1517" t="str">
        <f>IF(B132="","",Output!AS118)</f>
        <v/>
      </c>
      <c r="Y132" s="1518" t="str">
        <f>IF(B132="","",Output!AT118)</f>
        <v/>
      </c>
      <c r="AA132" s="1519" t="str">
        <f>IF(B132="","",Output!AU118)</f>
        <v/>
      </c>
      <c r="AB132" s="1517" t="str">
        <f>IF(B132="","",Output!AV118)</f>
        <v/>
      </c>
      <c r="AC132" s="1517" t="str">
        <f>IF(B132="","",Output!AW118)</f>
        <v/>
      </c>
      <c r="AD132" s="1518" t="str">
        <f>IF(B132="","",Output!AX118)</f>
        <v/>
      </c>
      <c r="AF132" s="1520" t="str">
        <f>IF(B132="","",Output!AY118)</f>
        <v/>
      </c>
      <c r="AG132" s="1514" t="str">
        <f>IF(B132="","",Output!AZ118)</f>
        <v/>
      </c>
      <c r="AH132" s="1515" t="str">
        <f>IF(B132="","",Output!BA118)</f>
        <v/>
      </c>
      <c r="AJ132" s="1521" t="str">
        <f>IF(B132="","",Output!BB118)</f>
        <v/>
      </c>
      <c r="AK132" s="1522" t="str">
        <f>IF(B132="","",Output!BC118)</f>
        <v/>
      </c>
      <c r="AL132" s="1522" t="str">
        <f>IF(B132="","",Output!BD118)</f>
        <v/>
      </c>
      <c r="AM132" s="1523" t="str">
        <f>IF(B132="","",Output!BE118)</f>
        <v/>
      </c>
    </row>
    <row r="133" spans="2:39">
      <c r="B133" s="143" t="str">
        <f>IF(Output!C119=0,"",Output!C119)</f>
        <v/>
      </c>
      <c r="D133" s="1489" t="str">
        <f>IF(B133="","",Output!AC119)</f>
        <v/>
      </c>
      <c r="E133" s="1490" t="str">
        <f>IF(B133="","",Output!AD119)</f>
        <v/>
      </c>
      <c r="F133" s="1491" t="str">
        <f>IF(B133="","",Output!AE119)</f>
        <v/>
      </c>
      <c r="H133" s="1513" t="str">
        <f>IF(B133="","",Output!AF119)</f>
        <v/>
      </c>
      <c r="I133" s="1514" t="str">
        <f>IF(B133="","",Output!AG119)</f>
        <v/>
      </c>
      <c r="J133" s="1514" t="str">
        <f>IF(B133="","",Output!AH119)</f>
        <v/>
      </c>
      <c r="K133" s="1514" t="str">
        <f>IF(B133="","",Output!AI119)</f>
        <v/>
      </c>
      <c r="L133" s="1537" t="str">
        <f>IF(B133="","",Output!AJ119)</f>
        <v/>
      </c>
      <c r="N133" s="1516" t="str">
        <f>IF(B133="","",Output!AK119)</f>
        <v/>
      </c>
      <c r="O133" s="1517" t="str">
        <f>IF(B133="","",Output!AL119)</f>
        <v/>
      </c>
      <c r="P133" s="1518" t="str">
        <f>IF(B133="","",Output!AM119)</f>
        <v/>
      </c>
      <c r="R133" s="1519" t="str">
        <f>IF(B133="","",Output!AN119)</f>
        <v/>
      </c>
      <c r="S133" s="1517" t="str">
        <f>IF(B133="","",Output!AO119)</f>
        <v/>
      </c>
      <c r="T133" s="1518" t="str">
        <f>IF(B133="","",Output!AP119)</f>
        <v/>
      </c>
      <c r="V133" s="1519" t="str">
        <f>IF(B133="","",Output!AQ119)</f>
        <v/>
      </c>
      <c r="W133" s="1517" t="str">
        <f>IF(B133="","",Output!AR119)</f>
        <v/>
      </c>
      <c r="X133" s="1517" t="str">
        <f>IF(B133="","",Output!AS119)</f>
        <v/>
      </c>
      <c r="Y133" s="1518" t="str">
        <f>IF(B133="","",Output!AT119)</f>
        <v/>
      </c>
      <c r="AA133" s="1519" t="str">
        <f>IF(B133="","",Output!AU119)</f>
        <v/>
      </c>
      <c r="AB133" s="1517" t="str">
        <f>IF(B133="","",Output!AV119)</f>
        <v/>
      </c>
      <c r="AC133" s="1517" t="str">
        <f>IF(B133="","",Output!AW119)</f>
        <v/>
      </c>
      <c r="AD133" s="1518" t="str">
        <f>IF(B133="","",Output!AX119)</f>
        <v/>
      </c>
      <c r="AF133" s="1520" t="str">
        <f>IF(B133="","",Output!AY119)</f>
        <v/>
      </c>
      <c r="AG133" s="1514" t="str">
        <f>IF(B133="","",Output!AZ119)</f>
        <v/>
      </c>
      <c r="AH133" s="1515" t="str">
        <f>IF(B133="","",Output!BA119)</f>
        <v/>
      </c>
      <c r="AJ133" s="1521" t="str">
        <f>IF(B133="","",Output!BB119)</f>
        <v/>
      </c>
      <c r="AK133" s="1522" t="str">
        <f>IF(B133="","",Output!BC119)</f>
        <v/>
      </c>
      <c r="AL133" s="1522" t="str">
        <f>IF(B133="","",Output!BD119)</f>
        <v/>
      </c>
      <c r="AM133" s="1523" t="str">
        <f>IF(B133="","",Output!BE119)</f>
        <v/>
      </c>
    </row>
    <row r="134" spans="2:39">
      <c r="B134" s="143" t="str">
        <f>IF(Output!C120=0,"",Output!C120)</f>
        <v/>
      </c>
      <c r="D134" s="1489" t="str">
        <f>IF(B134="","",Output!AC120)</f>
        <v/>
      </c>
      <c r="E134" s="1490" t="str">
        <f>IF(B134="","",Output!AD120)</f>
        <v/>
      </c>
      <c r="F134" s="1491" t="str">
        <f>IF(B134="","",Output!AE120)</f>
        <v/>
      </c>
      <c r="H134" s="1513" t="str">
        <f>IF(B134="","",Output!AF120)</f>
        <v/>
      </c>
      <c r="I134" s="1514" t="str">
        <f>IF(B134="","",Output!AG120)</f>
        <v/>
      </c>
      <c r="J134" s="1514" t="str">
        <f>IF(B134="","",Output!AH120)</f>
        <v/>
      </c>
      <c r="K134" s="1514" t="str">
        <f>IF(B134="","",Output!AI120)</f>
        <v/>
      </c>
      <c r="L134" s="1537" t="str">
        <f>IF(B134="","",Output!AJ120)</f>
        <v/>
      </c>
      <c r="N134" s="1516" t="str">
        <f>IF(B134="","",Output!AK120)</f>
        <v/>
      </c>
      <c r="O134" s="1517" t="str">
        <f>IF(B134="","",Output!AL120)</f>
        <v/>
      </c>
      <c r="P134" s="1518" t="str">
        <f>IF(B134="","",Output!AM120)</f>
        <v/>
      </c>
      <c r="R134" s="1519" t="str">
        <f>IF(B134="","",Output!AN120)</f>
        <v/>
      </c>
      <c r="S134" s="1517" t="str">
        <f>IF(B134="","",Output!AO120)</f>
        <v/>
      </c>
      <c r="T134" s="1518" t="str">
        <f>IF(B134="","",Output!AP120)</f>
        <v/>
      </c>
      <c r="V134" s="1519" t="str">
        <f>IF(B134="","",Output!AQ120)</f>
        <v/>
      </c>
      <c r="W134" s="1517" t="str">
        <f>IF(B134="","",Output!AR120)</f>
        <v/>
      </c>
      <c r="X134" s="1517" t="str">
        <f>IF(B134="","",Output!AS120)</f>
        <v/>
      </c>
      <c r="Y134" s="1518" t="str">
        <f>IF(B134="","",Output!AT120)</f>
        <v/>
      </c>
      <c r="AA134" s="1519" t="str">
        <f>IF(B134="","",Output!AU120)</f>
        <v/>
      </c>
      <c r="AB134" s="1517" t="str">
        <f>IF(B134="","",Output!AV120)</f>
        <v/>
      </c>
      <c r="AC134" s="1517" t="str">
        <f>IF(B134="","",Output!AW120)</f>
        <v/>
      </c>
      <c r="AD134" s="1518" t="str">
        <f>IF(B134="","",Output!AX120)</f>
        <v/>
      </c>
      <c r="AF134" s="1520" t="str">
        <f>IF(B134="","",Output!AY120)</f>
        <v/>
      </c>
      <c r="AG134" s="1514" t="str">
        <f>IF(B134="","",Output!AZ120)</f>
        <v/>
      </c>
      <c r="AH134" s="1515" t="str">
        <f>IF(B134="","",Output!BA120)</f>
        <v/>
      </c>
      <c r="AJ134" s="1521" t="str">
        <f>IF(B134="","",Output!BB120)</f>
        <v/>
      </c>
      <c r="AK134" s="1522" t="str">
        <f>IF(B134="","",Output!BC120)</f>
        <v/>
      </c>
      <c r="AL134" s="1522" t="str">
        <f>IF(B134="","",Output!BD120)</f>
        <v/>
      </c>
      <c r="AM134" s="1523" t="str">
        <f>IF(B134="","",Output!BE120)</f>
        <v/>
      </c>
    </row>
    <row r="135" spans="2:39">
      <c r="B135" s="143" t="str">
        <f>IF(Output!C121=0,"",Output!C121)</f>
        <v/>
      </c>
      <c r="D135" s="1489" t="str">
        <f>IF(B135="","",Output!AC121)</f>
        <v/>
      </c>
      <c r="E135" s="1490" t="str">
        <f>IF(B135="","",Output!AD121)</f>
        <v/>
      </c>
      <c r="F135" s="1491" t="str">
        <f>IF(B135="","",Output!AE121)</f>
        <v/>
      </c>
      <c r="H135" s="1513" t="str">
        <f>IF(B135="","",Output!AF121)</f>
        <v/>
      </c>
      <c r="I135" s="1514" t="str">
        <f>IF(B135="","",Output!AG121)</f>
        <v/>
      </c>
      <c r="J135" s="1514" t="str">
        <f>IF(B135="","",Output!AH121)</f>
        <v/>
      </c>
      <c r="K135" s="1514" t="str">
        <f>IF(B135="","",Output!AI121)</f>
        <v/>
      </c>
      <c r="L135" s="1537" t="str">
        <f>IF(B135="","",Output!AJ121)</f>
        <v/>
      </c>
      <c r="N135" s="1516" t="str">
        <f>IF(B135="","",Output!AK121)</f>
        <v/>
      </c>
      <c r="O135" s="1517" t="str">
        <f>IF(B135="","",Output!AL121)</f>
        <v/>
      </c>
      <c r="P135" s="1518" t="str">
        <f>IF(B135="","",Output!AM121)</f>
        <v/>
      </c>
      <c r="R135" s="1519" t="str">
        <f>IF(B135="","",Output!AN121)</f>
        <v/>
      </c>
      <c r="S135" s="1517" t="str">
        <f>IF(B135="","",Output!AO121)</f>
        <v/>
      </c>
      <c r="T135" s="1518" t="str">
        <f>IF(B135="","",Output!AP121)</f>
        <v/>
      </c>
      <c r="V135" s="1519" t="str">
        <f>IF(B135="","",Output!AQ121)</f>
        <v/>
      </c>
      <c r="W135" s="1517" t="str">
        <f>IF(B135="","",Output!AR121)</f>
        <v/>
      </c>
      <c r="X135" s="1517" t="str">
        <f>IF(B135="","",Output!AS121)</f>
        <v/>
      </c>
      <c r="Y135" s="1518" t="str">
        <f>IF(B135="","",Output!AT121)</f>
        <v/>
      </c>
      <c r="AA135" s="1519" t="str">
        <f>IF(B135="","",Output!AU121)</f>
        <v/>
      </c>
      <c r="AB135" s="1517" t="str">
        <f>IF(B135="","",Output!AV121)</f>
        <v/>
      </c>
      <c r="AC135" s="1517" t="str">
        <f>IF(B135="","",Output!AW121)</f>
        <v/>
      </c>
      <c r="AD135" s="1518" t="str">
        <f>IF(B135="","",Output!AX121)</f>
        <v/>
      </c>
      <c r="AF135" s="1520" t="str">
        <f>IF(B135="","",Output!AY121)</f>
        <v/>
      </c>
      <c r="AG135" s="1514" t="str">
        <f>IF(B135="","",Output!AZ121)</f>
        <v/>
      </c>
      <c r="AH135" s="1515" t="str">
        <f>IF(B135="","",Output!BA121)</f>
        <v/>
      </c>
      <c r="AJ135" s="1521" t="str">
        <f>IF(B135="","",Output!BB121)</f>
        <v/>
      </c>
      <c r="AK135" s="1522" t="str">
        <f>IF(B135="","",Output!BC121)</f>
        <v/>
      </c>
      <c r="AL135" s="1522" t="str">
        <f>IF(B135="","",Output!BD121)</f>
        <v/>
      </c>
      <c r="AM135" s="1523" t="str">
        <f>IF(B135="","",Output!BE121)</f>
        <v/>
      </c>
    </row>
    <row r="136" spans="2:39">
      <c r="B136" s="143" t="str">
        <f>IF(Output!C122=0,"",Output!C122)</f>
        <v/>
      </c>
      <c r="D136" s="1489" t="str">
        <f>IF(B136="","",Output!AC122)</f>
        <v/>
      </c>
      <c r="E136" s="1490" t="str">
        <f>IF(B136="","",Output!AD122)</f>
        <v/>
      </c>
      <c r="F136" s="1491" t="str">
        <f>IF(B136="","",Output!AE122)</f>
        <v/>
      </c>
      <c r="H136" s="1513" t="str">
        <f>IF(B136="","",Output!AF122)</f>
        <v/>
      </c>
      <c r="I136" s="1514" t="str">
        <f>IF(B136="","",Output!AG122)</f>
        <v/>
      </c>
      <c r="J136" s="1514" t="str">
        <f>IF(B136="","",Output!AH122)</f>
        <v/>
      </c>
      <c r="K136" s="1514" t="str">
        <f>IF(B136="","",Output!AI122)</f>
        <v/>
      </c>
      <c r="L136" s="1537" t="str">
        <f>IF(B136="","",Output!AJ122)</f>
        <v/>
      </c>
      <c r="N136" s="1516" t="str">
        <f>IF(B136="","",Output!AK122)</f>
        <v/>
      </c>
      <c r="O136" s="1517" t="str">
        <f>IF(B136="","",Output!AL122)</f>
        <v/>
      </c>
      <c r="P136" s="1518" t="str">
        <f>IF(B136="","",Output!AM122)</f>
        <v/>
      </c>
      <c r="R136" s="1519" t="str">
        <f>IF(B136="","",Output!AN122)</f>
        <v/>
      </c>
      <c r="S136" s="1517" t="str">
        <f>IF(B136="","",Output!AO122)</f>
        <v/>
      </c>
      <c r="T136" s="1518" t="str">
        <f>IF(B136="","",Output!AP122)</f>
        <v/>
      </c>
      <c r="V136" s="1519" t="str">
        <f>IF(B136="","",Output!AQ122)</f>
        <v/>
      </c>
      <c r="W136" s="1517" t="str">
        <f>IF(B136="","",Output!AR122)</f>
        <v/>
      </c>
      <c r="X136" s="1517" t="str">
        <f>IF(B136="","",Output!AS122)</f>
        <v/>
      </c>
      <c r="Y136" s="1518" t="str">
        <f>IF(B136="","",Output!AT122)</f>
        <v/>
      </c>
      <c r="AA136" s="1519" t="str">
        <f>IF(B136="","",Output!AU122)</f>
        <v/>
      </c>
      <c r="AB136" s="1517" t="str">
        <f>IF(B136="","",Output!AV122)</f>
        <v/>
      </c>
      <c r="AC136" s="1517" t="str">
        <f>IF(B136="","",Output!AW122)</f>
        <v/>
      </c>
      <c r="AD136" s="1518" t="str">
        <f>IF(B136="","",Output!AX122)</f>
        <v/>
      </c>
      <c r="AF136" s="1520" t="str">
        <f>IF(B136="","",Output!AY122)</f>
        <v/>
      </c>
      <c r="AG136" s="1514" t="str">
        <f>IF(B136="","",Output!AZ122)</f>
        <v/>
      </c>
      <c r="AH136" s="1515" t="str">
        <f>IF(B136="","",Output!BA122)</f>
        <v/>
      </c>
      <c r="AJ136" s="1521" t="str">
        <f>IF(B136="","",Output!BB122)</f>
        <v/>
      </c>
      <c r="AK136" s="1522" t="str">
        <f>IF(B136="","",Output!BC122)</f>
        <v/>
      </c>
      <c r="AL136" s="1522" t="str">
        <f>IF(B136="","",Output!BD122)</f>
        <v/>
      </c>
      <c r="AM136" s="1523" t="str">
        <f>IF(B136="","",Output!BE122)</f>
        <v/>
      </c>
    </row>
    <row r="137" spans="2:39">
      <c r="B137" s="143" t="str">
        <f>IF(Output!C123=0,"",Output!C123)</f>
        <v/>
      </c>
      <c r="D137" s="1489" t="str">
        <f>IF(B137="","",Output!AC123)</f>
        <v/>
      </c>
      <c r="E137" s="1490" t="str">
        <f>IF(B137="","",Output!AD123)</f>
        <v/>
      </c>
      <c r="F137" s="1491" t="str">
        <f>IF(B137="","",Output!AE123)</f>
        <v/>
      </c>
      <c r="H137" s="1513" t="str">
        <f>IF(B137="","",Output!AF123)</f>
        <v/>
      </c>
      <c r="I137" s="1514" t="str">
        <f>IF(B137="","",Output!AG123)</f>
        <v/>
      </c>
      <c r="J137" s="1514" t="str">
        <f>IF(B137="","",Output!AH123)</f>
        <v/>
      </c>
      <c r="K137" s="1514" t="str">
        <f>IF(B137="","",Output!AI123)</f>
        <v/>
      </c>
      <c r="L137" s="1537" t="str">
        <f>IF(B137="","",Output!AJ123)</f>
        <v/>
      </c>
      <c r="N137" s="1516" t="str">
        <f>IF(B137="","",Output!AK123)</f>
        <v/>
      </c>
      <c r="O137" s="1517" t="str">
        <f>IF(B137="","",Output!AL123)</f>
        <v/>
      </c>
      <c r="P137" s="1518" t="str">
        <f>IF(B137="","",Output!AM123)</f>
        <v/>
      </c>
      <c r="R137" s="1519" t="str">
        <f>IF(B137="","",Output!AN123)</f>
        <v/>
      </c>
      <c r="S137" s="1517" t="str">
        <f>IF(B137="","",Output!AO123)</f>
        <v/>
      </c>
      <c r="T137" s="1518" t="str">
        <f>IF(B137="","",Output!AP123)</f>
        <v/>
      </c>
      <c r="V137" s="1519" t="str">
        <f>IF(B137="","",Output!AQ123)</f>
        <v/>
      </c>
      <c r="W137" s="1517" t="str">
        <f>IF(B137="","",Output!AR123)</f>
        <v/>
      </c>
      <c r="X137" s="1517" t="str">
        <f>IF(B137="","",Output!AS123)</f>
        <v/>
      </c>
      <c r="Y137" s="1518" t="str">
        <f>IF(B137="","",Output!AT123)</f>
        <v/>
      </c>
      <c r="AA137" s="1519" t="str">
        <f>IF(B137="","",Output!AU123)</f>
        <v/>
      </c>
      <c r="AB137" s="1517" t="str">
        <f>IF(B137="","",Output!AV123)</f>
        <v/>
      </c>
      <c r="AC137" s="1517" t="str">
        <f>IF(B137="","",Output!AW123)</f>
        <v/>
      </c>
      <c r="AD137" s="1518" t="str">
        <f>IF(B137="","",Output!AX123)</f>
        <v/>
      </c>
      <c r="AF137" s="1520" t="str">
        <f>IF(B137="","",Output!AY123)</f>
        <v/>
      </c>
      <c r="AG137" s="1514" t="str">
        <f>IF(B137="","",Output!AZ123)</f>
        <v/>
      </c>
      <c r="AH137" s="1515" t="str">
        <f>IF(B137="","",Output!BA123)</f>
        <v/>
      </c>
      <c r="AJ137" s="1521" t="str">
        <f>IF(B137="","",Output!BB123)</f>
        <v/>
      </c>
      <c r="AK137" s="1522" t="str">
        <f>IF(B137="","",Output!BC123)</f>
        <v/>
      </c>
      <c r="AL137" s="1522" t="str">
        <f>IF(B137="","",Output!BD123)</f>
        <v/>
      </c>
      <c r="AM137" s="1523" t="str">
        <f>IF(B137="","",Output!BE123)</f>
        <v/>
      </c>
    </row>
    <row r="138" spans="2:39">
      <c r="B138" s="143" t="str">
        <f>IF(Output!C124=0,"",Output!C124)</f>
        <v/>
      </c>
      <c r="D138" s="1489" t="str">
        <f>IF(B138="","",Output!AC124)</f>
        <v/>
      </c>
      <c r="E138" s="1490" t="str">
        <f>IF(B138="","",Output!AD124)</f>
        <v/>
      </c>
      <c r="F138" s="1491" t="str">
        <f>IF(B138="","",Output!AE124)</f>
        <v/>
      </c>
      <c r="H138" s="1513" t="str">
        <f>IF(B138="","",Output!AF124)</f>
        <v/>
      </c>
      <c r="I138" s="1514" t="str">
        <f>IF(B138="","",Output!AG124)</f>
        <v/>
      </c>
      <c r="J138" s="1514" t="str">
        <f>IF(B138="","",Output!AH124)</f>
        <v/>
      </c>
      <c r="K138" s="1514" t="str">
        <f>IF(B138="","",Output!AI124)</f>
        <v/>
      </c>
      <c r="L138" s="1537" t="str">
        <f>IF(B138="","",Output!AJ124)</f>
        <v/>
      </c>
      <c r="N138" s="1516" t="str">
        <f>IF(B138="","",Output!AK124)</f>
        <v/>
      </c>
      <c r="O138" s="1517" t="str">
        <f>IF(B138="","",Output!AL124)</f>
        <v/>
      </c>
      <c r="P138" s="1518" t="str">
        <f>IF(B138="","",Output!AM124)</f>
        <v/>
      </c>
      <c r="R138" s="1519" t="str">
        <f>IF(B138="","",Output!AN124)</f>
        <v/>
      </c>
      <c r="S138" s="1517" t="str">
        <f>IF(B138="","",Output!AO124)</f>
        <v/>
      </c>
      <c r="T138" s="1518" t="str">
        <f>IF(B138="","",Output!AP124)</f>
        <v/>
      </c>
      <c r="V138" s="1519" t="str">
        <f>IF(B138="","",Output!AQ124)</f>
        <v/>
      </c>
      <c r="W138" s="1517" t="str">
        <f>IF(B138="","",Output!AR124)</f>
        <v/>
      </c>
      <c r="X138" s="1517" t="str">
        <f>IF(B138="","",Output!AS124)</f>
        <v/>
      </c>
      <c r="Y138" s="1518" t="str">
        <f>IF(B138="","",Output!AT124)</f>
        <v/>
      </c>
      <c r="AA138" s="1519" t="str">
        <f>IF(B138="","",Output!AU124)</f>
        <v/>
      </c>
      <c r="AB138" s="1517" t="str">
        <f>IF(B138="","",Output!AV124)</f>
        <v/>
      </c>
      <c r="AC138" s="1517" t="str">
        <f>IF(B138="","",Output!AW124)</f>
        <v/>
      </c>
      <c r="AD138" s="1518" t="str">
        <f>IF(B138="","",Output!AX124)</f>
        <v/>
      </c>
      <c r="AF138" s="1520" t="str">
        <f>IF(B138="","",Output!AY124)</f>
        <v/>
      </c>
      <c r="AG138" s="1514" t="str">
        <f>IF(B138="","",Output!AZ124)</f>
        <v/>
      </c>
      <c r="AH138" s="1515" t="str">
        <f>IF(B138="","",Output!BA124)</f>
        <v/>
      </c>
      <c r="AJ138" s="1521" t="str">
        <f>IF(B138="","",Output!BB124)</f>
        <v/>
      </c>
      <c r="AK138" s="1522" t="str">
        <f>IF(B138="","",Output!BC124)</f>
        <v/>
      </c>
      <c r="AL138" s="1522" t="str">
        <f>IF(B138="","",Output!BD124)</f>
        <v/>
      </c>
      <c r="AM138" s="1523" t="str">
        <f>IF(B138="","",Output!BE124)</f>
        <v/>
      </c>
    </row>
    <row r="139" spans="2:39">
      <c r="B139" s="143" t="str">
        <f>IF(Output!C125=0,"",Output!C125)</f>
        <v/>
      </c>
      <c r="D139" s="1489" t="str">
        <f>IF(B139="","",Output!AC125)</f>
        <v/>
      </c>
      <c r="E139" s="1490" t="str">
        <f>IF(B139="","",Output!AD125)</f>
        <v/>
      </c>
      <c r="F139" s="1491" t="str">
        <f>IF(B139="","",Output!AE125)</f>
        <v/>
      </c>
      <c r="H139" s="1513" t="str">
        <f>IF(B139="","",Output!AF125)</f>
        <v/>
      </c>
      <c r="I139" s="1514" t="str">
        <f>IF(B139="","",Output!AG125)</f>
        <v/>
      </c>
      <c r="J139" s="1514" t="str">
        <f>IF(B139="","",Output!AH125)</f>
        <v/>
      </c>
      <c r="K139" s="1514" t="str">
        <f>IF(B139="","",Output!AI125)</f>
        <v/>
      </c>
      <c r="L139" s="1537" t="str">
        <f>IF(B139="","",Output!AJ125)</f>
        <v/>
      </c>
      <c r="N139" s="1516" t="str">
        <f>IF(B139="","",Output!AK125)</f>
        <v/>
      </c>
      <c r="O139" s="1517" t="str">
        <f>IF(B139="","",Output!AL125)</f>
        <v/>
      </c>
      <c r="P139" s="1518" t="str">
        <f>IF(B139="","",Output!AM125)</f>
        <v/>
      </c>
      <c r="R139" s="1519" t="str">
        <f>IF(B139="","",Output!AN125)</f>
        <v/>
      </c>
      <c r="S139" s="1517" t="str">
        <f>IF(B139="","",Output!AO125)</f>
        <v/>
      </c>
      <c r="T139" s="1518" t="str">
        <f>IF(B139="","",Output!AP125)</f>
        <v/>
      </c>
      <c r="V139" s="1519" t="str">
        <f>IF(B139="","",Output!AQ125)</f>
        <v/>
      </c>
      <c r="W139" s="1517" t="str">
        <f>IF(B139="","",Output!AR125)</f>
        <v/>
      </c>
      <c r="X139" s="1517" t="str">
        <f>IF(B139="","",Output!AS125)</f>
        <v/>
      </c>
      <c r="Y139" s="1518" t="str">
        <f>IF(B139="","",Output!AT125)</f>
        <v/>
      </c>
      <c r="AA139" s="1519" t="str">
        <f>IF(B139="","",Output!AU125)</f>
        <v/>
      </c>
      <c r="AB139" s="1517" t="str">
        <f>IF(B139="","",Output!AV125)</f>
        <v/>
      </c>
      <c r="AC139" s="1517" t="str">
        <f>IF(B139="","",Output!AW125)</f>
        <v/>
      </c>
      <c r="AD139" s="1518" t="str">
        <f>IF(B139="","",Output!AX125)</f>
        <v/>
      </c>
      <c r="AF139" s="1520" t="str">
        <f>IF(B139="","",Output!AY125)</f>
        <v/>
      </c>
      <c r="AG139" s="1514" t="str">
        <f>IF(B139="","",Output!AZ125)</f>
        <v/>
      </c>
      <c r="AH139" s="1515" t="str">
        <f>IF(B139="","",Output!BA125)</f>
        <v/>
      </c>
      <c r="AJ139" s="1521" t="str">
        <f>IF(B139="","",Output!BB125)</f>
        <v/>
      </c>
      <c r="AK139" s="1522" t="str">
        <f>IF(B139="","",Output!BC125)</f>
        <v/>
      </c>
      <c r="AL139" s="1522" t="str">
        <f>IF(B139="","",Output!BD125)</f>
        <v/>
      </c>
      <c r="AM139" s="1523" t="str">
        <f>IF(B139="","",Output!BE125)</f>
        <v/>
      </c>
    </row>
    <row r="140" spans="2:39">
      <c r="B140" s="143" t="str">
        <f>IF(Output!C126=0,"",Output!C126)</f>
        <v/>
      </c>
      <c r="D140" s="1489" t="str">
        <f>IF(B140="","",Output!AC126)</f>
        <v/>
      </c>
      <c r="E140" s="1490" t="str">
        <f>IF(B140="","",Output!AD126)</f>
        <v/>
      </c>
      <c r="F140" s="1491" t="str">
        <f>IF(B140="","",Output!AE126)</f>
        <v/>
      </c>
      <c r="H140" s="1513" t="str">
        <f>IF(B140="","",Output!AF126)</f>
        <v/>
      </c>
      <c r="I140" s="1514" t="str">
        <f>IF(B140="","",Output!AG126)</f>
        <v/>
      </c>
      <c r="J140" s="1514" t="str">
        <f>IF(B140="","",Output!AH126)</f>
        <v/>
      </c>
      <c r="K140" s="1514" t="str">
        <f>IF(B140="","",Output!AI126)</f>
        <v/>
      </c>
      <c r="L140" s="1537" t="str">
        <f>IF(B140="","",Output!AJ126)</f>
        <v/>
      </c>
      <c r="N140" s="1516" t="str">
        <f>IF(B140="","",Output!AK126)</f>
        <v/>
      </c>
      <c r="O140" s="1517" t="str">
        <f>IF(B140="","",Output!AL126)</f>
        <v/>
      </c>
      <c r="P140" s="1518" t="str">
        <f>IF(B140="","",Output!AM126)</f>
        <v/>
      </c>
      <c r="R140" s="1519" t="str">
        <f>IF(B140="","",Output!AN126)</f>
        <v/>
      </c>
      <c r="S140" s="1517" t="str">
        <f>IF(B140="","",Output!AO126)</f>
        <v/>
      </c>
      <c r="T140" s="1518" t="str">
        <f>IF(B140="","",Output!AP126)</f>
        <v/>
      </c>
      <c r="V140" s="1519" t="str">
        <f>IF(B140="","",Output!AQ126)</f>
        <v/>
      </c>
      <c r="W140" s="1517" t="str">
        <f>IF(B140="","",Output!AR126)</f>
        <v/>
      </c>
      <c r="X140" s="1517" t="str">
        <f>IF(B140="","",Output!AS126)</f>
        <v/>
      </c>
      <c r="Y140" s="1518" t="str">
        <f>IF(B140="","",Output!AT126)</f>
        <v/>
      </c>
      <c r="AA140" s="1519" t="str">
        <f>IF(B140="","",Output!AU126)</f>
        <v/>
      </c>
      <c r="AB140" s="1517" t="str">
        <f>IF(B140="","",Output!AV126)</f>
        <v/>
      </c>
      <c r="AC140" s="1517" t="str">
        <f>IF(B140="","",Output!AW126)</f>
        <v/>
      </c>
      <c r="AD140" s="1518" t="str">
        <f>IF(B140="","",Output!AX126)</f>
        <v/>
      </c>
      <c r="AF140" s="1520" t="str">
        <f>IF(B140="","",Output!AY126)</f>
        <v/>
      </c>
      <c r="AG140" s="1514" t="str">
        <f>IF(B140="","",Output!AZ126)</f>
        <v/>
      </c>
      <c r="AH140" s="1515" t="str">
        <f>IF(B140="","",Output!BA126)</f>
        <v/>
      </c>
      <c r="AJ140" s="1521" t="str">
        <f>IF(B140="","",Output!BB126)</f>
        <v/>
      </c>
      <c r="AK140" s="1522" t="str">
        <f>IF(B140="","",Output!BC126)</f>
        <v/>
      </c>
      <c r="AL140" s="1522" t="str">
        <f>IF(B140="","",Output!BD126)</f>
        <v/>
      </c>
      <c r="AM140" s="1523" t="str">
        <f>IF(B140="","",Output!BE126)</f>
        <v/>
      </c>
    </row>
    <row r="141" spans="2:39">
      <c r="B141" s="143" t="str">
        <f>IF(Output!C127=0,"",Output!C127)</f>
        <v/>
      </c>
      <c r="D141" s="1489" t="str">
        <f>IF(B141="","",Output!AC127)</f>
        <v/>
      </c>
      <c r="E141" s="1490" t="str">
        <f>IF(B141="","",Output!AD127)</f>
        <v/>
      </c>
      <c r="F141" s="1491" t="str">
        <f>IF(B141="","",Output!AE127)</f>
        <v/>
      </c>
      <c r="H141" s="1513" t="str">
        <f>IF(B141="","",Output!AF127)</f>
        <v/>
      </c>
      <c r="I141" s="1514" t="str">
        <f>IF(B141="","",Output!AG127)</f>
        <v/>
      </c>
      <c r="J141" s="1514" t="str">
        <f>IF(B141="","",Output!AH127)</f>
        <v/>
      </c>
      <c r="K141" s="1514" t="str">
        <f>IF(B141="","",Output!AI127)</f>
        <v/>
      </c>
      <c r="L141" s="1537" t="str">
        <f>IF(B141="","",Output!AJ127)</f>
        <v/>
      </c>
      <c r="N141" s="1516" t="str">
        <f>IF(B141="","",Output!AK127)</f>
        <v/>
      </c>
      <c r="O141" s="1517" t="str">
        <f>IF(B141="","",Output!AL127)</f>
        <v/>
      </c>
      <c r="P141" s="1518" t="str">
        <f>IF(B141="","",Output!AM127)</f>
        <v/>
      </c>
      <c r="R141" s="1519" t="str">
        <f>IF(B141="","",Output!AN127)</f>
        <v/>
      </c>
      <c r="S141" s="1517" t="str">
        <f>IF(B141="","",Output!AO127)</f>
        <v/>
      </c>
      <c r="T141" s="1518" t="str">
        <f>IF(B141="","",Output!AP127)</f>
        <v/>
      </c>
      <c r="V141" s="1519" t="str">
        <f>IF(B141="","",Output!AQ127)</f>
        <v/>
      </c>
      <c r="W141" s="1517" t="str">
        <f>IF(B141="","",Output!AR127)</f>
        <v/>
      </c>
      <c r="X141" s="1517" t="str">
        <f>IF(B141="","",Output!AS127)</f>
        <v/>
      </c>
      <c r="Y141" s="1518" t="str">
        <f>IF(B141="","",Output!AT127)</f>
        <v/>
      </c>
      <c r="AA141" s="1519" t="str">
        <f>IF(B141="","",Output!AU127)</f>
        <v/>
      </c>
      <c r="AB141" s="1517" t="str">
        <f>IF(B141="","",Output!AV127)</f>
        <v/>
      </c>
      <c r="AC141" s="1517" t="str">
        <f>IF(B141="","",Output!AW127)</f>
        <v/>
      </c>
      <c r="AD141" s="1518" t="str">
        <f>IF(B141="","",Output!AX127)</f>
        <v/>
      </c>
      <c r="AF141" s="1520" t="str">
        <f>IF(B141="","",Output!AY127)</f>
        <v/>
      </c>
      <c r="AG141" s="1514" t="str">
        <f>IF(B141="","",Output!AZ127)</f>
        <v/>
      </c>
      <c r="AH141" s="1515" t="str">
        <f>IF(B141="","",Output!BA127)</f>
        <v/>
      </c>
      <c r="AJ141" s="1521" t="str">
        <f>IF(B141="","",Output!BB127)</f>
        <v/>
      </c>
      <c r="AK141" s="1522" t="str">
        <f>IF(B141="","",Output!BC127)</f>
        <v/>
      </c>
      <c r="AL141" s="1522" t="str">
        <f>IF(B141="","",Output!BD127)</f>
        <v/>
      </c>
      <c r="AM141" s="1523" t="str">
        <f>IF(B141="","",Output!BE127)</f>
        <v/>
      </c>
    </row>
    <row r="142" spans="2:39">
      <c r="B142" s="143" t="str">
        <f>IF(Output!C128=0,"",Output!C128)</f>
        <v/>
      </c>
      <c r="D142" s="1489" t="str">
        <f>IF(B142="","",Output!AC128)</f>
        <v/>
      </c>
      <c r="E142" s="1490" t="str">
        <f>IF(B142="","",Output!AD128)</f>
        <v/>
      </c>
      <c r="F142" s="1491" t="str">
        <f>IF(B142="","",Output!AE128)</f>
        <v/>
      </c>
      <c r="H142" s="1513" t="str">
        <f>IF(B142="","",Output!AF128)</f>
        <v/>
      </c>
      <c r="I142" s="1514" t="str">
        <f>IF(B142="","",Output!AG128)</f>
        <v/>
      </c>
      <c r="J142" s="1514" t="str">
        <f>IF(B142="","",Output!AH128)</f>
        <v/>
      </c>
      <c r="K142" s="1514" t="str">
        <f>IF(B142="","",Output!AI128)</f>
        <v/>
      </c>
      <c r="L142" s="1537" t="str">
        <f>IF(B142="","",Output!AJ128)</f>
        <v/>
      </c>
      <c r="N142" s="1516" t="str">
        <f>IF(B142="","",Output!AK128)</f>
        <v/>
      </c>
      <c r="O142" s="1517" t="str">
        <f>IF(B142="","",Output!AL128)</f>
        <v/>
      </c>
      <c r="P142" s="1518" t="str">
        <f>IF(B142="","",Output!AM128)</f>
        <v/>
      </c>
      <c r="R142" s="1519" t="str">
        <f>IF(B142="","",Output!AN128)</f>
        <v/>
      </c>
      <c r="S142" s="1517" t="str">
        <f>IF(B142="","",Output!AO128)</f>
        <v/>
      </c>
      <c r="T142" s="1518" t="str">
        <f>IF(B142="","",Output!AP128)</f>
        <v/>
      </c>
      <c r="V142" s="1519" t="str">
        <f>IF(B142="","",Output!AQ128)</f>
        <v/>
      </c>
      <c r="W142" s="1517" t="str">
        <f>IF(B142="","",Output!AR128)</f>
        <v/>
      </c>
      <c r="X142" s="1517" t="str">
        <f>IF(B142="","",Output!AS128)</f>
        <v/>
      </c>
      <c r="Y142" s="1518" t="str">
        <f>IF(B142="","",Output!AT128)</f>
        <v/>
      </c>
      <c r="AA142" s="1519" t="str">
        <f>IF(B142="","",Output!AU128)</f>
        <v/>
      </c>
      <c r="AB142" s="1517" t="str">
        <f>IF(B142="","",Output!AV128)</f>
        <v/>
      </c>
      <c r="AC142" s="1517" t="str">
        <f>IF(B142="","",Output!AW128)</f>
        <v/>
      </c>
      <c r="AD142" s="1518" t="str">
        <f>IF(B142="","",Output!AX128)</f>
        <v/>
      </c>
      <c r="AF142" s="1520" t="str">
        <f>IF(B142="","",Output!AY128)</f>
        <v/>
      </c>
      <c r="AG142" s="1514" t="str">
        <f>IF(B142="","",Output!AZ128)</f>
        <v/>
      </c>
      <c r="AH142" s="1515" t="str">
        <f>IF(B142="","",Output!BA128)</f>
        <v/>
      </c>
      <c r="AJ142" s="1521" t="str">
        <f>IF(B142="","",Output!BB128)</f>
        <v/>
      </c>
      <c r="AK142" s="1522" t="str">
        <f>IF(B142="","",Output!BC128)</f>
        <v/>
      </c>
      <c r="AL142" s="1522" t="str">
        <f>IF(B142="","",Output!BD128)</f>
        <v/>
      </c>
      <c r="AM142" s="1523" t="str">
        <f>IF(B142="","",Output!BE128)</f>
        <v/>
      </c>
    </row>
    <row r="143" spans="2:39">
      <c r="B143" s="143" t="str">
        <f>IF(Output!C129=0,"",Output!C129)</f>
        <v/>
      </c>
      <c r="D143" s="1489" t="str">
        <f>IF(B143="","",Output!AC129)</f>
        <v/>
      </c>
      <c r="E143" s="1490" t="str">
        <f>IF(B143="","",Output!AD129)</f>
        <v/>
      </c>
      <c r="F143" s="1491" t="str">
        <f>IF(B143="","",Output!AE129)</f>
        <v/>
      </c>
      <c r="H143" s="1513" t="str">
        <f>IF(B143="","",Output!AF129)</f>
        <v/>
      </c>
      <c r="I143" s="1514" t="str">
        <f>IF(B143="","",Output!AG129)</f>
        <v/>
      </c>
      <c r="J143" s="1514" t="str">
        <f>IF(B143="","",Output!AH129)</f>
        <v/>
      </c>
      <c r="K143" s="1514" t="str">
        <f>IF(B143="","",Output!AI129)</f>
        <v/>
      </c>
      <c r="L143" s="1537" t="str">
        <f>IF(B143="","",Output!AJ129)</f>
        <v/>
      </c>
      <c r="N143" s="1516" t="str">
        <f>IF(B143="","",Output!AK129)</f>
        <v/>
      </c>
      <c r="O143" s="1517" t="str">
        <f>IF(B143="","",Output!AL129)</f>
        <v/>
      </c>
      <c r="P143" s="1518" t="str">
        <f>IF(B143="","",Output!AM129)</f>
        <v/>
      </c>
      <c r="R143" s="1519" t="str">
        <f>IF(B143="","",Output!AN129)</f>
        <v/>
      </c>
      <c r="S143" s="1517" t="str">
        <f>IF(B143="","",Output!AO129)</f>
        <v/>
      </c>
      <c r="T143" s="1518" t="str">
        <f>IF(B143="","",Output!AP129)</f>
        <v/>
      </c>
      <c r="V143" s="1519" t="str">
        <f>IF(B143="","",Output!AQ129)</f>
        <v/>
      </c>
      <c r="W143" s="1517" t="str">
        <f>IF(B143="","",Output!AR129)</f>
        <v/>
      </c>
      <c r="X143" s="1517" t="str">
        <f>IF(B143="","",Output!AS129)</f>
        <v/>
      </c>
      <c r="Y143" s="1518" t="str">
        <f>IF(B143="","",Output!AT129)</f>
        <v/>
      </c>
      <c r="AA143" s="1519" t="str">
        <f>IF(B143="","",Output!AU129)</f>
        <v/>
      </c>
      <c r="AB143" s="1517" t="str">
        <f>IF(B143="","",Output!AV129)</f>
        <v/>
      </c>
      <c r="AC143" s="1517" t="str">
        <f>IF(B143="","",Output!AW129)</f>
        <v/>
      </c>
      <c r="AD143" s="1518" t="str">
        <f>IF(B143="","",Output!AX129)</f>
        <v/>
      </c>
      <c r="AF143" s="1520" t="str">
        <f>IF(B143="","",Output!AY129)</f>
        <v/>
      </c>
      <c r="AG143" s="1514" t="str">
        <f>IF(B143="","",Output!AZ129)</f>
        <v/>
      </c>
      <c r="AH143" s="1515" t="str">
        <f>IF(B143="","",Output!BA129)</f>
        <v/>
      </c>
      <c r="AJ143" s="1521" t="str">
        <f>IF(B143="","",Output!BB129)</f>
        <v/>
      </c>
      <c r="AK143" s="1522" t="str">
        <f>IF(B143="","",Output!BC129)</f>
        <v/>
      </c>
      <c r="AL143" s="1522" t="str">
        <f>IF(B143="","",Output!BD129)</f>
        <v/>
      </c>
      <c r="AM143" s="1523" t="str">
        <f>IF(B143="","",Output!BE129)</f>
        <v/>
      </c>
    </row>
    <row r="144" spans="2:39">
      <c r="B144" s="143" t="str">
        <f>IF(Output!C130=0,"",Output!C130)</f>
        <v/>
      </c>
      <c r="D144" s="1489" t="str">
        <f>IF(B144="","",Output!AC130)</f>
        <v/>
      </c>
      <c r="E144" s="1490" t="str">
        <f>IF(B144="","",Output!AD130)</f>
        <v/>
      </c>
      <c r="F144" s="1491" t="str">
        <f>IF(B144="","",Output!AE130)</f>
        <v/>
      </c>
      <c r="H144" s="1513" t="str">
        <f>IF(B144="","",Output!AF130)</f>
        <v/>
      </c>
      <c r="I144" s="1514" t="str">
        <f>IF(B144="","",Output!AG130)</f>
        <v/>
      </c>
      <c r="J144" s="1514" t="str">
        <f>IF(B144="","",Output!AH130)</f>
        <v/>
      </c>
      <c r="K144" s="1514" t="str">
        <f>IF(B144="","",Output!AI130)</f>
        <v/>
      </c>
      <c r="L144" s="1537" t="str">
        <f>IF(B144="","",Output!AJ130)</f>
        <v/>
      </c>
      <c r="N144" s="1516" t="str">
        <f>IF(B144="","",Output!AK130)</f>
        <v/>
      </c>
      <c r="O144" s="1517" t="str">
        <f>IF(B144="","",Output!AL130)</f>
        <v/>
      </c>
      <c r="P144" s="1518" t="str">
        <f>IF(B144="","",Output!AM130)</f>
        <v/>
      </c>
      <c r="R144" s="1519" t="str">
        <f>IF(B144="","",Output!AN130)</f>
        <v/>
      </c>
      <c r="S144" s="1517" t="str">
        <f>IF(B144="","",Output!AO130)</f>
        <v/>
      </c>
      <c r="T144" s="1518" t="str">
        <f>IF(B144="","",Output!AP130)</f>
        <v/>
      </c>
      <c r="V144" s="1519" t="str">
        <f>IF(B144="","",Output!AQ130)</f>
        <v/>
      </c>
      <c r="W144" s="1517" t="str">
        <f>IF(B144="","",Output!AR130)</f>
        <v/>
      </c>
      <c r="X144" s="1517" t="str">
        <f>IF(B144="","",Output!AS130)</f>
        <v/>
      </c>
      <c r="Y144" s="1518" t="str">
        <f>IF(B144="","",Output!AT130)</f>
        <v/>
      </c>
      <c r="AA144" s="1519" t="str">
        <f>IF(B144="","",Output!AU130)</f>
        <v/>
      </c>
      <c r="AB144" s="1517" t="str">
        <f>IF(B144="","",Output!AV130)</f>
        <v/>
      </c>
      <c r="AC144" s="1517" t="str">
        <f>IF(B144="","",Output!AW130)</f>
        <v/>
      </c>
      <c r="AD144" s="1518" t="str">
        <f>IF(B144="","",Output!AX130)</f>
        <v/>
      </c>
      <c r="AF144" s="1520" t="str">
        <f>IF(B144="","",Output!AY130)</f>
        <v/>
      </c>
      <c r="AG144" s="1514" t="str">
        <f>IF(B144="","",Output!AZ130)</f>
        <v/>
      </c>
      <c r="AH144" s="1515" t="str">
        <f>IF(B144="","",Output!BA130)</f>
        <v/>
      </c>
      <c r="AJ144" s="1521" t="str">
        <f>IF(B144="","",Output!BB130)</f>
        <v/>
      </c>
      <c r="AK144" s="1522" t="str">
        <f>IF(B144="","",Output!BC130)</f>
        <v/>
      </c>
      <c r="AL144" s="1522" t="str">
        <f>IF(B144="","",Output!BD130)</f>
        <v/>
      </c>
      <c r="AM144" s="1523" t="str">
        <f>IF(B144="","",Output!BE130)</f>
        <v/>
      </c>
    </row>
    <row r="145" spans="2:39">
      <c r="B145" s="143" t="str">
        <f>IF(Output!C131=0,"",Output!C131)</f>
        <v/>
      </c>
      <c r="D145" s="1489" t="str">
        <f>IF(B145="","",Output!AC131)</f>
        <v/>
      </c>
      <c r="E145" s="1490" t="str">
        <f>IF(B145="","",Output!AD131)</f>
        <v/>
      </c>
      <c r="F145" s="1491" t="str">
        <f>IF(B145="","",Output!AE131)</f>
        <v/>
      </c>
      <c r="H145" s="1513" t="str">
        <f>IF(B145="","",Output!AF131)</f>
        <v/>
      </c>
      <c r="I145" s="1514" t="str">
        <f>IF(B145="","",Output!AG131)</f>
        <v/>
      </c>
      <c r="J145" s="1514" t="str">
        <f>IF(B145="","",Output!AH131)</f>
        <v/>
      </c>
      <c r="K145" s="1514" t="str">
        <f>IF(B145="","",Output!AI131)</f>
        <v/>
      </c>
      <c r="L145" s="1537" t="str">
        <f>IF(B145="","",Output!AJ131)</f>
        <v/>
      </c>
      <c r="N145" s="1516" t="str">
        <f>IF(B145="","",Output!AK131)</f>
        <v/>
      </c>
      <c r="O145" s="1517" t="str">
        <f>IF(B145="","",Output!AL131)</f>
        <v/>
      </c>
      <c r="P145" s="1518" t="str">
        <f>IF(B145="","",Output!AM131)</f>
        <v/>
      </c>
      <c r="R145" s="1519" t="str">
        <f>IF(B145="","",Output!AN131)</f>
        <v/>
      </c>
      <c r="S145" s="1517" t="str">
        <f>IF(B145="","",Output!AO131)</f>
        <v/>
      </c>
      <c r="T145" s="1518" t="str">
        <f>IF(B145="","",Output!AP131)</f>
        <v/>
      </c>
      <c r="V145" s="1519" t="str">
        <f>IF(B145="","",Output!AQ131)</f>
        <v/>
      </c>
      <c r="W145" s="1517" t="str">
        <f>IF(B145="","",Output!AR131)</f>
        <v/>
      </c>
      <c r="X145" s="1517" t="str">
        <f>IF(B145="","",Output!AS131)</f>
        <v/>
      </c>
      <c r="Y145" s="1518" t="str">
        <f>IF(B145="","",Output!AT131)</f>
        <v/>
      </c>
      <c r="AA145" s="1519" t="str">
        <f>IF(B145="","",Output!AU131)</f>
        <v/>
      </c>
      <c r="AB145" s="1517" t="str">
        <f>IF(B145="","",Output!AV131)</f>
        <v/>
      </c>
      <c r="AC145" s="1517" t="str">
        <f>IF(B145="","",Output!AW131)</f>
        <v/>
      </c>
      <c r="AD145" s="1518" t="str">
        <f>IF(B145="","",Output!AX131)</f>
        <v/>
      </c>
      <c r="AF145" s="1520" t="str">
        <f>IF(B145="","",Output!AY131)</f>
        <v/>
      </c>
      <c r="AG145" s="1514" t="str">
        <f>IF(B145="","",Output!AZ131)</f>
        <v/>
      </c>
      <c r="AH145" s="1515" t="str">
        <f>IF(B145="","",Output!BA131)</f>
        <v/>
      </c>
      <c r="AJ145" s="1521" t="str">
        <f>IF(B145="","",Output!BB131)</f>
        <v/>
      </c>
      <c r="AK145" s="1522" t="str">
        <f>IF(B145="","",Output!BC131)</f>
        <v/>
      </c>
      <c r="AL145" s="1522" t="str">
        <f>IF(B145="","",Output!BD131)</f>
        <v/>
      </c>
      <c r="AM145" s="1523" t="str">
        <f>IF(B145="","",Output!BE131)</f>
        <v/>
      </c>
    </row>
    <row r="146" spans="2:39">
      <c r="B146" s="143" t="str">
        <f>IF(Output!C132=0,"",Output!C132)</f>
        <v/>
      </c>
      <c r="D146" s="1489" t="str">
        <f>IF(B146="","",Output!AC132)</f>
        <v/>
      </c>
      <c r="E146" s="1490" t="str">
        <f>IF(B146="","",Output!AD132)</f>
        <v/>
      </c>
      <c r="F146" s="1491" t="str">
        <f>IF(B146="","",Output!AE132)</f>
        <v/>
      </c>
      <c r="H146" s="1513" t="str">
        <f>IF(B146="","",Output!AF132)</f>
        <v/>
      </c>
      <c r="I146" s="1514" t="str">
        <f>IF(B146="","",Output!AG132)</f>
        <v/>
      </c>
      <c r="J146" s="1514" t="str">
        <f>IF(B146="","",Output!AH132)</f>
        <v/>
      </c>
      <c r="K146" s="1514" t="str">
        <f>IF(B146="","",Output!AI132)</f>
        <v/>
      </c>
      <c r="L146" s="1537" t="str">
        <f>IF(B146="","",Output!AJ132)</f>
        <v/>
      </c>
      <c r="N146" s="1516" t="str">
        <f>IF(B146="","",Output!AK132)</f>
        <v/>
      </c>
      <c r="O146" s="1517" t="str">
        <f>IF(B146="","",Output!AL132)</f>
        <v/>
      </c>
      <c r="P146" s="1518" t="str">
        <f>IF(B146="","",Output!AM132)</f>
        <v/>
      </c>
      <c r="R146" s="1519" t="str">
        <f>IF(B146="","",Output!AN132)</f>
        <v/>
      </c>
      <c r="S146" s="1517" t="str">
        <f>IF(B146="","",Output!AO132)</f>
        <v/>
      </c>
      <c r="T146" s="1518" t="str">
        <f>IF(B146="","",Output!AP132)</f>
        <v/>
      </c>
      <c r="V146" s="1519" t="str">
        <f>IF(B146="","",Output!AQ132)</f>
        <v/>
      </c>
      <c r="W146" s="1517" t="str">
        <f>IF(B146="","",Output!AR132)</f>
        <v/>
      </c>
      <c r="X146" s="1517" t="str">
        <f>IF(B146="","",Output!AS132)</f>
        <v/>
      </c>
      <c r="Y146" s="1518" t="str">
        <f>IF(B146="","",Output!AT132)</f>
        <v/>
      </c>
      <c r="AA146" s="1519" t="str">
        <f>IF(B146="","",Output!AU132)</f>
        <v/>
      </c>
      <c r="AB146" s="1517" t="str">
        <f>IF(B146="","",Output!AV132)</f>
        <v/>
      </c>
      <c r="AC146" s="1517" t="str">
        <f>IF(B146="","",Output!AW132)</f>
        <v/>
      </c>
      <c r="AD146" s="1518" t="str">
        <f>IF(B146="","",Output!AX132)</f>
        <v/>
      </c>
      <c r="AF146" s="1520" t="str">
        <f>IF(B146="","",Output!AY132)</f>
        <v/>
      </c>
      <c r="AG146" s="1514" t="str">
        <f>IF(B146="","",Output!AZ132)</f>
        <v/>
      </c>
      <c r="AH146" s="1515" t="str">
        <f>IF(B146="","",Output!BA132)</f>
        <v/>
      </c>
      <c r="AJ146" s="1521" t="str">
        <f>IF(B146="","",Output!BB132)</f>
        <v/>
      </c>
      <c r="AK146" s="1522" t="str">
        <f>IF(B146="","",Output!BC132)</f>
        <v/>
      </c>
      <c r="AL146" s="1522" t="str">
        <f>IF(B146="","",Output!BD132)</f>
        <v/>
      </c>
      <c r="AM146" s="1523" t="str">
        <f>IF(B146="","",Output!BE132)</f>
        <v/>
      </c>
    </row>
    <row r="147" spans="2:39">
      <c r="B147" s="143" t="str">
        <f>IF(Output!C133=0,"",Output!C133)</f>
        <v/>
      </c>
      <c r="D147" s="1489" t="str">
        <f>IF(B147="","",Output!AC133)</f>
        <v/>
      </c>
      <c r="E147" s="1490" t="str">
        <f>IF(B147="","",Output!AD133)</f>
        <v/>
      </c>
      <c r="F147" s="1491" t="str">
        <f>IF(B147="","",Output!AE133)</f>
        <v/>
      </c>
      <c r="H147" s="1513" t="str">
        <f>IF(B147="","",Output!AF133)</f>
        <v/>
      </c>
      <c r="I147" s="1514" t="str">
        <f>IF(B147="","",Output!AG133)</f>
        <v/>
      </c>
      <c r="J147" s="1514" t="str">
        <f>IF(B147="","",Output!AH133)</f>
        <v/>
      </c>
      <c r="K147" s="1514" t="str">
        <f>IF(B147="","",Output!AI133)</f>
        <v/>
      </c>
      <c r="L147" s="1537" t="str">
        <f>IF(B147="","",Output!AJ133)</f>
        <v/>
      </c>
      <c r="N147" s="1516" t="str">
        <f>IF(B147="","",Output!AK133)</f>
        <v/>
      </c>
      <c r="O147" s="1517" t="str">
        <f>IF(B147="","",Output!AL133)</f>
        <v/>
      </c>
      <c r="P147" s="1518" t="str">
        <f>IF(B147="","",Output!AM133)</f>
        <v/>
      </c>
      <c r="R147" s="1519" t="str">
        <f>IF(B147="","",Output!AN133)</f>
        <v/>
      </c>
      <c r="S147" s="1517" t="str">
        <f>IF(B147="","",Output!AO133)</f>
        <v/>
      </c>
      <c r="T147" s="1518" t="str">
        <f>IF(B147="","",Output!AP133)</f>
        <v/>
      </c>
      <c r="V147" s="1519" t="str">
        <f>IF(B147="","",Output!AQ133)</f>
        <v/>
      </c>
      <c r="W147" s="1517" t="str">
        <f>IF(B147="","",Output!AR133)</f>
        <v/>
      </c>
      <c r="X147" s="1517" t="str">
        <f>IF(B147="","",Output!AS133)</f>
        <v/>
      </c>
      <c r="Y147" s="1518" t="str">
        <f>IF(B147="","",Output!AT133)</f>
        <v/>
      </c>
      <c r="AA147" s="1519" t="str">
        <f>IF(B147="","",Output!AU133)</f>
        <v/>
      </c>
      <c r="AB147" s="1517" t="str">
        <f>IF(B147="","",Output!AV133)</f>
        <v/>
      </c>
      <c r="AC147" s="1517" t="str">
        <f>IF(B147="","",Output!AW133)</f>
        <v/>
      </c>
      <c r="AD147" s="1518" t="str">
        <f>IF(B147="","",Output!AX133)</f>
        <v/>
      </c>
      <c r="AF147" s="1520" t="str">
        <f>IF(B147="","",Output!AY133)</f>
        <v/>
      </c>
      <c r="AG147" s="1514" t="str">
        <f>IF(B147="","",Output!AZ133)</f>
        <v/>
      </c>
      <c r="AH147" s="1515" t="str">
        <f>IF(B147="","",Output!BA133)</f>
        <v/>
      </c>
      <c r="AJ147" s="1521" t="str">
        <f>IF(B147="","",Output!BB133)</f>
        <v/>
      </c>
      <c r="AK147" s="1522" t="str">
        <f>IF(B147="","",Output!BC133)</f>
        <v/>
      </c>
      <c r="AL147" s="1522" t="str">
        <f>IF(B147="","",Output!BD133)</f>
        <v/>
      </c>
      <c r="AM147" s="1523" t="str">
        <f>IF(B147="","",Output!BE133)</f>
        <v/>
      </c>
    </row>
    <row r="148" spans="2:39">
      <c r="B148" s="143" t="str">
        <f>IF(Output!C134=0,"",Output!C134)</f>
        <v/>
      </c>
      <c r="D148" s="1489" t="str">
        <f>IF(B148="","",Output!AC134)</f>
        <v/>
      </c>
      <c r="E148" s="1490" t="str">
        <f>IF(B148="","",Output!AD134)</f>
        <v/>
      </c>
      <c r="F148" s="1491" t="str">
        <f>IF(B148="","",Output!AE134)</f>
        <v/>
      </c>
      <c r="H148" s="1513" t="str">
        <f>IF(B148="","",Output!AF134)</f>
        <v/>
      </c>
      <c r="I148" s="1514" t="str">
        <f>IF(B148="","",Output!AG134)</f>
        <v/>
      </c>
      <c r="J148" s="1514" t="str">
        <f>IF(B148="","",Output!AH134)</f>
        <v/>
      </c>
      <c r="K148" s="1514" t="str">
        <f>IF(B148="","",Output!AI134)</f>
        <v/>
      </c>
      <c r="L148" s="1537" t="str">
        <f>IF(B148="","",Output!AJ134)</f>
        <v/>
      </c>
      <c r="N148" s="1516" t="str">
        <f>IF(B148="","",Output!AK134)</f>
        <v/>
      </c>
      <c r="O148" s="1517" t="str">
        <f>IF(B148="","",Output!AL134)</f>
        <v/>
      </c>
      <c r="P148" s="1518" t="str">
        <f>IF(B148="","",Output!AM134)</f>
        <v/>
      </c>
      <c r="R148" s="1519" t="str">
        <f>IF(B148="","",Output!AN134)</f>
        <v/>
      </c>
      <c r="S148" s="1517" t="str">
        <f>IF(B148="","",Output!AO134)</f>
        <v/>
      </c>
      <c r="T148" s="1518" t="str">
        <f>IF(B148="","",Output!AP134)</f>
        <v/>
      </c>
      <c r="V148" s="1519" t="str">
        <f>IF(B148="","",Output!AQ134)</f>
        <v/>
      </c>
      <c r="W148" s="1517" t="str">
        <f>IF(B148="","",Output!AR134)</f>
        <v/>
      </c>
      <c r="X148" s="1517" t="str">
        <f>IF(B148="","",Output!AS134)</f>
        <v/>
      </c>
      <c r="Y148" s="1518" t="str">
        <f>IF(B148="","",Output!AT134)</f>
        <v/>
      </c>
      <c r="AA148" s="1519" t="str">
        <f>IF(B148="","",Output!AU134)</f>
        <v/>
      </c>
      <c r="AB148" s="1517" t="str">
        <f>IF(B148="","",Output!AV134)</f>
        <v/>
      </c>
      <c r="AC148" s="1517" t="str">
        <f>IF(B148="","",Output!AW134)</f>
        <v/>
      </c>
      <c r="AD148" s="1518" t="str">
        <f>IF(B148="","",Output!AX134)</f>
        <v/>
      </c>
      <c r="AF148" s="1520" t="str">
        <f>IF(B148="","",Output!AY134)</f>
        <v/>
      </c>
      <c r="AG148" s="1514" t="str">
        <f>IF(B148="","",Output!AZ134)</f>
        <v/>
      </c>
      <c r="AH148" s="1515" t="str">
        <f>IF(B148="","",Output!BA134)</f>
        <v/>
      </c>
      <c r="AJ148" s="1521" t="str">
        <f>IF(B148="","",Output!BB134)</f>
        <v/>
      </c>
      <c r="AK148" s="1522" t="str">
        <f>IF(B148="","",Output!BC134)</f>
        <v/>
      </c>
      <c r="AL148" s="1522" t="str">
        <f>IF(B148="","",Output!BD134)</f>
        <v/>
      </c>
      <c r="AM148" s="1523" t="str">
        <f>IF(B148="","",Output!BE134)</f>
        <v/>
      </c>
    </row>
    <row r="149" spans="2:39">
      <c r="B149" s="143" t="str">
        <f>IF(Output!C135=0,"",Output!C135)</f>
        <v/>
      </c>
      <c r="D149" s="1489" t="str">
        <f>IF(B149="","",Output!AC135)</f>
        <v/>
      </c>
      <c r="E149" s="1490" t="str">
        <f>IF(B149="","",Output!AD135)</f>
        <v/>
      </c>
      <c r="F149" s="1491" t="str">
        <f>IF(B149="","",Output!AE135)</f>
        <v/>
      </c>
      <c r="H149" s="1513" t="str">
        <f>IF(B149="","",Output!AF135)</f>
        <v/>
      </c>
      <c r="I149" s="1514" t="str">
        <f>IF(B149="","",Output!AG135)</f>
        <v/>
      </c>
      <c r="J149" s="1514" t="str">
        <f>IF(B149="","",Output!AH135)</f>
        <v/>
      </c>
      <c r="K149" s="1514" t="str">
        <f>IF(B149="","",Output!AI135)</f>
        <v/>
      </c>
      <c r="L149" s="1537" t="str">
        <f>IF(B149="","",Output!AJ135)</f>
        <v/>
      </c>
      <c r="N149" s="1516" t="str">
        <f>IF(B149="","",Output!AK135)</f>
        <v/>
      </c>
      <c r="O149" s="1517" t="str">
        <f>IF(B149="","",Output!AL135)</f>
        <v/>
      </c>
      <c r="P149" s="1518" t="str">
        <f>IF(B149="","",Output!AM135)</f>
        <v/>
      </c>
      <c r="R149" s="1519" t="str">
        <f>IF(B149="","",Output!AN135)</f>
        <v/>
      </c>
      <c r="S149" s="1517" t="str">
        <f>IF(B149="","",Output!AO135)</f>
        <v/>
      </c>
      <c r="T149" s="1518" t="str">
        <f>IF(B149="","",Output!AP135)</f>
        <v/>
      </c>
      <c r="V149" s="1519" t="str">
        <f>IF(B149="","",Output!AQ135)</f>
        <v/>
      </c>
      <c r="W149" s="1517" t="str">
        <f>IF(B149="","",Output!AR135)</f>
        <v/>
      </c>
      <c r="X149" s="1517" t="str">
        <f>IF(B149="","",Output!AS135)</f>
        <v/>
      </c>
      <c r="Y149" s="1518" t="str">
        <f>IF(B149="","",Output!AT135)</f>
        <v/>
      </c>
      <c r="AA149" s="1519" t="str">
        <f>IF(B149="","",Output!AU135)</f>
        <v/>
      </c>
      <c r="AB149" s="1517" t="str">
        <f>IF(B149="","",Output!AV135)</f>
        <v/>
      </c>
      <c r="AC149" s="1517" t="str">
        <f>IF(B149="","",Output!AW135)</f>
        <v/>
      </c>
      <c r="AD149" s="1518" t="str">
        <f>IF(B149="","",Output!AX135)</f>
        <v/>
      </c>
      <c r="AF149" s="1520" t="str">
        <f>IF(B149="","",Output!AY135)</f>
        <v/>
      </c>
      <c r="AG149" s="1514" t="str">
        <f>IF(B149="","",Output!AZ135)</f>
        <v/>
      </c>
      <c r="AH149" s="1515" t="str">
        <f>IF(B149="","",Output!BA135)</f>
        <v/>
      </c>
      <c r="AJ149" s="1521" t="str">
        <f>IF(B149="","",Output!BB135)</f>
        <v/>
      </c>
      <c r="AK149" s="1522" t="str">
        <f>IF(B149="","",Output!BC135)</f>
        <v/>
      </c>
      <c r="AL149" s="1522" t="str">
        <f>IF(B149="","",Output!BD135)</f>
        <v/>
      </c>
      <c r="AM149" s="1523" t="str">
        <f>IF(B149="","",Output!BE135)</f>
        <v/>
      </c>
    </row>
    <row r="150" spans="2:39">
      <c r="B150" s="143" t="str">
        <f>IF(Output!C136=0,"",Output!C136)</f>
        <v/>
      </c>
      <c r="D150" s="1489" t="str">
        <f>IF(B150="","",Output!AC136)</f>
        <v/>
      </c>
      <c r="E150" s="1490" t="str">
        <f>IF(B150="","",Output!AD136)</f>
        <v/>
      </c>
      <c r="F150" s="1491" t="str">
        <f>IF(B150="","",Output!AE136)</f>
        <v/>
      </c>
      <c r="H150" s="1513" t="str">
        <f>IF(B150="","",Output!AF136)</f>
        <v/>
      </c>
      <c r="I150" s="1514" t="str">
        <f>IF(B150="","",Output!AG136)</f>
        <v/>
      </c>
      <c r="J150" s="1514" t="str">
        <f>IF(B150="","",Output!AH136)</f>
        <v/>
      </c>
      <c r="K150" s="1514" t="str">
        <f>IF(B150="","",Output!AI136)</f>
        <v/>
      </c>
      <c r="L150" s="1537" t="str">
        <f>IF(B150="","",Output!AJ136)</f>
        <v/>
      </c>
      <c r="N150" s="1516" t="str">
        <f>IF(B150="","",Output!AK136)</f>
        <v/>
      </c>
      <c r="O150" s="1517" t="str">
        <f>IF(B150="","",Output!AL136)</f>
        <v/>
      </c>
      <c r="P150" s="1518" t="str">
        <f>IF(B150="","",Output!AM136)</f>
        <v/>
      </c>
      <c r="R150" s="1519" t="str">
        <f>IF(B150="","",Output!AN136)</f>
        <v/>
      </c>
      <c r="S150" s="1517" t="str">
        <f>IF(B150="","",Output!AO136)</f>
        <v/>
      </c>
      <c r="T150" s="1518" t="str">
        <f>IF(B150="","",Output!AP136)</f>
        <v/>
      </c>
      <c r="V150" s="1519" t="str">
        <f>IF(B150="","",Output!AQ136)</f>
        <v/>
      </c>
      <c r="W150" s="1517" t="str">
        <f>IF(B150="","",Output!AR136)</f>
        <v/>
      </c>
      <c r="X150" s="1517" t="str">
        <f>IF(B150="","",Output!AS136)</f>
        <v/>
      </c>
      <c r="Y150" s="1518" t="str">
        <f>IF(B150="","",Output!AT136)</f>
        <v/>
      </c>
      <c r="AA150" s="1519" t="str">
        <f>IF(B150="","",Output!AU136)</f>
        <v/>
      </c>
      <c r="AB150" s="1517" t="str">
        <f>IF(B150="","",Output!AV136)</f>
        <v/>
      </c>
      <c r="AC150" s="1517" t="str">
        <f>IF(B150="","",Output!AW136)</f>
        <v/>
      </c>
      <c r="AD150" s="1518" t="str">
        <f>IF(B150="","",Output!AX136)</f>
        <v/>
      </c>
      <c r="AF150" s="1520" t="str">
        <f>IF(B150="","",Output!AY136)</f>
        <v/>
      </c>
      <c r="AG150" s="1514" t="str">
        <f>IF(B150="","",Output!AZ136)</f>
        <v/>
      </c>
      <c r="AH150" s="1515" t="str">
        <f>IF(B150="","",Output!BA136)</f>
        <v/>
      </c>
      <c r="AJ150" s="1521" t="str">
        <f>IF(B150="","",Output!BB136)</f>
        <v/>
      </c>
      <c r="AK150" s="1522" t="str">
        <f>IF(B150="","",Output!BC136)</f>
        <v/>
      </c>
      <c r="AL150" s="1522" t="str">
        <f>IF(B150="","",Output!BD136)</f>
        <v/>
      </c>
      <c r="AM150" s="1523" t="str">
        <f>IF(B150="","",Output!BE136)</f>
        <v/>
      </c>
    </row>
    <row r="151" spans="2:39">
      <c r="B151" s="143" t="str">
        <f>IF(Output!C137=0,"",Output!C137)</f>
        <v/>
      </c>
      <c r="D151" s="1489" t="str">
        <f>IF(B151="","",Output!AC137)</f>
        <v/>
      </c>
      <c r="E151" s="1490" t="str">
        <f>IF(B151="","",Output!AD137)</f>
        <v/>
      </c>
      <c r="F151" s="1491" t="str">
        <f>IF(B151="","",Output!AE137)</f>
        <v/>
      </c>
      <c r="H151" s="1513" t="str">
        <f>IF(B151="","",Output!AF137)</f>
        <v/>
      </c>
      <c r="I151" s="1514" t="str">
        <f>IF(B151="","",Output!AG137)</f>
        <v/>
      </c>
      <c r="J151" s="1514" t="str">
        <f>IF(B151="","",Output!AH137)</f>
        <v/>
      </c>
      <c r="K151" s="1514" t="str">
        <f>IF(B151="","",Output!AI137)</f>
        <v/>
      </c>
      <c r="L151" s="1537" t="str">
        <f>IF(B151="","",Output!AJ137)</f>
        <v/>
      </c>
      <c r="N151" s="1516" t="str">
        <f>IF(B151="","",Output!AK137)</f>
        <v/>
      </c>
      <c r="O151" s="1517" t="str">
        <f>IF(B151="","",Output!AL137)</f>
        <v/>
      </c>
      <c r="P151" s="1518" t="str">
        <f>IF(B151="","",Output!AM137)</f>
        <v/>
      </c>
      <c r="R151" s="1519" t="str">
        <f>IF(B151="","",Output!AN137)</f>
        <v/>
      </c>
      <c r="S151" s="1517" t="str">
        <f>IF(B151="","",Output!AO137)</f>
        <v/>
      </c>
      <c r="T151" s="1518" t="str">
        <f>IF(B151="","",Output!AP137)</f>
        <v/>
      </c>
      <c r="V151" s="1519" t="str">
        <f>IF(B151="","",Output!AQ137)</f>
        <v/>
      </c>
      <c r="W151" s="1517" t="str">
        <f>IF(B151="","",Output!AR137)</f>
        <v/>
      </c>
      <c r="X151" s="1517" t="str">
        <f>IF(B151="","",Output!AS137)</f>
        <v/>
      </c>
      <c r="Y151" s="1518" t="str">
        <f>IF(B151="","",Output!AT137)</f>
        <v/>
      </c>
      <c r="AA151" s="1519" t="str">
        <f>IF(B151="","",Output!AU137)</f>
        <v/>
      </c>
      <c r="AB151" s="1517" t="str">
        <f>IF(B151="","",Output!AV137)</f>
        <v/>
      </c>
      <c r="AC151" s="1517" t="str">
        <f>IF(B151="","",Output!AW137)</f>
        <v/>
      </c>
      <c r="AD151" s="1518" t="str">
        <f>IF(B151="","",Output!AX137)</f>
        <v/>
      </c>
      <c r="AF151" s="1520" t="str">
        <f>IF(B151="","",Output!AY137)</f>
        <v/>
      </c>
      <c r="AG151" s="1514" t="str">
        <f>IF(B151="","",Output!AZ137)</f>
        <v/>
      </c>
      <c r="AH151" s="1515" t="str">
        <f>IF(B151="","",Output!BA137)</f>
        <v/>
      </c>
      <c r="AJ151" s="1521" t="str">
        <f>IF(B151="","",Output!BB137)</f>
        <v/>
      </c>
      <c r="AK151" s="1522" t="str">
        <f>IF(B151="","",Output!BC137)</f>
        <v/>
      </c>
      <c r="AL151" s="1522" t="str">
        <f>IF(B151="","",Output!BD137)</f>
        <v/>
      </c>
      <c r="AM151" s="1523" t="str">
        <f>IF(B151="","",Output!BE137)</f>
        <v/>
      </c>
    </row>
    <row r="152" spans="2:39">
      <c r="B152" s="143" t="str">
        <f>IF(Output!C138=0,"",Output!C138)</f>
        <v/>
      </c>
      <c r="D152" s="1489" t="str">
        <f>IF(B152="","",Output!AC138)</f>
        <v/>
      </c>
      <c r="E152" s="1490" t="str">
        <f>IF(B152="","",Output!AD138)</f>
        <v/>
      </c>
      <c r="F152" s="1491" t="str">
        <f>IF(B152="","",Output!AE138)</f>
        <v/>
      </c>
      <c r="H152" s="1513" t="str">
        <f>IF(B152="","",Output!AF138)</f>
        <v/>
      </c>
      <c r="I152" s="1514" t="str">
        <f>IF(B152="","",Output!AG138)</f>
        <v/>
      </c>
      <c r="J152" s="1514" t="str">
        <f>IF(B152="","",Output!AH138)</f>
        <v/>
      </c>
      <c r="K152" s="1514" t="str">
        <f>IF(B152="","",Output!AI138)</f>
        <v/>
      </c>
      <c r="L152" s="1537" t="str">
        <f>IF(B152="","",Output!AJ138)</f>
        <v/>
      </c>
      <c r="N152" s="1516" t="str">
        <f>IF(B152="","",Output!AK138)</f>
        <v/>
      </c>
      <c r="O152" s="1517" t="str">
        <f>IF(B152="","",Output!AL138)</f>
        <v/>
      </c>
      <c r="P152" s="1518" t="str">
        <f>IF(B152="","",Output!AM138)</f>
        <v/>
      </c>
      <c r="R152" s="1519" t="str">
        <f>IF(B152="","",Output!AN138)</f>
        <v/>
      </c>
      <c r="S152" s="1517" t="str">
        <f>IF(B152="","",Output!AO138)</f>
        <v/>
      </c>
      <c r="T152" s="1518" t="str">
        <f>IF(B152="","",Output!AP138)</f>
        <v/>
      </c>
      <c r="V152" s="1519" t="str">
        <f>IF(B152="","",Output!AQ138)</f>
        <v/>
      </c>
      <c r="W152" s="1517" t="str">
        <f>IF(B152="","",Output!AR138)</f>
        <v/>
      </c>
      <c r="X152" s="1517" t="str">
        <f>IF(B152="","",Output!AS138)</f>
        <v/>
      </c>
      <c r="Y152" s="1518" t="str">
        <f>IF(B152="","",Output!AT138)</f>
        <v/>
      </c>
      <c r="AA152" s="1519" t="str">
        <f>IF(B152="","",Output!AU138)</f>
        <v/>
      </c>
      <c r="AB152" s="1517" t="str">
        <f>IF(B152="","",Output!AV138)</f>
        <v/>
      </c>
      <c r="AC152" s="1517" t="str">
        <f>IF(B152="","",Output!AW138)</f>
        <v/>
      </c>
      <c r="AD152" s="1518" t="str">
        <f>IF(B152="","",Output!AX138)</f>
        <v/>
      </c>
      <c r="AF152" s="1520" t="str">
        <f>IF(B152="","",Output!AY138)</f>
        <v/>
      </c>
      <c r="AG152" s="1514" t="str">
        <f>IF(B152="","",Output!AZ138)</f>
        <v/>
      </c>
      <c r="AH152" s="1515" t="str">
        <f>IF(B152="","",Output!BA138)</f>
        <v/>
      </c>
      <c r="AJ152" s="1521" t="str">
        <f>IF(B152="","",Output!BB138)</f>
        <v/>
      </c>
      <c r="AK152" s="1522" t="str">
        <f>IF(B152="","",Output!BC138)</f>
        <v/>
      </c>
      <c r="AL152" s="1522" t="str">
        <f>IF(B152="","",Output!BD138)</f>
        <v/>
      </c>
      <c r="AM152" s="1523" t="str">
        <f>IF(B152="","",Output!BE138)</f>
        <v/>
      </c>
    </row>
    <row r="153" spans="2:39">
      <c r="B153" s="143" t="str">
        <f>IF(Output!C139=0,"",Output!C139)</f>
        <v/>
      </c>
      <c r="D153" s="1489" t="str">
        <f>IF(B153="","",Output!AC139)</f>
        <v/>
      </c>
      <c r="E153" s="1490" t="str">
        <f>IF(B153="","",Output!AD139)</f>
        <v/>
      </c>
      <c r="F153" s="1491" t="str">
        <f>IF(B153="","",Output!AE139)</f>
        <v/>
      </c>
      <c r="H153" s="1513" t="str">
        <f>IF(B153="","",Output!AF139)</f>
        <v/>
      </c>
      <c r="I153" s="1514" t="str">
        <f>IF(B153="","",Output!AG139)</f>
        <v/>
      </c>
      <c r="J153" s="1514" t="str">
        <f>IF(B153="","",Output!AH139)</f>
        <v/>
      </c>
      <c r="K153" s="1514" t="str">
        <f>IF(B153="","",Output!AI139)</f>
        <v/>
      </c>
      <c r="L153" s="1537" t="str">
        <f>IF(B153="","",Output!AJ139)</f>
        <v/>
      </c>
      <c r="N153" s="1516" t="str">
        <f>IF(B153="","",Output!AK139)</f>
        <v/>
      </c>
      <c r="O153" s="1517" t="str">
        <f>IF(B153="","",Output!AL139)</f>
        <v/>
      </c>
      <c r="P153" s="1518" t="str">
        <f>IF(B153="","",Output!AM139)</f>
        <v/>
      </c>
      <c r="R153" s="1519" t="str">
        <f>IF(B153="","",Output!AN139)</f>
        <v/>
      </c>
      <c r="S153" s="1517" t="str">
        <f>IF(B153="","",Output!AO139)</f>
        <v/>
      </c>
      <c r="T153" s="1518" t="str">
        <f>IF(B153="","",Output!AP139)</f>
        <v/>
      </c>
      <c r="V153" s="1519" t="str">
        <f>IF(B153="","",Output!AQ139)</f>
        <v/>
      </c>
      <c r="W153" s="1517" t="str">
        <f>IF(B153="","",Output!AR139)</f>
        <v/>
      </c>
      <c r="X153" s="1517" t="str">
        <f>IF(B153="","",Output!AS139)</f>
        <v/>
      </c>
      <c r="Y153" s="1518" t="str">
        <f>IF(B153="","",Output!AT139)</f>
        <v/>
      </c>
      <c r="AA153" s="1519" t="str">
        <f>IF(B153="","",Output!AU139)</f>
        <v/>
      </c>
      <c r="AB153" s="1517" t="str">
        <f>IF(B153="","",Output!AV139)</f>
        <v/>
      </c>
      <c r="AC153" s="1517" t="str">
        <f>IF(B153="","",Output!AW139)</f>
        <v/>
      </c>
      <c r="AD153" s="1518" t="str">
        <f>IF(B153="","",Output!AX139)</f>
        <v/>
      </c>
      <c r="AF153" s="1520" t="str">
        <f>IF(B153="","",Output!AY139)</f>
        <v/>
      </c>
      <c r="AG153" s="1514" t="str">
        <f>IF(B153="","",Output!AZ139)</f>
        <v/>
      </c>
      <c r="AH153" s="1515" t="str">
        <f>IF(B153="","",Output!BA139)</f>
        <v/>
      </c>
      <c r="AJ153" s="1521" t="str">
        <f>IF(B153="","",Output!BB139)</f>
        <v/>
      </c>
      <c r="AK153" s="1522" t="str">
        <f>IF(B153="","",Output!BC139)</f>
        <v/>
      </c>
      <c r="AL153" s="1522" t="str">
        <f>IF(B153="","",Output!BD139)</f>
        <v/>
      </c>
      <c r="AM153" s="1523" t="str">
        <f>IF(B153="","",Output!BE139)</f>
        <v/>
      </c>
    </row>
    <row r="154" spans="2:39">
      <c r="B154" s="143" t="str">
        <f>IF(Output!C140=0,"",Output!C140)</f>
        <v/>
      </c>
      <c r="D154" s="1489" t="str">
        <f>IF(B154="","",Output!AC140)</f>
        <v/>
      </c>
      <c r="E154" s="1490" t="str">
        <f>IF(B154="","",Output!AD140)</f>
        <v/>
      </c>
      <c r="F154" s="1491" t="str">
        <f>IF(B154="","",Output!AE140)</f>
        <v/>
      </c>
      <c r="H154" s="1513" t="str">
        <f>IF(B154="","",Output!AF140)</f>
        <v/>
      </c>
      <c r="I154" s="1514" t="str">
        <f>IF(B154="","",Output!AG140)</f>
        <v/>
      </c>
      <c r="J154" s="1514" t="str">
        <f>IF(B154="","",Output!AH140)</f>
        <v/>
      </c>
      <c r="K154" s="1514" t="str">
        <f>IF(B154="","",Output!AI140)</f>
        <v/>
      </c>
      <c r="L154" s="1537" t="str">
        <f>IF(B154="","",Output!AJ140)</f>
        <v/>
      </c>
      <c r="N154" s="1516" t="str">
        <f>IF(B154="","",Output!AK140)</f>
        <v/>
      </c>
      <c r="O154" s="1517" t="str">
        <f>IF(B154="","",Output!AL140)</f>
        <v/>
      </c>
      <c r="P154" s="1518" t="str">
        <f>IF(B154="","",Output!AM140)</f>
        <v/>
      </c>
      <c r="R154" s="1519" t="str">
        <f>IF(B154="","",Output!AN140)</f>
        <v/>
      </c>
      <c r="S154" s="1517" t="str">
        <f>IF(B154="","",Output!AO140)</f>
        <v/>
      </c>
      <c r="T154" s="1518" t="str">
        <f>IF(B154="","",Output!AP140)</f>
        <v/>
      </c>
      <c r="V154" s="1519" t="str">
        <f>IF(B154="","",Output!AQ140)</f>
        <v/>
      </c>
      <c r="W154" s="1517" t="str">
        <f>IF(B154="","",Output!AR140)</f>
        <v/>
      </c>
      <c r="X154" s="1517" t="str">
        <f>IF(B154="","",Output!AS140)</f>
        <v/>
      </c>
      <c r="Y154" s="1518" t="str">
        <f>IF(B154="","",Output!AT140)</f>
        <v/>
      </c>
      <c r="AA154" s="1519" t="str">
        <f>IF(B154="","",Output!AU140)</f>
        <v/>
      </c>
      <c r="AB154" s="1517" t="str">
        <f>IF(B154="","",Output!AV140)</f>
        <v/>
      </c>
      <c r="AC154" s="1517" t="str">
        <f>IF(B154="","",Output!AW140)</f>
        <v/>
      </c>
      <c r="AD154" s="1518" t="str">
        <f>IF(B154="","",Output!AX140)</f>
        <v/>
      </c>
      <c r="AF154" s="1520" t="str">
        <f>IF(B154="","",Output!AY140)</f>
        <v/>
      </c>
      <c r="AG154" s="1514" t="str">
        <f>IF(B154="","",Output!AZ140)</f>
        <v/>
      </c>
      <c r="AH154" s="1515" t="str">
        <f>IF(B154="","",Output!BA140)</f>
        <v/>
      </c>
      <c r="AJ154" s="1521" t="str">
        <f>IF(B154="","",Output!BB140)</f>
        <v/>
      </c>
      <c r="AK154" s="1522" t="str">
        <f>IF(B154="","",Output!BC140)</f>
        <v/>
      </c>
      <c r="AL154" s="1522" t="str">
        <f>IF(B154="","",Output!BD140)</f>
        <v/>
      </c>
      <c r="AM154" s="1523" t="str">
        <f>IF(B154="","",Output!BE140)</f>
        <v/>
      </c>
    </row>
    <row r="155" spans="2:39">
      <c r="B155" s="143" t="str">
        <f>IF(Output!C141=0,"",Output!C141)</f>
        <v/>
      </c>
      <c r="D155" s="1489" t="str">
        <f>IF(B155="","",Output!AC141)</f>
        <v/>
      </c>
      <c r="E155" s="1490" t="str">
        <f>IF(B155="","",Output!AD141)</f>
        <v/>
      </c>
      <c r="F155" s="1491" t="str">
        <f>IF(B155="","",Output!AE141)</f>
        <v/>
      </c>
      <c r="H155" s="1513" t="str">
        <f>IF(B155="","",Output!AF141)</f>
        <v/>
      </c>
      <c r="I155" s="1514" t="str">
        <f>IF(B155="","",Output!AG141)</f>
        <v/>
      </c>
      <c r="J155" s="1514" t="str">
        <f>IF(B155="","",Output!AH141)</f>
        <v/>
      </c>
      <c r="K155" s="1514" t="str">
        <f>IF(B155="","",Output!AI141)</f>
        <v/>
      </c>
      <c r="L155" s="1537" t="str">
        <f>IF(B155="","",Output!AJ141)</f>
        <v/>
      </c>
      <c r="N155" s="1516" t="str">
        <f>IF(B155="","",Output!AK141)</f>
        <v/>
      </c>
      <c r="O155" s="1517" t="str">
        <f>IF(B155="","",Output!AL141)</f>
        <v/>
      </c>
      <c r="P155" s="1518" t="str">
        <f>IF(B155="","",Output!AM141)</f>
        <v/>
      </c>
      <c r="R155" s="1519" t="str">
        <f>IF(B155="","",Output!AN141)</f>
        <v/>
      </c>
      <c r="S155" s="1517" t="str">
        <f>IF(B155="","",Output!AO141)</f>
        <v/>
      </c>
      <c r="T155" s="1518" t="str">
        <f>IF(B155="","",Output!AP141)</f>
        <v/>
      </c>
      <c r="V155" s="1519" t="str">
        <f>IF(B155="","",Output!AQ141)</f>
        <v/>
      </c>
      <c r="W155" s="1517" t="str">
        <f>IF(B155="","",Output!AR141)</f>
        <v/>
      </c>
      <c r="X155" s="1517" t="str">
        <f>IF(B155="","",Output!AS141)</f>
        <v/>
      </c>
      <c r="Y155" s="1518" t="str">
        <f>IF(B155="","",Output!AT141)</f>
        <v/>
      </c>
      <c r="AA155" s="1519" t="str">
        <f>IF(B155="","",Output!AU141)</f>
        <v/>
      </c>
      <c r="AB155" s="1517" t="str">
        <f>IF(B155="","",Output!AV141)</f>
        <v/>
      </c>
      <c r="AC155" s="1517" t="str">
        <f>IF(B155="","",Output!AW141)</f>
        <v/>
      </c>
      <c r="AD155" s="1518" t="str">
        <f>IF(B155="","",Output!AX141)</f>
        <v/>
      </c>
      <c r="AF155" s="1520" t="str">
        <f>IF(B155="","",Output!AY141)</f>
        <v/>
      </c>
      <c r="AG155" s="1514" t="str">
        <f>IF(B155="","",Output!AZ141)</f>
        <v/>
      </c>
      <c r="AH155" s="1515" t="str">
        <f>IF(B155="","",Output!BA141)</f>
        <v/>
      </c>
      <c r="AJ155" s="1521" t="str">
        <f>IF(B155="","",Output!BB141)</f>
        <v/>
      </c>
      <c r="AK155" s="1522" t="str">
        <f>IF(B155="","",Output!BC141)</f>
        <v/>
      </c>
      <c r="AL155" s="1522" t="str">
        <f>IF(B155="","",Output!BD141)</f>
        <v/>
      </c>
      <c r="AM155" s="1523" t="str">
        <f>IF(B155="","",Output!BE141)</f>
        <v/>
      </c>
    </row>
    <row r="156" spans="2:39">
      <c r="B156" s="143" t="str">
        <f>IF(Output!C142=0,"",Output!C142)</f>
        <v/>
      </c>
      <c r="D156" s="1489" t="str">
        <f>IF(B156="","",Output!AC142)</f>
        <v/>
      </c>
      <c r="E156" s="1490" t="str">
        <f>IF(B156="","",Output!AD142)</f>
        <v/>
      </c>
      <c r="F156" s="1491" t="str">
        <f>IF(B156="","",Output!AE142)</f>
        <v/>
      </c>
      <c r="H156" s="1513" t="str">
        <f>IF(B156="","",Output!AF142)</f>
        <v/>
      </c>
      <c r="I156" s="1514" t="str">
        <f>IF(B156="","",Output!AG142)</f>
        <v/>
      </c>
      <c r="J156" s="1514" t="str">
        <f>IF(B156="","",Output!AH142)</f>
        <v/>
      </c>
      <c r="K156" s="1514" t="str">
        <f>IF(B156="","",Output!AI142)</f>
        <v/>
      </c>
      <c r="L156" s="1537" t="str">
        <f>IF(B156="","",Output!AJ142)</f>
        <v/>
      </c>
      <c r="N156" s="1516" t="str">
        <f>IF(B156="","",Output!AK142)</f>
        <v/>
      </c>
      <c r="O156" s="1517" t="str">
        <f>IF(B156="","",Output!AL142)</f>
        <v/>
      </c>
      <c r="P156" s="1518" t="str">
        <f>IF(B156="","",Output!AM142)</f>
        <v/>
      </c>
      <c r="R156" s="1519" t="str">
        <f>IF(B156="","",Output!AN142)</f>
        <v/>
      </c>
      <c r="S156" s="1517" t="str">
        <f>IF(B156="","",Output!AO142)</f>
        <v/>
      </c>
      <c r="T156" s="1518" t="str">
        <f>IF(B156="","",Output!AP142)</f>
        <v/>
      </c>
      <c r="V156" s="1519" t="str">
        <f>IF(B156="","",Output!AQ142)</f>
        <v/>
      </c>
      <c r="W156" s="1517" t="str">
        <f>IF(B156="","",Output!AR142)</f>
        <v/>
      </c>
      <c r="X156" s="1517" t="str">
        <f>IF(B156="","",Output!AS142)</f>
        <v/>
      </c>
      <c r="Y156" s="1518" t="str">
        <f>IF(B156="","",Output!AT142)</f>
        <v/>
      </c>
      <c r="AA156" s="1519" t="str">
        <f>IF(B156="","",Output!AU142)</f>
        <v/>
      </c>
      <c r="AB156" s="1517" t="str">
        <f>IF(B156="","",Output!AV142)</f>
        <v/>
      </c>
      <c r="AC156" s="1517" t="str">
        <f>IF(B156="","",Output!AW142)</f>
        <v/>
      </c>
      <c r="AD156" s="1518" t="str">
        <f>IF(B156="","",Output!AX142)</f>
        <v/>
      </c>
      <c r="AF156" s="1520" t="str">
        <f>IF(B156="","",Output!AY142)</f>
        <v/>
      </c>
      <c r="AG156" s="1514" t="str">
        <f>IF(B156="","",Output!AZ142)</f>
        <v/>
      </c>
      <c r="AH156" s="1515" t="str">
        <f>IF(B156="","",Output!BA142)</f>
        <v/>
      </c>
      <c r="AJ156" s="1521" t="str">
        <f>IF(B156="","",Output!BB142)</f>
        <v/>
      </c>
      <c r="AK156" s="1522" t="str">
        <f>IF(B156="","",Output!BC142)</f>
        <v/>
      </c>
      <c r="AL156" s="1522" t="str">
        <f>IF(B156="","",Output!BD142)</f>
        <v/>
      </c>
      <c r="AM156" s="1523" t="str">
        <f>IF(B156="","",Output!BE142)</f>
        <v/>
      </c>
    </row>
    <row r="157" spans="2:39">
      <c r="B157" s="143" t="str">
        <f>IF(Output!C143=0,"",Output!C143)</f>
        <v/>
      </c>
      <c r="D157" s="1489" t="str">
        <f>IF(B157="","",Output!AC143)</f>
        <v/>
      </c>
      <c r="E157" s="1490" t="str">
        <f>IF(B157="","",Output!AD143)</f>
        <v/>
      </c>
      <c r="F157" s="1491" t="str">
        <f>IF(B157="","",Output!AE143)</f>
        <v/>
      </c>
      <c r="H157" s="1513" t="str">
        <f>IF(B157="","",Output!AF143)</f>
        <v/>
      </c>
      <c r="I157" s="1514" t="str">
        <f>IF(B157="","",Output!AG143)</f>
        <v/>
      </c>
      <c r="J157" s="1514" t="str">
        <f>IF(B157="","",Output!AH143)</f>
        <v/>
      </c>
      <c r="K157" s="1514" t="str">
        <f>IF(B157="","",Output!AI143)</f>
        <v/>
      </c>
      <c r="L157" s="1537" t="str">
        <f>IF(B157="","",Output!AJ143)</f>
        <v/>
      </c>
      <c r="N157" s="1516" t="str">
        <f>IF(B157="","",Output!AK143)</f>
        <v/>
      </c>
      <c r="O157" s="1517" t="str">
        <f>IF(B157="","",Output!AL143)</f>
        <v/>
      </c>
      <c r="P157" s="1518" t="str">
        <f>IF(B157="","",Output!AM143)</f>
        <v/>
      </c>
      <c r="R157" s="1519" t="str">
        <f>IF(B157="","",Output!AN143)</f>
        <v/>
      </c>
      <c r="S157" s="1517" t="str">
        <f>IF(B157="","",Output!AO143)</f>
        <v/>
      </c>
      <c r="T157" s="1518" t="str">
        <f>IF(B157="","",Output!AP143)</f>
        <v/>
      </c>
      <c r="V157" s="1519" t="str">
        <f>IF(B157="","",Output!AQ143)</f>
        <v/>
      </c>
      <c r="W157" s="1517" t="str">
        <f>IF(B157="","",Output!AR143)</f>
        <v/>
      </c>
      <c r="X157" s="1517" t="str">
        <f>IF(B157="","",Output!AS143)</f>
        <v/>
      </c>
      <c r="Y157" s="1518" t="str">
        <f>IF(B157="","",Output!AT143)</f>
        <v/>
      </c>
      <c r="AA157" s="1519" t="str">
        <f>IF(B157="","",Output!AU143)</f>
        <v/>
      </c>
      <c r="AB157" s="1517" t="str">
        <f>IF(B157="","",Output!AV143)</f>
        <v/>
      </c>
      <c r="AC157" s="1517" t="str">
        <f>IF(B157="","",Output!AW143)</f>
        <v/>
      </c>
      <c r="AD157" s="1518" t="str">
        <f>IF(B157="","",Output!AX143)</f>
        <v/>
      </c>
      <c r="AF157" s="1520" t="str">
        <f>IF(B157="","",Output!AY143)</f>
        <v/>
      </c>
      <c r="AG157" s="1514" t="str">
        <f>IF(B157="","",Output!AZ143)</f>
        <v/>
      </c>
      <c r="AH157" s="1515" t="str">
        <f>IF(B157="","",Output!BA143)</f>
        <v/>
      </c>
      <c r="AJ157" s="1521" t="str">
        <f>IF(B157="","",Output!BB143)</f>
        <v/>
      </c>
      <c r="AK157" s="1522" t="str">
        <f>IF(B157="","",Output!BC143)</f>
        <v/>
      </c>
      <c r="AL157" s="1522" t="str">
        <f>IF(B157="","",Output!BD143)</f>
        <v/>
      </c>
      <c r="AM157" s="1523" t="str">
        <f>IF(B157="","",Output!BE143)</f>
        <v/>
      </c>
    </row>
    <row r="158" spans="2:39">
      <c r="B158" s="143" t="str">
        <f>IF(Output!C144=0,"",Output!C144)</f>
        <v/>
      </c>
      <c r="D158" s="1489" t="str">
        <f>IF(B158="","",Output!AC144)</f>
        <v/>
      </c>
      <c r="E158" s="1490" t="str">
        <f>IF(B158="","",Output!AD144)</f>
        <v/>
      </c>
      <c r="F158" s="1491" t="str">
        <f>IF(B158="","",Output!AE144)</f>
        <v/>
      </c>
      <c r="H158" s="1513" t="str">
        <f>IF(B158="","",Output!AF144)</f>
        <v/>
      </c>
      <c r="I158" s="1514" t="str">
        <f>IF(B158="","",Output!AG144)</f>
        <v/>
      </c>
      <c r="J158" s="1514" t="str">
        <f>IF(B158="","",Output!AH144)</f>
        <v/>
      </c>
      <c r="K158" s="1514" t="str">
        <f>IF(B158="","",Output!AI144)</f>
        <v/>
      </c>
      <c r="L158" s="1537" t="str">
        <f>IF(B158="","",Output!AJ144)</f>
        <v/>
      </c>
      <c r="N158" s="1516" t="str">
        <f>IF(B158="","",Output!AK144)</f>
        <v/>
      </c>
      <c r="O158" s="1517" t="str">
        <f>IF(B158="","",Output!AL144)</f>
        <v/>
      </c>
      <c r="P158" s="1518" t="str">
        <f>IF(B158="","",Output!AM144)</f>
        <v/>
      </c>
      <c r="R158" s="1519" t="str">
        <f>IF(B158="","",Output!AN144)</f>
        <v/>
      </c>
      <c r="S158" s="1517" t="str">
        <f>IF(B158="","",Output!AO144)</f>
        <v/>
      </c>
      <c r="T158" s="1518" t="str">
        <f>IF(B158="","",Output!AP144)</f>
        <v/>
      </c>
      <c r="V158" s="1519" t="str">
        <f>IF(B158="","",Output!AQ144)</f>
        <v/>
      </c>
      <c r="W158" s="1517" t="str">
        <f>IF(B158="","",Output!AR144)</f>
        <v/>
      </c>
      <c r="X158" s="1517" t="str">
        <f>IF(B158="","",Output!AS144)</f>
        <v/>
      </c>
      <c r="Y158" s="1518" t="str">
        <f>IF(B158="","",Output!AT144)</f>
        <v/>
      </c>
      <c r="AA158" s="1519" t="str">
        <f>IF(B158="","",Output!AU144)</f>
        <v/>
      </c>
      <c r="AB158" s="1517" t="str">
        <f>IF(B158="","",Output!AV144)</f>
        <v/>
      </c>
      <c r="AC158" s="1517" t="str">
        <f>IF(B158="","",Output!AW144)</f>
        <v/>
      </c>
      <c r="AD158" s="1518" t="str">
        <f>IF(B158="","",Output!AX144)</f>
        <v/>
      </c>
      <c r="AF158" s="1520" t="str">
        <f>IF(B158="","",Output!AY144)</f>
        <v/>
      </c>
      <c r="AG158" s="1514" t="str">
        <f>IF(B158="","",Output!AZ144)</f>
        <v/>
      </c>
      <c r="AH158" s="1515" t="str">
        <f>IF(B158="","",Output!BA144)</f>
        <v/>
      </c>
      <c r="AJ158" s="1521" t="str">
        <f>IF(B158="","",Output!BB144)</f>
        <v/>
      </c>
      <c r="AK158" s="1522" t="str">
        <f>IF(B158="","",Output!BC144)</f>
        <v/>
      </c>
      <c r="AL158" s="1522" t="str">
        <f>IF(B158="","",Output!BD144)</f>
        <v/>
      </c>
      <c r="AM158" s="1523" t="str">
        <f>IF(B158="","",Output!BE144)</f>
        <v/>
      </c>
    </row>
    <row r="159" spans="2:39">
      <c r="B159" s="143" t="str">
        <f>IF(Output!C145=0,"",Output!C145)</f>
        <v/>
      </c>
      <c r="D159" s="1489" t="str">
        <f>IF(B159="","",Output!AC145)</f>
        <v/>
      </c>
      <c r="E159" s="1490" t="str">
        <f>IF(B159="","",Output!AD145)</f>
        <v/>
      </c>
      <c r="F159" s="1491" t="str">
        <f>IF(B159="","",Output!AE145)</f>
        <v/>
      </c>
      <c r="H159" s="1513" t="str">
        <f>IF(B159="","",Output!AF145)</f>
        <v/>
      </c>
      <c r="I159" s="1514" t="str">
        <f>IF(B159="","",Output!AG145)</f>
        <v/>
      </c>
      <c r="J159" s="1514" t="str">
        <f>IF(B159="","",Output!AH145)</f>
        <v/>
      </c>
      <c r="K159" s="1514" t="str">
        <f>IF(B159="","",Output!AI145)</f>
        <v/>
      </c>
      <c r="L159" s="1537" t="str">
        <f>IF(B159="","",Output!AJ145)</f>
        <v/>
      </c>
      <c r="N159" s="1516" t="str">
        <f>IF(B159="","",Output!AK145)</f>
        <v/>
      </c>
      <c r="O159" s="1517" t="str">
        <f>IF(B159="","",Output!AL145)</f>
        <v/>
      </c>
      <c r="P159" s="1518" t="str">
        <f>IF(B159="","",Output!AM145)</f>
        <v/>
      </c>
      <c r="R159" s="1519" t="str">
        <f>IF(B159="","",Output!AN145)</f>
        <v/>
      </c>
      <c r="S159" s="1517" t="str">
        <f>IF(B159="","",Output!AO145)</f>
        <v/>
      </c>
      <c r="T159" s="1518" t="str">
        <f>IF(B159="","",Output!AP145)</f>
        <v/>
      </c>
      <c r="V159" s="1519" t="str">
        <f>IF(B159="","",Output!AQ145)</f>
        <v/>
      </c>
      <c r="W159" s="1517" t="str">
        <f>IF(B159="","",Output!AR145)</f>
        <v/>
      </c>
      <c r="X159" s="1517" t="str">
        <f>IF(B159="","",Output!AS145)</f>
        <v/>
      </c>
      <c r="Y159" s="1518" t="str">
        <f>IF(B159="","",Output!AT145)</f>
        <v/>
      </c>
      <c r="AA159" s="1519" t="str">
        <f>IF(B159="","",Output!AU145)</f>
        <v/>
      </c>
      <c r="AB159" s="1517" t="str">
        <f>IF(B159="","",Output!AV145)</f>
        <v/>
      </c>
      <c r="AC159" s="1517" t="str">
        <f>IF(B159="","",Output!AW145)</f>
        <v/>
      </c>
      <c r="AD159" s="1518" t="str">
        <f>IF(B159="","",Output!AX145)</f>
        <v/>
      </c>
      <c r="AF159" s="1520" t="str">
        <f>IF(B159="","",Output!AY145)</f>
        <v/>
      </c>
      <c r="AG159" s="1514" t="str">
        <f>IF(B159="","",Output!AZ145)</f>
        <v/>
      </c>
      <c r="AH159" s="1515" t="str">
        <f>IF(B159="","",Output!BA145)</f>
        <v/>
      </c>
      <c r="AJ159" s="1521" t="str">
        <f>IF(B159="","",Output!BB145)</f>
        <v/>
      </c>
      <c r="AK159" s="1522" t="str">
        <f>IF(B159="","",Output!BC145)</f>
        <v/>
      </c>
      <c r="AL159" s="1522" t="str">
        <f>IF(B159="","",Output!BD145)</f>
        <v/>
      </c>
      <c r="AM159" s="1523" t="str">
        <f>IF(B159="","",Output!BE145)</f>
        <v/>
      </c>
    </row>
    <row r="160" spans="2:39">
      <c r="B160" s="143" t="str">
        <f>IF(Output!C146=0,"",Output!C146)</f>
        <v/>
      </c>
      <c r="D160" s="1489" t="str">
        <f>IF(B160="","",Output!AC146)</f>
        <v/>
      </c>
      <c r="E160" s="1490" t="str">
        <f>IF(B160="","",Output!AD146)</f>
        <v/>
      </c>
      <c r="F160" s="1491" t="str">
        <f>IF(B160="","",Output!AE146)</f>
        <v/>
      </c>
      <c r="H160" s="1513" t="str">
        <f>IF(B160="","",Output!AF146)</f>
        <v/>
      </c>
      <c r="I160" s="1514" t="str">
        <f>IF(B160="","",Output!AG146)</f>
        <v/>
      </c>
      <c r="J160" s="1514" t="str">
        <f>IF(B160="","",Output!AH146)</f>
        <v/>
      </c>
      <c r="K160" s="1514" t="str">
        <f>IF(B160="","",Output!AI146)</f>
        <v/>
      </c>
      <c r="L160" s="1537" t="str">
        <f>IF(B160="","",Output!AJ146)</f>
        <v/>
      </c>
      <c r="N160" s="1516" t="str">
        <f>IF(B160="","",Output!AK146)</f>
        <v/>
      </c>
      <c r="O160" s="1517" t="str">
        <f>IF(B160="","",Output!AL146)</f>
        <v/>
      </c>
      <c r="P160" s="1518" t="str">
        <f>IF(B160="","",Output!AM146)</f>
        <v/>
      </c>
      <c r="R160" s="1519" t="str">
        <f>IF(B160="","",Output!AN146)</f>
        <v/>
      </c>
      <c r="S160" s="1517" t="str">
        <f>IF(B160="","",Output!AO146)</f>
        <v/>
      </c>
      <c r="T160" s="1518" t="str">
        <f>IF(B160="","",Output!AP146)</f>
        <v/>
      </c>
      <c r="V160" s="1519" t="str">
        <f>IF(B160="","",Output!AQ146)</f>
        <v/>
      </c>
      <c r="W160" s="1517" t="str">
        <f>IF(B160="","",Output!AR146)</f>
        <v/>
      </c>
      <c r="X160" s="1517" t="str">
        <f>IF(B160="","",Output!AS146)</f>
        <v/>
      </c>
      <c r="Y160" s="1518" t="str">
        <f>IF(B160="","",Output!AT146)</f>
        <v/>
      </c>
      <c r="AA160" s="1519" t="str">
        <f>IF(B160="","",Output!AU146)</f>
        <v/>
      </c>
      <c r="AB160" s="1517" t="str">
        <f>IF(B160="","",Output!AV146)</f>
        <v/>
      </c>
      <c r="AC160" s="1517" t="str">
        <f>IF(B160="","",Output!AW146)</f>
        <v/>
      </c>
      <c r="AD160" s="1518" t="str">
        <f>IF(B160="","",Output!AX146)</f>
        <v/>
      </c>
      <c r="AF160" s="1520" t="str">
        <f>IF(B160="","",Output!AY146)</f>
        <v/>
      </c>
      <c r="AG160" s="1514" t="str">
        <f>IF(B160="","",Output!AZ146)</f>
        <v/>
      </c>
      <c r="AH160" s="1515" t="str">
        <f>IF(B160="","",Output!BA146)</f>
        <v/>
      </c>
      <c r="AJ160" s="1521" t="str">
        <f>IF(B160="","",Output!BB146)</f>
        <v/>
      </c>
      <c r="AK160" s="1522" t="str">
        <f>IF(B160="","",Output!BC146)</f>
        <v/>
      </c>
      <c r="AL160" s="1522" t="str">
        <f>IF(B160="","",Output!BD146)</f>
        <v/>
      </c>
      <c r="AM160" s="1523" t="str">
        <f>IF(B160="","",Output!BE146)</f>
        <v/>
      </c>
    </row>
    <row r="161" spans="2:39">
      <c r="B161" s="143" t="str">
        <f>IF(Output!C147=0,"",Output!C147)</f>
        <v/>
      </c>
      <c r="D161" s="1489" t="str">
        <f>IF(B161="","",Output!AC147)</f>
        <v/>
      </c>
      <c r="E161" s="1490" t="str">
        <f>IF(B161="","",Output!AD147)</f>
        <v/>
      </c>
      <c r="F161" s="1491" t="str">
        <f>IF(B161="","",Output!AE147)</f>
        <v/>
      </c>
      <c r="H161" s="1513" t="str">
        <f>IF(B161="","",Output!AF147)</f>
        <v/>
      </c>
      <c r="I161" s="1514" t="str">
        <f>IF(B161="","",Output!AG147)</f>
        <v/>
      </c>
      <c r="J161" s="1514" t="str">
        <f>IF(B161="","",Output!AH147)</f>
        <v/>
      </c>
      <c r="K161" s="1514" t="str">
        <f>IF(B161="","",Output!AI147)</f>
        <v/>
      </c>
      <c r="L161" s="1537" t="str">
        <f>IF(B161="","",Output!AJ147)</f>
        <v/>
      </c>
      <c r="N161" s="1516" t="str">
        <f>IF(B161="","",Output!AK147)</f>
        <v/>
      </c>
      <c r="O161" s="1517" t="str">
        <f>IF(B161="","",Output!AL147)</f>
        <v/>
      </c>
      <c r="P161" s="1518" t="str">
        <f>IF(B161="","",Output!AM147)</f>
        <v/>
      </c>
      <c r="R161" s="1519" t="str">
        <f>IF(B161="","",Output!AN147)</f>
        <v/>
      </c>
      <c r="S161" s="1517" t="str">
        <f>IF(B161="","",Output!AO147)</f>
        <v/>
      </c>
      <c r="T161" s="1518" t="str">
        <f>IF(B161="","",Output!AP147)</f>
        <v/>
      </c>
      <c r="V161" s="1519" t="str">
        <f>IF(B161="","",Output!AQ147)</f>
        <v/>
      </c>
      <c r="W161" s="1517" t="str">
        <f>IF(B161="","",Output!AR147)</f>
        <v/>
      </c>
      <c r="X161" s="1517" t="str">
        <f>IF(B161="","",Output!AS147)</f>
        <v/>
      </c>
      <c r="Y161" s="1518" t="str">
        <f>IF(B161="","",Output!AT147)</f>
        <v/>
      </c>
      <c r="AA161" s="1519" t="str">
        <f>IF(B161="","",Output!AU147)</f>
        <v/>
      </c>
      <c r="AB161" s="1517" t="str">
        <f>IF(B161="","",Output!AV147)</f>
        <v/>
      </c>
      <c r="AC161" s="1517" t="str">
        <f>IF(B161="","",Output!AW147)</f>
        <v/>
      </c>
      <c r="AD161" s="1518" t="str">
        <f>IF(B161="","",Output!AX147)</f>
        <v/>
      </c>
      <c r="AF161" s="1520" t="str">
        <f>IF(B161="","",Output!AY147)</f>
        <v/>
      </c>
      <c r="AG161" s="1514" t="str">
        <f>IF(B161="","",Output!AZ147)</f>
        <v/>
      </c>
      <c r="AH161" s="1515" t="str">
        <f>IF(B161="","",Output!BA147)</f>
        <v/>
      </c>
      <c r="AJ161" s="1521" t="str">
        <f>IF(B161="","",Output!BB147)</f>
        <v/>
      </c>
      <c r="AK161" s="1522" t="str">
        <f>IF(B161="","",Output!BC147)</f>
        <v/>
      </c>
      <c r="AL161" s="1522" t="str">
        <f>IF(B161="","",Output!BD147)</f>
        <v/>
      </c>
      <c r="AM161" s="1523" t="str">
        <f>IF(B161="","",Output!BE147)</f>
        <v/>
      </c>
    </row>
    <row r="162" spans="2:39">
      <c r="B162" s="143" t="str">
        <f>IF(Output!C148=0,"",Output!C148)</f>
        <v/>
      </c>
      <c r="D162" s="1489" t="str">
        <f>IF(B162="","",Output!AC148)</f>
        <v/>
      </c>
      <c r="E162" s="1490" t="str">
        <f>IF(B162="","",Output!AD148)</f>
        <v/>
      </c>
      <c r="F162" s="1491" t="str">
        <f>IF(B162="","",Output!AE148)</f>
        <v/>
      </c>
      <c r="H162" s="1513" t="str">
        <f>IF(B162="","",Output!AF148)</f>
        <v/>
      </c>
      <c r="I162" s="1514" t="str">
        <f>IF(B162="","",Output!AG148)</f>
        <v/>
      </c>
      <c r="J162" s="1514" t="str">
        <f>IF(B162="","",Output!AH148)</f>
        <v/>
      </c>
      <c r="K162" s="1514" t="str">
        <f>IF(B162="","",Output!AI148)</f>
        <v/>
      </c>
      <c r="L162" s="1537" t="str">
        <f>IF(B162="","",Output!AJ148)</f>
        <v/>
      </c>
      <c r="N162" s="1516" t="str">
        <f>IF(B162="","",Output!AK148)</f>
        <v/>
      </c>
      <c r="O162" s="1517" t="str">
        <f>IF(B162="","",Output!AL148)</f>
        <v/>
      </c>
      <c r="P162" s="1518" t="str">
        <f>IF(B162="","",Output!AM148)</f>
        <v/>
      </c>
      <c r="R162" s="1519" t="str">
        <f>IF(B162="","",Output!AN148)</f>
        <v/>
      </c>
      <c r="S162" s="1517" t="str">
        <f>IF(B162="","",Output!AO148)</f>
        <v/>
      </c>
      <c r="T162" s="1518" t="str">
        <f>IF(B162="","",Output!AP148)</f>
        <v/>
      </c>
      <c r="V162" s="1519" t="str">
        <f>IF(B162="","",Output!AQ148)</f>
        <v/>
      </c>
      <c r="W162" s="1517" t="str">
        <f>IF(B162="","",Output!AR148)</f>
        <v/>
      </c>
      <c r="X162" s="1517" t="str">
        <f>IF(B162="","",Output!AS148)</f>
        <v/>
      </c>
      <c r="Y162" s="1518" t="str">
        <f>IF(B162="","",Output!AT148)</f>
        <v/>
      </c>
      <c r="AA162" s="1519" t="str">
        <f>IF(B162="","",Output!AU148)</f>
        <v/>
      </c>
      <c r="AB162" s="1517" t="str">
        <f>IF(B162="","",Output!AV148)</f>
        <v/>
      </c>
      <c r="AC162" s="1517" t="str">
        <f>IF(B162="","",Output!AW148)</f>
        <v/>
      </c>
      <c r="AD162" s="1518" t="str">
        <f>IF(B162="","",Output!AX148)</f>
        <v/>
      </c>
      <c r="AF162" s="1520" t="str">
        <f>IF(B162="","",Output!AY148)</f>
        <v/>
      </c>
      <c r="AG162" s="1514" t="str">
        <f>IF(B162="","",Output!AZ148)</f>
        <v/>
      </c>
      <c r="AH162" s="1515" t="str">
        <f>IF(B162="","",Output!BA148)</f>
        <v/>
      </c>
      <c r="AJ162" s="1521" t="str">
        <f>IF(B162="","",Output!BB148)</f>
        <v/>
      </c>
      <c r="AK162" s="1522" t="str">
        <f>IF(B162="","",Output!BC148)</f>
        <v/>
      </c>
      <c r="AL162" s="1522" t="str">
        <f>IF(B162="","",Output!BD148)</f>
        <v/>
      </c>
      <c r="AM162" s="1523" t="str">
        <f>IF(B162="","",Output!BE148)</f>
        <v/>
      </c>
    </row>
    <row r="163" spans="2:39">
      <c r="B163" s="143" t="str">
        <f>IF(Output!C149=0,"",Output!C149)</f>
        <v/>
      </c>
      <c r="D163" s="1489" t="str">
        <f>IF(B163="","",Output!AC149)</f>
        <v/>
      </c>
      <c r="E163" s="1490" t="str">
        <f>IF(B163="","",Output!AD149)</f>
        <v/>
      </c>
      <c r="F163" s="1491" t="str">
        <f>IF(B163="","",Output!AE149)</f>
        <v/>
      </c>
      <c r="H163" s="1513" t="str">
        <f>IF(B163="","",Output!AF149)</f>
        <v/>
      </c>
      <c r="I163" s="1514" t="str">
        <f>IF(B163="","",Output!AG149)</f>
        <v/>
      </c>
      <c r="J163" s="1514" t="str">
        <f>IF(B163="","",Output!AH149)</f>
        <v/>
      </c>
      <c r="K163" s="1514" t="str">
        <f>IF(B163="","",Output!AI149)</f>
        <v/>
      </c>
      <c r="L163" s="1537" t="str">
        <f>IF(B163="","",Output!AJ149)</f>
        <v/>
      </c>
      <c r="N163" s="1516" t="str">
        <f>IF(B163="","",Output!AK149)</f>
        <v/>
      </c>
      <c r="O163" s="1517" t="str">
        <f>IF(B163="","",Output!AL149)</f>
        <v/>
      </c>
      <c r="P163" s="1518" t="str">
        <f>IF(B163="","",Output!AM149)</f>
        <v/>
      </c>
      <c r="R163" s="1519" t="str">
        <f>IF(B163="","",Output!AN149)</f>
        <v/>
      </c>
      <c r="S163" s="1517" t="str">
        <f>IF(B163="","",Output!AO149)</f>
        <v/>
      </c>
      <c r="T163" s="1518" t="str">
        <f>IF(B163="","",Output!AP149)</f>
        <v/>
      </c>
      <c r="V163" s="1519" t="str">
        <f>IF(B163="","",Output!AQ149)</f>
        <v/>
      </c>
      <c r="W163" s="1517" t="str">
        <f>IF(B163="","",Output!AR149)</f>
        <v/>
      </c>
      <c r="X163" s="1517" t="str">
        <f>IF(B163="","",Output!AS149)</f>
        <v/>
      </c>
      <c r="Y163" s="1518" t="str">
        <f>IF(B163="","",Output!AT149)</f>
        <v/>
      </c>
      <c r="AA163" s="1519" t="str">
        <f>IF(B163="","",Output!AU149)</f>
        <v/>
      </c>
      <c r="AB163" s="1517" t="str">
        <f>IF(B163="","",Output!AV149)</f>
        <v/>
      </c>
      <c r="AC163" s="1517" t="str">
        <f>IF(B163="","",Output!AW149)</f>
        <v/>
      </c>
      <c r="AD163" s="1518" t="str">
        <f>IF(B163="","",Output!AX149)</f>
        <v/>
      </c>
      <c r="AF163" s="1520" t="str">
        <f>IF(B163="","",Output!AY149)</f>
        <v/>
      </c>
      <c r="AG163" s="1514" t="str">
        <f>IF(B163="","",Output!AZ149)</f>
        <v/>
      </c>
      <c r="AH163" s="1515" t="str">
        <f>IF(B163="","",Output!BA149)</f>
        <v/>
      </c>
      <c r="AJ163" s="1521" t="str">
        <f>IF(B163="","",Output!BB149)</f>
        <v/>
      </c>
      <c r="AK163" s="1522" t="str">
        <f>IF(B163="","",Output!BC149)</f>
        <v/>
      </c>
      <c r="AL163" s="1522" t="str">
        <f>IF(B163="","",Output!BD149)</f>
        <v/>
      </c>
      <c r="AM163" s="1523" t="str">
        <f>IF(B163="","",Output!BE149)</f>
        <v/>
      </c>
    </row>
    <row r="164" spans="2:39">
      <c r="B164" s="143" t="str">
        <f>IF(Output!C150=0,"",Output!C150)</f>
        <v/>
      </c>
      <c r="D164" s="1489" t="str">
        <f>IF(B164="","",Output!AC150)</f>
        <v/>
      </c>
      <c r="E164" s="1490" t="str">
        <f>IF(B164="","",Output!AD150)</f>
        <v/>
      </c>
      <c r="F164" s="1491" t="str">
        <f>IF(B164="","",Output!AE150)</f>
        <v/>
      </c>
      <c r="H164" s="1513" t="str">
        <f>IF(B164="","",Output!AF150)</f>
        <v/>
      </c>
      <c r="I164" s="1514" t="str">
        <f>IF(B164="","",Output!AG150)</f>
        <v/>
      </c>
      <c r="J164" s="1514" t="str">
        <f>IF(B164="","",Output!AH150)</f>
        <v/>
      </c>
      <c r="K164" s="1514" t="str">
        <f>IF(B164="","",Output!AI150)</f>
        <v/>
      </c>
      <c r="L164" s="1537" t="str">
        <f>IF(B164="","",Output!AJ150)</f>
        <v/>
      </c>
      <c r="N164" s="1516" t="str">
        <f>IF(B164="","",Output!AK150)</f>
        <v/>
      </c>
      <c r="O164" s="1517" t="str">
        <f>IF(B164="","",Output!AL150)</f>
        <v/>
      </c>
      <c r="P164" s="1518" t="str">
        <f>IF(B164="","",Output!AM150)</f>
        <v/>
      </c>
      <c r="R164" s="1519" t="str">
        <f>IF(B164="","",Output!AN150)</f>
        <v/>
      </c>
      <c r="S164" s="1517" t="str">
        <f>IF(B164="","",Output!AO150)</f>
        <v/>
      </c>
      <c r="T164" s="1518" t="str">
        <f>IF(B164="","",Output!AP150)</f>
        <v/>
      </c>
      <c r="V164" s="1519" t="str">
        <f>IF(B164="","",Output!AQ150)</f>
        <v/>
      </c>
      <c r="W164" s="1517" t="str">
        <f>IF(B164="","",Output!AR150)</f>
        <v/>
      </c>
      <c r="X164" s="1517" t="str">
        <f>IF(B164="","",Output!AS150)</f>
        <v/>
      </c>
      <c r="Y164" s="1518" t="str">
        <f>IF(B164="","",Output!AT150)</f>
        <v/>
      </c>
      <c r="AA164" s="1519" t="str">
        <f>IF(B164="","",Output!AU150)</f>
        <v/>
      </c>
      <c r="AB164" s="1517" t="str">
        <f>IF(B164="","",Output!AV150)</f>
        <v/>
      </c>
      <c r="AC164" s="1517" t="str">
        <f>IF(B164="","",Output!AW150)</f>
        <v/>
      </c>
      <c r="AD164" s="1518" t="str">
        <f>IF(B164="","",Output!AX150)</f>
        <v/>
      </c>
      <c r="AF164" s="1520" t="str">
        <f>IF(B164="","",Output!AY150)</f>
        <v/>
      </c>
      <c r="AG164" s="1514" t="str">
        <f>IF(B164="","",Output!AZ150)</f>
        <v/>
      </c>
      <c r="AH164" s="1515" t="str">
        <f>IF(B164="","",Output!BA150)</f>
        <v/>
      </c>
      <c r="AJ164" s="1521" t="str">
        <f>IF(B164="","",Output!BB150)</f>
        <v/>
      </c>
      <c r="AK164" s="1522" t="str">
        <f>IF(B164="","",Output!BC150)</f>
        <v/>
      </c>
      <c r="AL164" s="1522" t="str">
        <f>IF(B164="","",Output!BD150)</f>
        <v/>
      </c>
      <c r="AM164" s="1523" t="str">
        <f>IF(B164="","",Output!BE150)</f>
        <v/>
      </c>
    </row>
    <row r="165" spans="2:39">
      <c r="B165" s="143" t="str">
        <f>IF(Output!C151=0,"",Output!C151)</f>
        <v/>
      </c>
      <c r="D165" s="1489" t="str">
        <f>IF(B165="","",Output!AC151)</f>
        <v/>
      </c>
      <c r="E165" s="1490" t="str">
        <f>IF(B165="","",Output!AD151)</f>
        <v/>
      </c>
      <c r="F165" s="1491" t="str">
        <f>IF(B165="","",Output!AE151)</f>
        <v/>
      </c>
      <c r="H165" s="1513" t="str">
        <f>IF(B165="","",Output!AF151)</f>
        <v/>
      </c>
      <c r="I165" s="1514" t="str">
        <f>IF(B165="","",Output!AG151)</f>
        <v/>
      </c>
      <c r="J165" s="1514" t="str">
        <f>IF(B165="","",Output!AH151)</f>
        <v/>
      </c>
      <c r="K165" s="1514" t="str">
        <f>IF(B165="","",Output!AI151)</f>
        <v/>
      </c>
      <c r="L165" s="1537" t="str">
        <f>IF(B165="","",Output!AJ151)</f>
        <v/>
      </c>
      <c r="N165" s="1516" t="str">
        <f>IF(B165="","",Output!AK151)</f>
        <v/>
      </c>
      <c r="O165" s="1517" t="str">
        <f>IF(B165="","",Output!AL151)</f>
        <v/>
      </c>
      <c r="P165" s="1518" t="str">
        <f>IF(B165="","",Output!AM151)</f>
        <v/>
      </c>
      <c r="R165" s="1519" t="str">
        <f>IF(B165="","",Output!AN151)</f>
        <v/>
      </c>
      <c r="S165" s="1517" t="str">
        <f>IF(B165="","",Output!AO151)</f>
        <v/>
      </c>
      <c r="T165" s="1518" t="str">
        <f>IF(B165="","",Output!AP151)</f>
        <v/>
      </c>
      <c r="V165" s="1519" t="str">
        <f>IF(B165="","",Output!AQ151)</f>
        <v/>
      </c>
      <c r="W165" s="1517" t="str">
        <f>IF(B165="","",Output!AR151)</f>
        <v/>
      </c>
      <c r="X165" s="1517" t="str">
        <f>IF(B165="","",Output!AS151)</f>
        <v/>
      </c>
      <c r="Y165" s="1518" t="str">
        <f>IF(B165="","",Output!AT151)</f>
        <v/>
      </c>
      <c r="AA165" s="1519" t="str">
        <f>IF(B165="","",Output!AU151)</f>
        <v/>
      </c>
      <c r="AB165" s="1517" t="str">
        <f>IF(B165="","",Output!AV151)</f>
        <v/>
      </c>
      <c r="AC165" s="1517" t="str">
        <f>IF(B165="","",Output!AW151)</f>
        <v/>
      </c>
      <c r="AD165" s="1518" t="str">
        <f>IF(B165="","",Output!AX151)</f>
        <v/>
      </c>
      <c r="AF165" s="1520" t="str">
        <f>IF(B165="","",Output!AY151)</f>
        <v/>
      </c>
      <c r="AG165" s="1514" t="str">
        <f>IF(B165="","",Output!AZ151)</f>
        <v/>
      </c>
      <c r="AH165" s="1515" t="str">
        <f>IF(B165="","",Output!BA151)</f>
        <v/>
      </c>
      <c r="AJ165" s="1521" t="str">
        <f>IF(B165="","",Output!BB151)</f>
        <v/>
      </c>
      <c r="AK165" s="1522" t="str">
        <f>IF(B165="","",Output!BC151)</f>
        <v/>
      </c>
      <c r="AL165" s="1522" t="str">
        <f>IF(B165="","",Output!BD151)</f>
        <v/>
      </c>
      <c r="AM165" s="1523" t="str">
        <f>IF(B165="","",Output!BE151)</f>
        <v/>
      </c>
    </row>
    <row r="166" spans="2:39">
      <c r="B166" s="143" t="str">
        <f>IF(Output!C152=0,"",Output!C152)</f>
        <v/>
      </c>
      <c r="D166" s="1489" t="str">
        <f>IF(B166="","",Output!AC152)</f>
        <v/>
      </c>
      <c r="E166" s="1490" t="str">
        <f>IF(B166="","",Output!AD152)</f>
        <v/>
      </c>
      <c r="F166" s="1491" t="str">
        <f>IF(B166="","",Output!AE152)</f>
        <v/>
      </c>
      <c r="H166" s="1513" t="str">
        <f>IF(B166="","",Output!AF152)</f>
        <v/>
      </c>
      <c r="I166" s="1514" t="str">
        <f>IF(B166="","",Output!AG152)</f>
        <v/>
      </c>
      <c r="J166" s="1514" t="str">
        <f>IF(B166="","",Output!AH152)</f>
        <v/>
      </c>
      <c r="K166" s="1514" t="str">
        <f>IF(B166="","",Output!AI152)</f>
        <v/>
      </c>
      <c r="L166" s="1537" t="str">
        <f>IF(B166="","",Output!AJ152)</f>
        <v/>
      </c>
      <c r="N166" s="1516" t="str">
        <f>IF(B166="","",Output!AK152)</f>
        <v/>
      </c>
      <c r="O166" s="1517" t="str">
        <f>IF(B166="","",Output!AL152)</f>
        <v/>
      </c>
      <c r="P166" s="1518" t="str">
        <f>IF(B166="","",Output!AM152)</f>
        <v/>
      </c>
      <c r="R166" s="1519" t="str">
        <f>IF(B166="","",Output!AN152)</f>
        <v/>
      </c>
      <c r="S166" s="1517" t="str">
        <f>IF(B166="","",Output!AO152)</f>
        <v/>
      </c>
      <c r="T166" s="1518" t="str">
        <f>IF(B166="","",Output!AP152)</f>
        <v/>
      </c>
      <c r="V166" s="1519" t="str">
        <f>IF(B166="","",Output!AQ152)</f>
        <v/>
      </c>
      <c r="W166" s="1517" t="str">
        <f>IF(B166="","",Output!AR152)</f>
        <v/>
      </c>
      <c r="X166" s="1517" t="str">
        <f>IF(B166="","",Output!AS152)</f>
        <v/>
      </c>
      <c r="Y166" s="1518" t="str">
        <f>IF(B166="","",Output!AT152)</f>
        <v/>
      </c>
      <c r="AA166" s="1519" t="str">
        <f>IF(B166="","",Output!AU152)</f>
        <v/>
      </c>
      <c r="AB166" s="1517" t="str">
        <f>IF(B166="","",Output!AV152)</f>
        <v/>
      </c>
      <c r="AC166" s="1517" t="str">
        <f>IF(B166="","",Output!AW152)</f>
        <v/>
      </c>
      <c r="AD166" s="1518" t="str">
        <f>IF(B166="","",Output!AX152)</f>
        <v/>
      </c>
      <c r="AF166" s="1520" t="str">
        <f>IF(B166="","",Output!AY152)</f>
        <v/>
      </c>
      <c r="AG166" s="1514" t="str">
        <f>IF(B166="","",Output!AZ152)</f>
        <v/>
      </c>
      <c r="AH166" s="1515" t="str">
        <f>IF(B166="","",Output!BA152)</f>
        <v/>
      </c>
      <c r="AJ166" s="1521" t="str">
        <f>IF(B166="","",Output!BB152)</f>
        <v/>
      </c>
      <c r="AK166" s="1522" t="str">
        <f>IF(B166="","",Output!BC152)</f>
        <v/>
      </c>
      <c r="AL166" s="1522" t="str">
        <f>IF(B166="","",Output!BD152)</f>
        <v/>
      </c>
      <c r="AM166" s="1523" t="str">
        <f>IF(B166="","",Output!BE152)</f>
        <v/>
      </c>
    </row>
    <row r="167" spans="2:39">
      <c r="B167" s="143" t="str">
        <f>IF(Output!C153=0,"",Output!C153)</f>
        <v/>
      </c>
      <c r="D167" s="1489" t="str">
        <f>IF(B167="","",Output!AC153)</f>
        <v/>
      </c>
      <c r="E167" s="1490" t="str">
        <f>IF(B167="","",Output!AD153)</f>
        <v/>
      </c>
      <c r="F167" s="1491" t="str">
        <f>IF(B167="","",Output!AE153)</f>
        <v/>
      </c>
      <c r="H167" s="1513" t="str">
        <f>IF(B167="","",Output!AF153)</f>
        <v/>
      </c>
      <c r="I167" s="1514" t="str">
        <f>IF(B167="","",Output!AG153)</f>
        <v/>
      </c>
      <c r="J167" s="1514" t="str">
        <f>IF(B167="","",Output!AH153)</f>
        <v/>
      </c>
      <c r="K167" s="1514" t="str">
        <f>IF(B167="","",Output!AI153)</f>
        <v/>
      </c>
      <c r="L167" s="1537" t="str">
        <f>IF(B167="","",Output!AJ153)</f>
        <v/>
      </c>
      <c r="N167" s="1516" t="str">
        <f>IF(B167="","",Output!AK153)</f>
        <v/>
      </c>
      <c r="O167" s="1517" t="str">
        <f>IF(B167="","",Output!AL153)</f>
        <v/>
      </c>
      <c r="P167" s="1518" t="str">
        <f>IF(B167="","",Output!AM153)</f>
        <v/>
      </c>
      <c r="R167" s="1519" t="str">
        <f>IF(B167="","",Output!AN153)</f>
        <v/>
      </c>
      <c r="S167" s="1517" t="str">
        <f>IF(B167="","",Output!AO153)</f>
        <v/>
      </c>
      <c r="T167" s="1518" t="str">
        <f>IF(B167="","",Output!AP153)</f>
        <v/>
      </c>
      <c r="V167" s="1519" t="str">
        <f>IF(B167="","",Output!AQ153)</f>
        <v/>
      </c>
      <c r="W167" s="1517" t="str">
        <f>IF(B167="","",Output!AR153)</f>
        <v/>
      </c>
      <c r="X167" s="1517" t="str">
        <f>IF(B167="","",Output!AS153)</f>
        <v/>
      </c>
      <c r="Y167" s="1518" t="str">
        <f>IF(B167="","",Output!AT153)</f>
        <v/>
      </c>
      <c r="AA167" s="1519" t="str">
        <f>IF(B167="","",Output!AU153)</f>
        <v/>
      </c>
      <c r="AB167" s="1517" t="str">
        <f>IF(B167="","",Output!AV153)</f>
        <v/>
      </c>
      <c r="AC167" s="1517" t="str">
        <f>IF(B167="","",Output!AW153)</f>
        <v/>
      </c>
      <c r="AD167" s="1518" t="str">
        <f>IF(B167="","",Output!AX153)</f>
        <v/>
      </c>
      <c r="AF167" s="1520" t="str">
        <f>IF(B167="","",Output!AY153)</f>
        <v/>
      </c>
      <c r="AG167" s="1514" t="str">
        <f>IF(B167="","",Output!AZ153)</f>
        <v/>
      </c>
      <c r="AH167" s="1515" t="str">
        <f>IF(B167="","",Output!BA153)</f>
        <v/>
      </c>
      <c r="AJ167" s="1521" t="str">
        <f>IF(B167="","",Output!BB153)</f>
        <v/>
      </c>
      <c r="AK167" s="1522" t="str">
        <f>IF(B167="","",Output!BC153)</f>
        <v/>
      </c>
      <c r="AL167" s="1522" t="str">
        <f>IF(B167="","",Output!BD153)</f>
        <v/>
      </c>
      <c r="AM167" s="1523" t="str">
        <f>IF(B167="","",Output!BE153)</f>
        <v/>
      </c>
    </row>
    <row r="168" spans="2:39">
      <c r="B168" s="143" t="str">
        <f>IF(Output!C154=0,"",Output!C154)</f>
        <v/>
      </c>
      <c r="D168" s="1489" t="str">
        <f>IF(B168="","",Output!AC154)</f>
        <v/>
      </c>
      <c r="E168" s="1490" t="str">
        <f>IF(B168="","",Output!AD154)</f>
        <v/>
      </c>
      <c r="F168" s="1491" t="str">
        <f>IF(B168="","",Output!AE154)</f>
        <v/>
      </c>
      <c r="H168" s="1513" t="str">
        <f>IF(B168="","",Output!AF154)</f>
        <v/>
      </c>
      <c r="I168" s="1514" t="str">
        <f>IF(B168="","",Output!AG154)</f>
        <v/>
      </c>
      <c r="J168" s="1514" t="str">
        <f>IF(B168="","",Output!AH154)</f>
        <v/>
      </c>
      <c r="K168" s="1514" t="str">
        <f>IF(B168="","",Output!AI154)</f>
        <v/>
      </c>
      <c r="L168" s="1537" t="str">
        <f>IF(B168="","",Output!AJ154)</f>
        <v/>
      </c>
      <c r="N168" s="1516" t="str">
        <f>IF(B168="","",Output!AK154)</f>
        <v/>
      </c>
      <c r="O168" s="1517" t="str">
        <f>IF(B168="","",Output!AL154)</f>
        <v/>
      </c>
      <c r="P168" s="1518" t="str">
        <f>IF(B168="","",Output!AM154)</f>
        <v/>
      </c>
      <c r="R168" s="1519" t="str">
        <f>IF(B168="","",Output!AN154)</f>
        <v/>
      </c>
      <c r="S168" s="1517" t="str">
        <f>IF(B168="","",Output!AO154)</f>
        <v/>
      </c>
      <c r="T168" s="1518" t="str">
        <f>IF(B168="","",Output!AP154)</f>
        <v/>
      </c>
      <c r="V168" s="1519" t="str">
        <f>IF(B168="","",Output!AQ154)</f>
        <v/>
      </c>
      <c r="W168" s="1517" t="str">
        <f>IF(B168="","",Output!AR154)</f>
        <v/>
      </c>
      <c r="X168" s="1517" t="str">
        <f>IF(B168="","",Output!AS154)</f>
        <v/>
      </c>
      <c r="Y168" s="1518" t="str">
        <f>IF(B168="","",Output!AT154)</f>
        <v/>
      </c>
      <c r="AA168" s="1519" t="str">
        <f>IF(B168="","",Output!AU154)</f>
        <v/>
      </c>
      <c r="AB168" s="1517" t="str">
        <f>IF(B168="","",Output!AV154)</f>
        <v/>
      </c>
      <c r="AC168" s="1517" t="str">
        <f>IF(B168="","",Output!AW154)</f>
        <v/>
      </c>
      <c r="AD168" s="1518" t="str">
        <f>IF(B168="","",Output!AX154)</f>
        <v/>
      </c>
      <c r="AF168" s="1520" t="str">
        <f>IF(B168="","",Output!AY154)</f>
        <v/>
      </c>
      <c r="AG168" s="1514" t="str">
        <f>IF(B168="","",Output!AZ154)</f>
        <v/>
      </c>
      <c r="AH168" s="1515" t="str">
        <f>IF(B168="","",Output!BA154)</f>
        <v/>
      </c>
      <c r="AJ168" s="1521" t="str">
        <f>IF(B168="","",Output!BB154)</f>
        <v/>
      </c>
      <c r="AK168" s="1522" t="str">
        <f>IF(B168="","",Output!BC154)</f>
        <v/>
      </c>
      <c r="AL168" s="1522" t="str">
        <f>IF(B168="","",Output!BD154)</f>
        <v/>
      </c>
      <c r="AM168" s="1523" t="str">
        <f>IF(B168="","",Output!BE154)</f>
        <v/>
      </c>
    </row>
    <row r="169" spans="2:39">
      <c r="B169" s="143" t="str">
        <f>IF(Output!C155=0,"",Output!C155)</f>
        <v/>
      </c>
      <c r="D169" s="1489" t="str">
        <f>IF(B169="","",Output!AC155)</f>
        <v/>
      </c>
      <c r="E169" s="1490" t="str">
        <f>IF(B169="","",Output!AD155)</f>
        <v/>
      </c>
      <c r="F169" s="1491" t="str">
        <f>IF(B169="","",Output!AE155)</f>
        <v/>
      </c>
      <c r="H169" s="1513" t="str">
        <f>IF(B169="","",Output!AF155)</f>
        <v/>
      </c>
      <c r="I169" s="1514" t="str">
        <f>IF(B169="","",Output!AG155)</f>
        <v/>
      </c>
      <c r="J169" s="1514" t="str">
        <f>IF(B169="","",Output!AH155)</f>
        <v/>
      </c>
      <c r="K169" s="1514" t="str">
        <f>IF(B169="","",Output!AI155)</f>
        <v/>
      </c>
      <c r="L169" s="1537" t="str">
        <f>IF(B169="","",Output!AJ155)</f>
        <v/>
      </c>
      <c r="N169" s="1516" t="str">
        <f>IF(B169="","",Output!AK155)</f>
        <v/>
      </c>
      <c r="O169" s="1517" t="str">
        <f>IF(B169="","",Output!AL155)</f>
        <v/>
      </c>
      <c r="P169" s="1518" t="str">
        <f>IF(B169="","",Output!AM155)</f>
        <v/>
      </c>
      <c r="R169" s="1519" t="str">
        <f>IF(B169="","",Output!AN155)</f>
        <v/>
      </c>
      <c r="S169" s="1517" t="str">
        <f>IF(B169="","",Output!AO155)</f>
        <v/>
      </c>
      <c r="T169" s="1518" t="str">
        <f>IF(B169="","",Output!AP155)</f>
        <v/>
      </c>
      <c r="V169" s="1519" t="str">
        <f>IF(B169="","",Output!AQ155)</f>
        <v/>
      </c>
      <c r="W169" s="1517" t="str">
        <f>IF(B169="","",Output!AR155)</f>
        <v/>
      </c>
      <c r="X169" s="1517" t="str">
        <f>IF(B169="","",Output!AS155)</f>
        <v/>
      </c>
      <c r="Y169" s="1518" t="str">
        <f>IF(B169="","",Output!AT155)</f>
        <v/>
      </c>
      <c r="AA169" s="1519" t="str">
        <f>IF(B169="","",Output!AU155)</f>
        <v/>
      </c>
      <c r="AB169" s="1517" t="str">
        <f>IF(B169="","",Output!AV155)</f>
        <v/>
      </c>
      <c r="AC169" s="1517" t="str">
        <f>IF(B169="","",Output!AW155)</f>
        <v/>
      </c>
      <c r="AD169" s="1518" t="str">
        <f>IF(B169="","",Output!AX155)</f>
        <v/>
      </c>
      <c r="AF169" s="1520" t="str">
        <f>IF(B169="","",Output!AY155)</f>
        <v/>
      </c>
      <c r="AG169" s="1514" t="str">
        <f>IF(B169="","",Output!AZ155)</f>
        <v/>
      </c>
      <c r="AH169" s="1515" t="str">
        <f>IF(B169="","",Output!BA155)</f>
        <v/>
      </c>
      <c r="AJ169" s="1521" t="str">
        <f>IF(B169="","",Output!BB155)</f>
        <v/>
      </c>
      <c r="AK169" s="1522" t="str">
        <f>IF(B169="","",Output!BC155)</f>
        <v/>
      </c>
      <c r="AL169" s="1522" t="str">
        <f>IF(B169="","",Output!BD155)</f>
        <v/>
      </c>
      <c r="AM169" s="1523" t="str">
        <f>IF(B169="","",Output!BE155)</f>
        <v/>
      </c>
    </row>
    <row r="170" spans="2:39">
      <c r="B170" s="143" t="str">
        <f>IF(Output!C156=0,"",Output!C156)</f>
        <v/>
      </c>
      <c r="D170" s="1489" t="str">
        <f>IF(B170="","",Output!AC156)</f>
        <v/>
      </c>
      <c r="E170" s="1490" t="str">
        <f>IF(B170="","",Output!AD156)</f>
        <v/>
      </c>
      <c r="F170" s="1491" t="str">
        <f>IF(B170="","",Output!AE156)</f>
        <v/>
      </c>
      <c r="H170" s="1513" t="str">
        <f>IF(B170="","",Output!AF156)</f>
        <v/>
      </c>
      <c r="I170" s="1514" t="str">
        <f>IF(B170="","",Output!AG156)</f>
        <v/>
      </c>
      <c r="J170" s="1514" t="str">
        <f>IF(B170="","",Output!AH156)</f>
        <v/>
      </c>
      <c r="K170" s="1514" t="str">
        <f>IF(B170="","",Output!AI156)</f>
        <v/>
      </c>
      <c r="L170" s="1537" t="str">
        <f>IF(B170="","",Output!AJ156)</f>
        <v/>
      </c>
      <c r="N170" s="1516" t="str">
        <f>IF(B170="","",Output!AK156)</f>
        <v/>
      </c>
      <c r="O170" s="1517" t="str">
        <f>IF(B170="","",Output!AL156)</f>
        <v/>
      </c>
      <c r="P170" s="1518" t="str">
        <f>IF(B170="","",Output!AM156)</f>
        <v/>
      </c>
      <c r="R170" s="1519" t="str">
        <f>IF(B170="","",Output!AN156)</f>
        <v/>
      </c>
      <c r="S170" s="1517" t="str">
        <f>IF(B170="","",Output!AO156)</f>
        <v/>
      </c>
      <c r="T170" s="1518" t="str">
        <f>IF(B170="","",Output!AP156)</f>
        <v/>
      </c>
      <c r="V170" s="1519" t="str">
        <f>IF(B170="","",Output!AQ156)</f>
        <v/>
      </c>
      <c r="W170" s="1517" t="str">
        <f>IF(B170="","",Output!AR156)</f>
        <v/>
      </c>
      <c r="X170" s="1517" t="str">
        <f>IF(B170="","",Output!AS156)</f>
        <v/>
      </c>
      <c r="Y170" s="1518" t="str">
        <f>IF(B170="","",Output!AT156)</f>
        <v/>
      </c>
      <c r="AA170" s="1519" t="str">
        <f>IF(B170="","",Output!AU156)</f>
        <v/>
      </c>
      <c r="AB170" s="1517" t="str">
        <f>IF(B170="","",Output!AV156)</f>
        <v/>
      </c>
      <c r="AC170" s="1517" t="str">
        <f>IF(B170="","",Output!AW156)</f>
        <v/>
      </c>
      <c r="AD170" s="1518" t="str">
        <f>IF(B170="","",Output!AX156)</f>
        <v/>
      </c>
      <c r="AF170" s="1520" t="str">
        <f>IF(B170="","",Output!AY156)</f>
        <v/>
      </c>
      <c r="AG170" s="1514" t="str">
        <f>IF(B170="","",Output!AZ156)</f>
        <v/>
      </c>
      <c r="AH170" s="1515" t="str">
        <f>IF(B170="","",Output!BA156)</f>
        <v/>
      </c>
      <c r="AJ170" s="1521" t="str">
        <f>IF(B170="","",Output!BB156)</f>
        <v/>
      </c>
      <c r="AK170" s="1522" t="str">
        <f>IF(B170="","",Output!BC156)</f>
        <v/>
      </c>
      <c r="AL170" s="1522" t="str">
        <f>IF(B170="","",Output!BD156)</f>
        <v/>
      </c>
      <c r="AM170" s="1523" t="str">
        <f>IF(B170="","",Output!BE156)</f>
        <v/>
      </c>
    </row>
    <row r="171" spans="2:39">
      <c r="B171" s="143" t="str">
        <f>IF(Output!C157=0,"",Output!C157)</f>
        <v/>
      </c>
      <c r="D171" s="1489" t="str">
        <f>IF(B171="","",Output!AC157)</f>
        <v/>
      </c>
      <c r="E171" s="1490" t="str">
        <f>IF(B171="","",Output!AD157)</f>
        <v/>
      </c>
      <c r="F171" s="1491" t="str">
        <f>IF(B171="","",Output!AE157)</f>
        <v/>
      </c>
      <c r="H171" s="1513" t="str">
        <f>IF(B171="","",Output!AF157)</f>
        <v/>
      </c>
      <c r="I171" s="1514" t="str">
        <f>IF(B171="","",Output!AG157)</f>
        <v/>
      </c>
      <c r="J171" s="1514" t="str">
        <f>IF(B171="","",Output!AH157)</f>
        <v/>
      </c>
      <c r="K171" s="1514" t="str">
        <f>IF(B171="","",Output!AI157)</f>
        <v/>
      </c>
      <c r="L171" s="1537" t="str">
        <f>IF(B171="","",Output!AJ157)</f>
        <v/>
      </c>
      <c r="N171" s="1516" t="str">
        <f>IF(B171="","",Output!AK157)</f>
        <v/>
      </c>
      <c r="O171" s="1517" t="str">
        <f>IF(B171="","",Output!AL157)</f>
        <v/>
      </c>
      <c r="P171" s="1518" t="str">
        <f>IF(B171="","",Output!AM157)</f>
        <v/>
      </c>
      <c r="R171" s="1519" t="str">
        <f>IF(B171="","",Output!AN157)</f>
        <v/>
      </c>
      <c r="S171" s="1517" t="str">
        <f>IF(B171="","",Output!AO157)</f>
        <v/>
      </c>
      <c r="T171" s="1518" t="str">
        <f>IF(B171="","",Output!AP157)</f>
        <v/>
      </c>
      <c r="V171" s="1519" t="str">
        <f>IF(B171="","",Output!AQ157)</f>
        <v/>
      </c>
      <c r="W171" s="1517" t="str">
        <f>IF(B171="","",Output!AR157)</f>
        <v/>
      </c>
      <c r="X171" s="1517" t="str">
        <f>IF(B171="","",Output!AS157)</f>
        <v/>
      </c>
      <c r="Y171" s="1518" t="str">
        <f>IF(B171="","",Output!AT157)</f>
        <v/>
      </c>
      <c r="AA171" s="1519" t="str">
        <f>IF(B171="","",Output!AU157)</f>
        <v/>
      </c>
      <c r="AB171" s="1517" t="str">
        <f>IF(B171="","",Output!AV157)</f>
        <v/>
      </c>
      <c r="AC171" s="1517" t="str">
        <f>IF(B171="","",Output!AW157)</f>
        <v/>
      </c>
      <c r="AD171" s="1518" t="str">
        <f>IF(B171="","",Output!AX157)</f>
        <v/>
      </c>
      <c r="AF171" s="1520" t="str">
        <f>IF(B171="","",Output!AY157)</f>
        <v/>
      </c>
      <c r="AG171" s="1514" t="str">
        <f>IF(B171="","",Output!AZ157)</f>
        <v/>
      </c>
      <c r="AH171" s="1515" t="str">
        <f>IF(B171="","",Output!BA157)</f>
        <v/>
      </c>
      <c r="AJ171" s="1521" t="str">
        <f>IF(B171="","",Output!BB157)</f>
        <v/>
      </c>
      <c r="AK171" s="1522" t="str">
        <f>IF(B171="","",Output!BC157)</f>
        <v/>
      </c>
      <c r="AL171" s="1522" t="str">
        <f>IF(B171="","",Output!BD157)</f>
        <v/>
      </c>
      <c r="AM171" s="1523" t="str">
        <f>IF(B171="","",Output!BE157)</f>
        <v/>
      </c>
    </row>
    <row r="172" spans="2:39">
      <c r="B172" s="143" t="str">
        <f>IF(Output!C158=0,"",Output!C158)</f>
        <v/>
      </c>
      <c r="D172" s="1489" t="str">
        <f>IF(B172="","",Output!AC158)</f>
        <v/>
      </c>
      <c r="E172" s="1490" t="str">
        <f>IF(B172="","",Output!AD158)</f>
        <v/>
      </c>
      <c r="F172" s="1491" t="str">
        <f>IF(B172="","",Output!AE158)</f>
        <v/>
      </c>
      <c r="H172" s="1513" t="str">
        <f>IF(B172="","",Output!AF158)</f>
        <v/>
      </c>
      <c r="I172" s="1514" t="str">
        <f>IF(B172="","",Output!AG158)</f>
        <v/>
      </c>
      <c r="J172" s="1514" t="str">
        <f>IF(B172="","",Output!AH158)</f>
        <v/>
      </c>
      <c r="K172" s="1514" t="str">
        <f>IF(B172="","",Output!AI158)</f>
        <v/>
      </c>
      <c r="L172" s="1537" t="str">
        <f>IF(B172="","",Output!AJ158)</f>
        <v/>
      </c>
      <c r="N172" s="1516" t="str">
        <f>IF(B172="","",Output!AK158)</f>
        <v/>
      </c>
      <c r="O172" s="1517" t="str">
        <f>IF(B172="","",Output!AL158)</f>
        <v/>
      </c>
      <c r="P172" s="1518" t="str">
        <f>IF(B172="","",Output!AM158)</f>
        <v/>
      </c>
      <c r="R172" s="1519" t="str">
        <f>IF(B172="","",Output!AN158)</f>
        <v/>
      </c>
      <c r="S172" s="1517" t="str">
        <f>IF(B172="","",Output!AO158)</f>
        <v/>
      </c>
      <c r="T172" s="1518" t="str">
        <f>IF(B172="","",Output!AP158)</f>
        <v/>
      </c>
      <c r="V172" s="1519" t="str">
        <f>IF(B172="","",Output!AQ158)</f>
        <v/>
      </c>
      <c r="W172" s="1517" t="str">
        <f>IF(B172="","",Output!AR158)</f>
        <v/>
      </c>
      <c r="X172" s="1517" t="str">
        <f>IF(B172="","",Output!AS158)</f>
        <v/>
      </c>
      <c r="Y172" s="1518" t="str">
        <f>IF(B172="","",Output!AT158)</f>
        <v/>
      </c>
      <c r="AA172" s="1519" t="str">
        <f>IF(B172="","",Output!AU158)</f>
        <v/>
      </c>
      <c r="AB172" s="1517" t="str">
        <f>IF(B172="","",Output!AV158)</f>
        <v/>
      </c>
      <c r="AC172" s="1517" t="str">
        <f>IF(B172="","",Output!AW158)</f>
        <v/>
      </c>
      <c r="AD172" s="1518" t="str">
        <f>IF(B172="","",Output!AX158)</f>
        <v/>
      </c>
      <c r="AF172" s="1520" t="str">
        <f>IF(B172="","",Output!AY158)</f>
        <v/>
      </c>
      <c r="AG172" s="1514" t="str">
        <f>IF(B172="","",Output!AZ158)</f>
        <v/>
      </c>
      <c r="AH172" s="1515" t="str">
        <f>IF(B172="","",Output!BA158)</f>
        <v/>
      </c>
      <c r="AJ172" s="1521" t="str">
        <f>IF(B172="","",Output!BB158)</f>
        <v/>
      </c>
      <c r="AK172" s="1522" t="str">
        <f>IF(B172="","",Output!BC158)</f>
        <v/>
      </c>
      <c r="AL172" s="1522" t="str">
        <f>IF(B172="","",Output!BD158)</f>
        <v/>
      </c>
      <c r="AM172" s="1523" t="str">
        <f>IF(B172="","",Output!BE158)</f>
        <v/>
      </c>
    </row>
    <row r="173" spans="2:39">
      <c r="B173" s="143" t="str">
        <f>IF(Output!C159=0,"",Output!C159)</f>
        <v/>
      </c>
      <c r="D173" s="1489" t="str">
        <f>IF(B173="","",Output!AC159)</f>
        <v/>
      </c>
      <c r="E173" s="1490" t="str">
        <f>IF(B173="","",Output!AD159)</f>
        <v/>
      </c>
      <c r="F173" s="1491" t="str">
        <f>IF(B173="","",Output!AE159)</f>
        <v/>
      </c>
      <c r="H173" s="1513" t="str">
        <f>IF(B173="","",Output!AF159)</f>
        <v/>
      </c>
      <c r="I173" s="1514" t="str">
        <f>IF(B173="","",Output!AG159)</f>
        <v/>
      </c>
      <c r="J173" s="1514" t="str">
        <f>IF(B173="","",Output!AH159)</f>
        <v/>
      </c>
      <c r="K173" s="1514" t="str">
        <f>IF(B173="","",Output!AI159)</f>
        <v/>
      </c>
      <c r="L173" s="1537" t="str">
        <f>IF(B173="","",Output!AJ159)</f>
        <v/>
      </c>
      <c r="N173" s="1516" t="str">
        <f>IF(B173="","",Output!AK159)</f>
        <v/>
      </c>
      <c r="O173" s="1517" t="str">
        <f>IF(B173="","",Output!AL159)</f>
        <v/>
      </c>
      <c r="P173" s="1518" t="str">
        <f>IF(B173="","",Output!AM159)</f>
        <v/>
      </c>
      <c r="R173" s="1519" t="str">
        <f>IF(B173="","",Output!AN159)</f>
        <v/>
      </c>
      <c r="S173" s="1517" t="str">
        <f>IF(B173="","",Output!AO159)</f>
        <v/>
      </c>
      <c r="T173" s="1518" t="str">
        <f>IF(B173="","",Output!AP159)</f>
        <v/>
      </c>
      <c r="V173" s="1519" t="str">
        <f>IF(B173="","",Output!AQ159)</f>
        <v/>
      </c>
      <c r="W173" s="1517" t="str">
        <f>IF(B173="","",Output!AR159)</f>
        <v/>
      </c>
      <c r="X173" s="1517" t="str">
        <f>IF(B173="","",Output!AS159)</f>
        <v/>
      </c>
      <c r="Y173" s="1518" t="str">
        <f>IF(B173="","",Output!AT159)</f>
        <v/>
      </c>
      <c r="AA173" s="1519" t="str">
        <f>IF(B173="","",Output!AU159)</f>
        <v/>
      </c>
      <c r="AB173" s="1517" t="str">
        <f>IF(B173="","",Output!AV159)</f>
        <v/>
      </c>
      <c r="AC173" s="1517" t="str">
        <f>IF(B173="","",Output!AW159)</f>
        <v/>
      </c>
      <c r="AD173" s="1518" t="str">
        <f>IF(B173="","",Output!AX159)</f>
        <v/>
      </c>
      <c r="AF173" s="1520" t="str">
        <f>IF(B173="","",Output!AY159)</f>
        <v/>
      </c>
      <c r="AG173" s="1514" t="str">
        <f>IF(B173="","",Output!AZ159)</f>
        <v/>
      </c>
      <c r="AH173" s="1515" t="str">
        <f>IF(B173="","",Output!BA159)</f>
        <v/>
      </c>
      <c r="AJ173" s="1521" t="str">
        <f>IF(B173="","",Output!BB159)</f>
        <v/>
      </c>
      <c r="AK173" s="1522" t="str">
        <f>IF(B173="","",Output!BC159)</f>
        <v/>
      </c>
      <c r="AL173" s="1522" t="str">
        <f>IF(B173="","",Output!BD159)</f>
        <v/>
      </c>
      <c r="AM173" s="1523" t="str">
        <f>IF(B173="","",Output!BE159)</f>
        <v/>
      </c>
    </row>
    <row r="174" spans="2:39">
      <c r="B174" s="143" t="str">
        <f>IF(Output!C160=0,"",Output!C160)</f>
        <v/>
      </c>
      <c r="D174" s="1489" t="str">
        <f>IF(B174="","",Output!AC160)</f>
        <v/>
      </c>
      <c r="E174" s="1490" t="str">
        <f>IF(B174="","",Output!AD160)</f>
        <v/>
      </c>
      <c r="F174" s="1491" t="str">
        <f>IF(B174="","",Output!AE160)</f>
        <v/>
      </c>
      <c r="H174" s="1513" t="str">
        <f>IF(B174="","",Output!AF160)</f>
        <v/>
      </c>
      <c r="I174" s="1514" t="str">
        <f>IF(B174="","",Output!AG160)</f>
        <v/>
      </c>
      <c r="J174" s="1514" t="str">
        <f>IF(B174="","",Output!AH160)</f>
        <v/>
      </c>
      <c r="K174" s="1514" t="str">
        <f>IF(B174="","",Output!AI160)</f>
        <v/>
      </c>
      <c r="L174" s="1537" t="str">
        <f>IF(B174="","",Output!AJ160)</f>
        <v/>
      </c>
      <c r="N174" s="1516" t="str">
        <f>IF(B174="","",Output!AK160)</f>
        <v/>
      </c>
      <c r="O174" s="1517" t="str">
        <f>IF(B174="","",Output!AL160)</f>
        <v/>
      </c>
      <c r="P174" s="1518" t="str">
        <f>IF(B174="","",Output!AM160)</f>
        <v/>
      </c>
      <c r="R174" s="1519" t="str">
        <f>IF(B174="","",Output!AN160)</f>
        <v/>
      </c>
      <c r="S174" s="1517" t="str">
        <f>IF(B174="","",Output!AO160)</f>
        <v/>
      </c>
      <c r="T174" s="1518" t="str">
        <f>IF(B174="","",Output!AP160)</f>
        <v/>
      </c>
      <c r="V174" s="1519" t="str">
        <f>IF(B174="","",Output!AQ160)</f>
        <v/>
      </c>
      <c r="W174" s="1517" t="str">
        <f>IF(B174="","",Output!AR160)</f>
        <v/>
      </c>
      <c r="X174" s="1517" t="str">
        <f>IF(B174="","",Output!AS160)</f>
        <v/>
      </c>
      <c r="Y174" s="1518" t="str">
        <f>IF(B174="","",Output!AT160)</f>
        <v/>
      </c>
      <c r="AA174" s="1519" t="str">
        <f>IF(B174="","",Output!AU160)</f>
        <v/>
      </c>
      <c r="AB174" s="1517" t="str">
        <f>IF(B174="","",Output!AV160)</f>
        <v/>
      </c>
      <c r="AC174" s="1517" t="str">
        <f>IF(B174="","",Output!AW160)</f>
        <v/>
      </c>
      <c r="AD174" s="1518" t="str">
        <f>IF(B174="","",Output!AX160)</f>
        <v/>
      </c>
      <c r="AF174" s="1520" t="str">
        <f>IF(B174="","",Output!AY160)</f>
        <v/>
      </c>
      <c r="AG174" s="1514" t="str">
        <f>IF(B174="","",Output!AZ160)</f>
        <v/>
      </c>
      <c r="AH174" s="1515" t="str">
        <f>IF(B174="","",Output!BA160)</f>
        <v/>
      </c>
      <c r="AJ174" s="1521" t="str">
        <f>IF(B174="","",Output!BB160)</f>
        <v/>
      </c>
      <c r="AK174" s="1522" t="str">
        <f>IF(B174="","",Output!BC160)</f>
        <v/>
      </c>
      <c r="AL174" s="1522" t="str">
        <f>IF(B174="","",Output!BD160)</f>
        <v/>
      </c>
      <c r="AM174" s="1523" t="str">
        <f>IF(B174="","",Output!BE160)</f>
        <v/>
      </c>
    </row>
    <row r="175" spans="2:39">
      <c r="B175" s="143" t="str">
        <f>IF(Output!C161=0,"",Output!C161)</f>
        <v/>
      </c>
      <c r="D175" s="1489" t="str">
        <f>IF(B175="","",Output!AC161)</f>
        <v/>
      </c>
      <c r="E175" s="1490" t="str">
        <f>IF(B175="","",Output!AD161)</f>
        <v/>
      </c>
      <c r="F175" s="1491" t="str">
        <f>IF(B175="","",Output!AE161)</f>
        <v/>
      </c>
      <c r="H175" s="1513" t="str">
        <f>IF(B175="","",Output!AF161)</f>
        <v/>
      </c>
      <c r="I175" s="1514" t="str">
        <f>IF(B175="","",Output!AG161)</f>
        <v/>
      </c>
      <c r="J175" s="1514" t="str">
        <f>IF(B175="","",Output!AH161)</f>
        <v/>
      </c>
      <c r="K175" s="1514" t="str">
        <f>IF(B175="","",Output!AI161)</f>
        <v/>
      </c>
      <c r="L175" s="1537" t="str">
        <f>IF(B175="","",Output!AJ161)</f>
        <v/>
      </c>
      <c r="N175" s="1516" t="str">
        <f>IF(B175="","",Output!AK161)</f>
        <v/>
      </c>
      <c r="O175" s="1517" t="str">
        <f>IF(B175="","",Output!AL161)</f>
        <v/>
      </c>
      <c r="P175" s="1518" t="str">
        <f>IF(B175="","",Output!AM161)</f>
        <v/>
      </c>
      <c r="R175" s="1519" t="str">
        <f>IF(B175="","",Output!AN161)</f>
        <v/>
      </c>
      <c r="S175" s="1517" t="str">
        <f>IF(B175="","",Output!AO161)</f>
        <v/>
      </c>
      <c r="T175" s="1518" t="str">
        <f>IF(B175="","",Output!AP161)</f>
        <v/>
      </c>
      <c r="V175" s="1519" t="str">
        <f>IF(B175="","",Output!AQ161)</f>
        <v/>
      </c>
      <c r="W175" s="1517" t="str">
        <f>IF(B175="","",Output!AR161)</f>
        <v/>
      </c>
      <c r="X175" s="1517" t="str">
        <f>IF(B175="","",Output!AS161)</f>
        <v/>
      </c>
      <c r="Y175" s="1518" t="str">
        <f>IF(B175="","",Output!AT161)</f>
        <v/>
      </c>
      <c r="AA175" s="1519" t="str">
        <f>IF(B175="","",Output!AU161)</f>
        <v/>
      </c>
      <c r="AB175" s="1517" t="str">
        <f>IF(B175="","",Output!AV161)</f>
        <v/>
      </c>
      <c r="AC175" s="1517" t="str">
        <f>IF(B175="","",Output!AW161)</f>
        <v/>
      </c>
      <c r="AD175" s="1518" t="str">
        <f>IF(B175="","",Output!AX161)</f>
        <v/>
      </c>
      <c r="AF175" s="1520" t="str">
        <f>IF(B175="","",Output!AY161)</f>
        <v/>
      </c>
      <c r="AG175" s="1514" t="str">
        <f>IF(B175="","",Output!AZ161)</f>
        <v/>
      </c>
      <c r="AH175" s="1515" t="str">
        <f>IF(B175="","",Output!BA161)</f>
        <v/>
      </c>
      <c r="AJ175" s="1521" t="str">
        <f>IF(B175="","",Output!BB161)</f>
        <v/>
      </c>
      <c r="AK175" s="1522" t="str">
        <f>IF(B175="","",Output!BC161)</f>
        <v/>
      </c>
      <c r="AL175" s="1522" t="str">
        <f>IF(B175="","",Output!BD161)</f>
        <v/>
      </c>
      <c r="AM175" s="1523" t="str">
        <f>IF(B175="","",Output!BE161)</f>
        <v/>
      </c>
    </row>
    <row r="176" spans="2:39">
      <c r="B176" s="143" t="str">
        <f>IF(Output!C162=0,"",Output!C162)</f>
        <v/>
      </c>
      <c r="D176" s="1489" t="str">
        <f>IF(B176="","",Output!AC162)</f>
        <v/>
      </c>
      <c r="E176" s="1490" t="str">
        <f>IF(B176="","",Output!AD162)</f>
        <v/>
      </c>
      <c r="F176" s="1491" t="str">
        <f>IF(B176="","",Output!AE162)</f>
        <v/>
      </c>
      <c r="H176" s="1513" t="str">
        <f>IF(B176="","",Output!AF162)</f>
        <v/>
      </c>
      <c r="I176" s="1514" t="str">
        <f>IF(B176="","",Output!AG162)</f>
        <v/>
      </c>
      <c r="J176" s="1514" t="str">
        <f>IF(B176="","",Output!AH162)</f>
        <v/>
      </c>
      <c r="K176" s="1514" t="str">
        <f>IF(B176="","",Output!AI162)</f>
        <v/>
      </c>
      <c r="L176" s="1537" t="str">
        <f>IF(B176="","",Output!AJ162)</f>
        <v/>
      </c>
      <c r="N176" s="1516" t="str">
        <f>IF(B176="","",Output!AK162)</f>
        <v/>
      </c>
      <c r="O176" s="1517" t="str">
        <f>IF(B176="","",Output!AL162)</f>
        <v/>
      </c>
      <c r="P176" s="1518" t="str">
        <f>IF(B176="","",Output!AM162)</f>
        <v/>
      </c>
      <c r="R176" s="1519" t="str">
        <f>IF(B176="","",Output!AN162)</f>
        <v/>
      </c>
      <c r="S176" s="1517" t="str">
        <f>IF(B176="","",Output!AO162)</f>
        <v/>
      </c>
      <c r="T176" s="1518" t="str">
        <f>IF(B176="","",Output!AP162)</f>
        <v/>
      </c>
      <c r="V176" s="1519" t="str">
        <f>IF(B176="","",Output!AQ162)</f>
        <v/>
      </c>
      <c r="W176" s="1517" t="str">
        <f>IF(B176="","",Output!AR162)</f>
        <v/>
      </c>
      <c r="X176" s="1517" t="str">
        <f>IF(B176="","",Output!AS162)</f>
        <v/>
      </c>
      <c r="Y176" s="1518" t="str">
        <f>IF(B176="","",Output!AT162)</f>
        <v/>
      </c>
      <c r="AA176" s="1519" t="str">
        <f>IF(B176="","",Output!AU162)</f>
        <v/>
      </c>
      <c r="AB176" s="1517" t="str">
        <f>IF(B176="","",Output!AV162)</f>
        <v/>
      </c>
      <c r="AC176" s="1517" t="str">
        <f>IF(B176="","",Output!AW162)</f>
        <v/>
      </c>
      <c r="AD176" s="1518" t="str">
        <f>IF(B176="","",Output!AX162)</f>
        <v/>
      </c>
      <c r="AF176" s="1520" t="str">
        <f>IF(B176="","",Output!AY162)</f>
        <v/>
      </c>
      <c r="AG176" s="1514" t="str">
        <f>IF(B176="","",Output!AZ162)</f>
        <v/>
      </c>
      <c r="AH176" s="1515" t="str">
        <f>IF(B176="","",Output!BA162)</f>
        <v/>
      </c>
      <c r="AJ176" s="1521" t="str">
        <f>IF(B176="","",Output!BB162)</f>
        <v/>
      </c>
      <c r="AK176" s="1522" t="str">
        <f>IF(B176="","",Output!BC162)</f>
        <v/>
      </c>
      <c r="AL176" s="1522" t="str">
        <f>IF(B176="","",Output!BD162)</f>
        <v/>
      </c>
      <c r="AM176" s="1523" t="str">
        <f>IF(B176="","",Output!BE162)</f>
        <v/>
      </c>
    </row>
    <row r="177" spans="2:39">
      <c r="B177" s="143" t="str">
        <f>IF(Output!C163=0,"",Output!C163)</f>
        <v/>
      </c>
      <c r="D177" s="1489" t="str">
        <f>IF(B177="","",Output!AC163)</f>
        <v/>
      </c>
      <c r="E177" s="1490" t="str">
        <f>IF(B177="","",Output!AD163)</f>
        <v/>
      </c>
      <c r="F177" s="1491" t="str">
        <f>IF(B177="","",Output!AE163)</f>
        <v/>
      </c>
      <c r="H177" s="1513" t="str">
        <f>IF(B177="","",Output!AF163)</f>
        <v/>
      </c>
      <c r="I177" s="1514" t="str">
        <f>IF(B177="","",Output!AG163)</f>
        <v/>
      </c>
      <c r="J177" s="1514" t="str">
        <f>IF(B177="","",Output!AH163)</f>
        <v/>
      </c>
      <c r="K177" s="1514" t="str">
        <f>IF(B177="","",Output!AI163)</f>
        <v/>
      </c>
      <c r="L177" s="1537" t="str">
        <f>IF(B177="","",Output!AJ163)</f>
        <v/>
      </c>
      <c r="N177" s="1516" t="str">
        <f>IF(B177="","",Output!AK163)</f>
        <v/>
      </c>
      <c r="O177" s="1517" t="str">
        <f>IF(B177="","",Output!AL163)</f>
        <v/>
      </c>
      <c r="P177" s="1518" t="str">
        <f>IF(B177="","",Output!AM163)</f>
        <v/>
      </c>
      <c r="R177" s="1519" t="str">
        <f>IF(B177="","",Output!AN163)</f>
        <v/>
      </c>
      <c r="S177" s="1517" t="str">
        <f>IF(B177="","",Output!AO163)</f>
        <v/>
      </c>
      <c r="T177" s="1518" t="str">
        <f>IF(B177="","",Output!AP163)</f>
        <v/>
      </c>
      <c r="V177" s="1519" t="str">
        <f>IF(B177="","",Output!AQ163)</f>
        <v/>
      </c>
      <c r="W177" s="1517" t="str">
        <f>IF(B177="","",Output!AR163)</f>
        <v/>
      </c>
      <c r="X177" s="1517" t="str">
        <f>IF(B177="","",Output!AS163)</f>
        <v/>
      </c>
      <c r="Y177" s="1518" t="str">
        <f>IF(B177="","",Output!AT163)</f>
        <v/>
      </c>
      <c r="AA177" s="1519" t="str">
        <f>IF(B177="","",Output!AU163)</f>
        <v/>
      </c>
      <c r="AB177" s="1517" t="str">
        <f>IF(B177="","",Output!AV163)</f>
        <v/>
      </c>
      <c r="AC177" s="1517" t="str">
        <f>IF(B177="","",Output!AW163)</f>
        <v/>
      </c>
      <c r="AD177" s="1518" t="str">
        <f>IF(B177="","",Output!AX163)</f>
        <v/>
      </c>
      <c r="AF177" s="1520" t="str">
        <f>IF(B177="","",Output!AY163)</f>
        <v/>
      </c>
      <c r="AG177" s="1514" t="str">
        <f>IF(B177="","",Output!AZ163)</f>
        <v/>
      </c>
      <c r="AH177" s="1515" t="str">
        <f>IF(B177="","",Output!BA163)</f>
        <v/>
      </c>
      <c r="AJ177" s="1521" t="str">
        <f>IF(B177="","",Output!BB163)</f>
        <v/>
      </c>
      <c r="AK177" s="1522" t="str">
        <f>IF(B177="","",Output!BC163)</f>
        <v/>
      </c>
      <c r="AL177" s="1522" t="str">
        <f>IF(B177="","",Output!BD163)</f>
        <v/>
      </c>
      <c r="AM177" s="1523" t="str">
        <f>IF(B177="","",Output!BE163)</f>
        <v/>
      </c>
    </row>
    <row r="178" spans="2:39">
      <c r="B178" s="143" t="str">
        <f>IF(Output!C164=0,"",Output!C164)</f>
        <v/>
      </c>
      <c r="D178" s="1489" t="str">
        <f>IF(B178="","",Output!AC164)</f>
        <v/>
      </c>
      <c r="E178" s="1490" t="str">
        <f>IF(B178="","",Output!AD164)</f>
        <v/>
      </c>
      <c r="F178" s="1491" t="str">
        <f>IF(B178="","",Output!AE164)</f>
        <v/>
      </c>
      <c r="H178" s="1513" t="str">
        <f>IF(B178="","",Output!AF164)</f>
        <v/>
      </c>
      <c r="I178" s="1514" t="str">
        <f>IF(B178="","",Output!AG164)</f>
        <v/>
      </c>
      <c r="J178" s="1514" t="str">
        <f>IF(B178="","",Output!AH164)</f>
        <v/>
      </c>
      <c r="K178" s="1514" t="str">
        <f>IF(B178="","",Output!AI164)</f>
        <v/>
      </c>
      <c r="L178" s="1537" t="str">
        <f>IF(B178="","",Output!AJ164)</f>
        <v/>
      </c>
      <c r="N178" s="1516" t="str">
        <f>IF(B178="","",Output!AK164)</f>
        <v/>
      </c>
      <c r="O178" s="1517" t="str">
        <f>IF(B178="","",Output!AL164)</f>
        <v/>
      </c>
      <c r="P178" s="1518" t="str">
        <f>IF(B178="","",Output!AM164)</f>
        <v/>
      </c>
      <c r="R178" s="1519" t="str">
        <f>IF(B178="","",Output!AN164)</f>
        <v/>
      </c>
      <c r="S178" s="1517" t="str">
        <f>IF(B178="","",Output!AO164)</f>
        <v/>
      </c>
      <c r="T178" s="1518" t="str">
        <f>IF(B178="","",Output!AP164)</f>
        <v/>
      </c>
      <c r="V178" s="1519" t="str">
        <f>IF(B178="","",Output!AQ164)</f>
        <v/>
      </c>
      <c r="W178" s="1517" t="str">
        <f>IF(B178="","",Output!AR164)</f>
        <v/>
      </c>
      <c r="X178" s="1517" t="str">
        <f>IF(B178="","",Output!AS164)</f>
        <v/>
      </c>
      <c r="Y178" s="1518" t="str">
        <f>IF(B178="","",Output!AT164)</f>
        <v/>
      </c>
      <c r="AA178" s="1519" t="str">
        <f>IF(B178="","",Output!AU164)</f>
        <v/>
      </c>
      <c r="AB178" s="1517" t="str">
        <f>IF(B178="","",Output!AV164)</f>
        <v/>
      </c>
      <c r="AC178" s="1517" t="str">
        <f>IF(B178="","",Output!AW164)</f>
        <v/>
      </c>
      <c r="AD178" s="1518" t="str">
        <f>IF(B178="","",Output!AX164)</f>
        <v/>
      </c>
      <c r="AF178" s="1520" t="str">
        <f>IF(B178="","",Output!AY164)</f>
        <v/>
      </c>
      <c r="AG178" s="1514" t="str">
        <f>IF(B178="","",Output!AZ164)</f>
        <v/>
      </c>
      <c r="AH178" s="1515" t="str">
        <f>IF(B178="","",Output!BA164)</f>
        <v/>
      </c>
      <c r="AJ178" s="1521" t="str">
        <f>IF(B178="","",Output!BB164)</f>
        <v/>
      </c>
      <c r="AK178" s="1522" t="str">
        <f>IF(B178="","",Output!BC164)</f>
        <v/>
      </c>
      <c r="AL178" s="1522" t="str">
        <f>IF(B178="","",Output!BD164)</f>
        <v/>
      </c>
      <c r="AM178" s="1523" t="str">
        <f>IF(B178="","",Output!BE164)</f>
        <v/>
      </c>
    </row>
    <row r="179" spans="2:39">
      <c r="B179" s="143" t="str">
        <f>IF(Output!C165=0,"",Output!C165)</f>
        <v/>
      </c>
      <c r="D179" s="1489" t="str">
        <f>IF(B179="","",Output!AC165)</f>
        <v/>
      </c>
      <c r="E179" s="1490" t="str">
        <f>IF(B179="","",Output!AD165)</f>
        <v/>
      </c>
      <c r="F179" s="1491" t="str">
        <f>IF(B179="","",Output!AE165)</f>
        <v/>
      </c>
      <c r="H179" s="1513" t="str">
        <f>IF(B179="","",Output!AF165)</f>
        <v/>
      </c>
      <c r="I179" s="1514" t="str">
        <f>IF(B179="","",Output!AG165)</f>
        <v/>
      </c>
      <c r="J179" s="1514" t="str">
        <f>IF(B179="","",Output!AH165)</f>
        <v/>
      </c>
      <c r="K179" s="1514" t="str">
        <f>IF(B179="","",Output!AI165)</f>
        <v/>
      </c>
      <c r="L179" s="1537" t="str">
        <f>IF(B179="","",Output!AJ165)</f>
        <v/>
      </c>
      <c r="N179" s="1516" t="str">
        <f>IF(B179="","",Output!AK165)</f>
        <v/>
      </c>
      <c r="O179" s="1517" t="str">
        <f>IF(B179="","",Output!AL165)</f>
        <v/>
      </c>
      <c r="P179" s="1518" t="str">
        <f>IF(B179="","",Output!AM165)</f>
        <v/>
      </c>
      <c r="R179" s="1519" t="str">
        <f>IF(B179="","",Output!AN165)</f>
        <v/>
      </c>
      <c r="S179" s="1517" t="str">
        <f>IF(B179="","",Output!AO165)</f>
        <v/>
      </c>
      <c r="T179" s="1518" t="str">
        <f>IF(B179="","",Output!AP165)</f>
        <v/>
      </c>
      <c r="V179" s="1519" t="str">
        <f>IF(B179="","",Output!AQ165)</f>
        <v/>
      </c>
      <c r="W179" s="1517" t="str">
        <f>IF(B179="","",Output!AR165)</f>
        <v/>
      </c>
      <c r="X179" s="1517" t="str">
        <f>IF(B179="","",Output!AS165)</f>
        <v/>
      </c>
      <c r="Y179" s="1518" t="str">
        <f>IF(B179="","",Output!AT165)</f>
        <v/>
      </c>
      <c r="AA179" s="1519" t="str">
        <f>IF(B179="","",Output!AU165)</f>
        <v/>
      </c>
      <c r="AB179" s="1517" t="str">
        <f>IF(B179="","",Output!AV165)</f>
        <v/>
      </c>
      <c r="AC179" s="1517" t="str">
        <f>IF(B179="","",Output!AW165)</f>
        <v/>
      </c>
      <c r="AD179" s="1518" t="str">
        <f>IF(B179="","",Output!AX165)</f>
        <v/>
      </c>
      <c r="AF179" s="1520" t="str">
        <f>IF(B179="","",Output!AY165)</f>
        <v/>
      </c>
      <c r="AG179" s="1514" t="str">
        <f>IF(B179="","",Output!AZ165)</f>
        <v/>
      </c>
      <c r="AH179" s="1515" t="str">
        <f>IF(B179="","",Output!BA165)</f>
        <v/>
      </c>
      <c r="AJ179" s="1521" t="str">
        <f>IF(B179="","",Output!BB165)</f>
        <v/>
      </c>
      <c r="AK179" s="1522" t="str">
        <f>IF(B179="","",Output!BC165)</f>
        <v/>
      </c>
      <c r="AL179" s="1522" t="str">
        <f>IF(B179="","",Output!BD165)</f>
        <v/>
      </c>
      <c r="AM179" s="1523" t="str">
        <f>IF(B179="","",Output!BE165)</f>
        <v/>
      </c>
    </row>
    <row r="180" spans="2:39">
      <c r="B180" s="143" t="str">
        <f>IF(Output!C166=0,"",Output!C166)</f>
        <v/>
      </c>
      <c r="D180" s="1489" t="str">
        <f>IF(B180="","",Output!AC166)</f>
        <v/>
      </c>
      <c r="E180" s="1490" t="str">
        <f>IF(B180="","",Output!AD166)</f>
        <v/>
      </c>
      <c r="F180" s="1491" t="str">
        <f>IF(B180="","",Output!AE166)</f>
        <v/>
      </c>
      <c r="H180" s="1513" t="str">
        <f>IF(B180="","",Output!AF166)</f>
        <v/>
      </c>
      <c r="I180" s="1514" t="str">
        <f>IF(B180="","",Output!AG166)</f>
        <v/>
      </c>
      <c r="J180" s="1514" t="str">
        <f>IF(B180="","",Output!AH166)</f>
        <v/>
      </c>
      <c r="K180" s="1514" t="str">
        <f>IF(B180="","",Output!AI166)</f>
        <v/>
      </c>
      <c r="L180" s="1537" t="str">
        <f>IF(B180="","",Output!AJ166)</f>
        <v/>
      </c>
      <c r="N180" s="1516" t="str">
        <f>IF(B180="","",Output!AK166)</f>
        <v/>
      </c>
      <c r="O180" s="1517" t="str">
        <f>IF(B180="","",Output!AL166)</f>
        <v/>
      </c>
      <c r="P180" s="1518" t="str">
        <f>IF(B180="","",Output!AM166)</f>
        <v/>
      </c>
      <c r="R180" s="1519" t="str">
        <f>IF(B180="","",Output!AN166)</f>
        <v/>
      </c>
      <c r="S180" s="1517" t="str">
        <f>IF(B180="","",Output!AO166)</f>
        <v/>
      </c>
      <c r="T180" s="1518" t="str">
        <f>IF(B180="","",Output!AP166)</f>
        <v/>
      </c>
      <c r="V180" s="1519" t="str">
        <f>IF(B180="","",Output!AQ166)</f>
        <v/>
      </c>
      <c r="W180" s="1517" t="str">
        <f>IF(B180="","",Output!AR166)</f>
        <v/>
      </c>
      <c r="X180" s="1517" t="str">
        <f>IF(B180="","",Output!AS166)</f>
        <v/>
      </c>
      <c r="Y180" s="1518" t="str">
        <f>IF(B180="","",Output!AT166)</f>
        <v/>
      </c>
      <c r="AA180" s="1519" t="str">
        <f>IF(B180="","",Output!AU166)</f>
        <v/>
      </c>
      <c r="AB180" s="1517" t="str">
        <f>IF(B180="","",Output!AV166)</f>
        <v/>
      </c>
      <c r="AC180" s="1517" t="str">
        <f>IF(B180="","",Output!AW166)</f>
        <v/>
      </c>
      <c r="AD180" s="1518" t="str">
        <f>IF(B180="","",Output!AX166)</f>
        <v/>
      </c>
      <c r="AF180" s="1520" t="str">
        <f>IF(B180="","",Output!AY166)</f>
        <v/>
      </c>
      <c r="AG180" s="1514" t="str">
        <f>IF(B180="","",Output!AZ166)</f>
        <v/>
      </c>
      <c r="AH180" s="1515" t="str">
        <f>IF(B180="","",Output!BA166)</f>
        <v/>
      </c>
      <c r="AJ180" s="1521" t="str">
        <f>IF(B180="","",Output!BB166)</f>
        <v/>
      </c>
      <c r="AK180" s="1522" t="str">
        <f>IF(B180="","",Output!BC166)</f>
        <v/>
      </c>
      <c r="AL180" s="1522" t="str">
        <f>IF(B180="","",Output!BD166)</f>
        <v/>
      </c>
      <c r="AM180" s="1523" t="str">
        <f>IF(B180="","",Output!BE166)</f>
        <v/>
      </c>
    </row>
    <row r="181" spans="2:39">
      <c r="B181" s="143" t="str">
        <f>IF(Output!C167=0,"",Output!C167)</f>
        <v/>
      </c>
      <c r="D181" s="1489" t="str">
        <f>IF(B181="","",Output!AC167)</f>
        <v/>
      </c>
      <c r="E181" s="1490" t="str">
        <f>IF(B181="","",Output!AD167)</f>
        <v/>
      </c>
      <c r="F181" s="1491" t="str">
        <f>IF(B181="","",Output!AE167)</f>
        <v/>
      </c>
      <c r="H181" s="1513" t="str">
        <f>IF(B181="","",Output!AF167)</f>
        <v/>
      </c>
      <c r="I181" s="1514" t="str">
        <f>IF(B181="","",Output!AG167)</f>
        <v/>
      </c>
      <c r="J181" s="1514" t="str">
        <f>IF(B181="","",Output!AH167)</f>
        <v/>
      </c>
      <c r="K181" s="1514" t="str">
        <f>IF(B181="","",Output!AI167)</f>
        <v/>
      </c>
      <c r="L181" s="1537" t="str">
        <f>IF(B181="","",Output!AJ167)</f>
        <v/>
      </c>
      <c r="N181" s="1516" t="str">
        <f>IF(B181="","",Output!AK167)</f>
        <v/>
      </c>
      <c r="O181" s="1517" t="str">
        <f>IF(B181="","",Output!AL167)</f>
        <v/>
      </c>
      <c r="P181" s="1518" t="str">
        <f>IF(B181="","",Output!AM167)</f>
        <v/>
      </c>
      <c r="R181" s="1519" t="str">
        <f>IF(B181="","",Output!AN167)</f>
        <v/>
      </c>
      <c r="S181" s="1517" t="str">
        <f>IF(B181="","",Output!AO167)</f>
        <v/>
      </c>
      <c r="T181" s="1518" t="str">
        <f>IF(B181="","",Output!AP167)</f>
        <v/>
      </c>
      <c r="V181" s="1519" t="str">
        <f>IF(B181="","",Output!AQ167)</f>
        <v/>
      </c>
      <c r="W181" s="1517" t="str">
        <f>IF(B181="","",Output!AR167)</f>
        <v/>
      </c>
      <c r="X181" s="1517" t="str">
        <f>IF(B181="","",Output!AS167)</f>
        <v/>
      </c>
      <c r="Y181" s="1518" t="str">
        <f>IF(B181="","",Output!AT167)</f>
        <v/>
      </c>
      <c r="AA181" s="1519" t="str">
        <f>IF(B181="","",Output!AU167)</f>
        <v/>
      </c>
      <c r="AB181" s="1517" t="str">
        <f>IF(B181="","",Output!AV167)</f>
        <v/>
      </c>
      <c r="AC181" s="1517" t="str">
        <f>IF(B181="","",Output!AW167)</f>
        <v/>
      </c>
      <c r="AD181" s="1518" t="str">
        <f>IF(B181="","",Output!AX167)</f>
        <v/>
      </c>
      <c r="AF181" s="1520" t="str">
        <f>IF(B181="","",Output!AY167)</f>
        <v/>
      </c>
      <c r="AG181" s="1514" t="str">
        <f>IF(B181="","",Output!AZ167)</f>
        <v/>
      </c>
      <c r="AH181" s="1515" t="str">
        <f>IF(B181="","",Output!BA167)</f>
        <v/>
      </c>
      <c r="AJ181" s="1521" t="str">
        <f>IF(B181="","",Output!BB167)</f>
        <v/>
      </c>
      <c r="AK181" s="1522" t="str">
        <f>IF(B181="","",Output!BC167)</f>
        <v/>
      </c>
      <c r="AL181" s="1522" t="str">
        <f>IF(B181="","",Output!BD167)</f>
        <v/>
      </c>
      <c r="AM181" s="1523" t="str">
        <f>IF(B181="","",Output!BE167)</f>
        <v/>
      </c>
    </row>
    <row r="182" spans="2:39">
      <c r="B182" s="143" t="str">
        <f>IF(Output!C168=0,"",Output!C168)</f>
        <v/>
      </c>
      <c r="D182" s="1489" t="str">
        <f>IF(B182="","",Output!AC168)</f>
        <v/>
      </c>
      <c r="E182" s="1490" t="str">
        <f>IF(B182="","",Output!AD168)</f>
        <v/>
      </c>
      <c r="F182" s="1491" t="str">
        <f>IF(B182="","",Output!AE168)</f>
        <v/>
      </c>
      <c r="H182" s="1513" t="str">
        <f>IF(B182="","",Output!AF168)</f>
        <v/>
      </c>
      <c r="I182" s="1514" t="str">
        <f>IF(B182="","",Output!AG168)</f>
        <v/>
      </c>
      <c r="J182" s="1514" t="str">
        <f>IF(B182="","",Output!AH168)</f>
        <v/>
      </c>
      <c r="K182" s="1514" t="str">
        <f>IF(B182="","",Output!AI168)</f>
        <v/>
      </c>
      <c r="L182" s="1537" t="str">
        <f>IF(B182="","",Output!AJ168)</f>
        <v/>
      </c>
      <c r="N182" s="1516" t="str">
        <f>IF(B182="","",Output!AK168)</f>
        <v/>
      </c>
      <c r="O182" s="1517" t="str">
        <f>IF(B182="","",Output!AL168)</f>
        <v/>
      </c>
      <c r="P182" s="1518" t="str">
        <f>IF(B182="","",Output!AM168)</f>
        <v/>
      </c>
      <c r="R182" s="1519" t="str">
        <f>IF(B182="","",Output!AN168)</f>
        <v/>
      </c>
      <c r="S182" s="1517" t="str">
        <f>IF(B182="","",Output!AO168)</f>
        <v/>
      </c>
      <c r="T182" s="1518" t="str">
        <f>IF(B182="","",Output!AP168)</f>
        <v/>
      </c>
      <c r="V182" s="1519" t="str">
        <f>IF(B182="","",Output!AQ168)</f>
        <v/>
      </c>
      <c r="W182" s="1517" t="str">
        <f>IF(B182="","",Output!AR168)</f>
        <v/>
      </c>
      <c r="X182" s="1517" t="str">
        <f>IF(B182="","",Output!AS168)</f>
        <v/>
      </c>
      <c r="Y182" s="1518" t="str">
        <f>IF(B182="","",Output!AT168)</f>
        <v/>
      </c>
      <c r="AA182" s="1519" t="str">
        <f>IF(B182="","",Output!AU168)</f>
        <v/>
      </c>
      <c r="AB182" s="1517" t="str">
        <f>IF(B182="","",Output!AV168)</f>
        <v/>
      </c>
      <c r="AC182" s="1517" t="str">
        <f>IF(B182="","",Output!AW168)</f>
        <v/>
      </c>
      <c r="AD182" s="1518" t="str">
        <f>IF(B182="","",Output!AX168)</f>
        <v/>
      </c>
      <c r="AF182" s="1520" t="str">
        <f>IF(B182="","",Output!AY168)</f>
        <v/>
      </c>
      <c r="AG182" s="1514" t="str">
        <f>IF(B182="","",Output!AZ168)</f>
        <v/>
      </c>
      <c r="AH182" s="1515" t="str">
        <f>IF(B182="","",Output!BA168)</f>
        <v/>
      </c>
      <c r="AJ182" s="1521" t="str">
        <f>IF(B182="","",Output!BB168)</f>
        <v/>
      </c>
      <c r="AK182" s="1522" t="str">
        <f>IF(B182="","",Output!BC168)</f>
        <v/>
      </c>
      <c r="AL182" s="1522" t="str">
        <f>IF(B182="","",Output!BD168)</f>
        <v/>
      </c>
      <c r="AM182" s="1523" t="str">
        <f>IF(B182="","",Output!BE168)</f>
        <v/>
      </c>
    </row>
    <row r="183" spans="2:39">
      <c r="B183" s="143" t="str">
        <f>IF(Output!C169=0,"",Output!C169)</f>
        <v/>
      </c>
      <c r="D183" s="1489" t="str">
        <f>IF(B183="","",Output!AC169)</f>
        <v/>
      </c>
      <c r="E183" s="1490" t="str">
        <f>IF(B183="","",Output!AD169)</f>
        <v/>
      </c>
      <c r="F183" s="1491" t="str">
        <f>IF(B183="","",Output!AE169)</f>
        <v/>
      </c>
      <c r="H183" s="1513" t="str">
        <f>IF(B183="","",Output!AF169)</f>
        <v/>
      </c>
      <c r="I183" s="1514" t="str">
        <f>IF(B183="","",Output!AG169)</f>
        <v/>
      </c>
      <c r="J183" s="1514" t="str">
        <f>IF(B183="","",Output!AH169)</f>
        <v/>
      </c>
      <c r="K183" s="1514" t="str">
        <f>IF(B183="","",Output!AI169)</f>
        <v/>
      </c>
      <c r="L183" s="1537" t="str">
        <f>IF(B183="","",Output!AJ169)</f>
        <v/>
      </c>
      <c r="N183" s="1516" t="str">
        <f>IF(B183="","",Output!AK169)</f>
        <v/>
      </c>
      <c r="O183" s="1517" t="str">
        <f>IF(B183="","",Output!AL169)</f>
        <v/>
      </c>
      <c r="P183" s="1518" t="str">
        <f>IF(B183="","",Output!AM169)</f>
        <v/>
      </c>
      <c r="R183" s="1519" t="str">
        <f>IF(B183="","",Output!AN169)</f>
        <v/>
      </c>
      <c r="S183" s="1517" t="str">
        <f>IF(B183="","",Output!AO169)</f>
        <v/>
      </c>
      <c r="T183" s="1518" t="str">
        <f>IF(B183="","",Output!AP169)</f>
        <v/>
      </c>
      <c r="V183" s="1519" t="str">
        <f>IF(B183="","",Output!AQ169)</f>
        <v/>
      </c>
      <c r="W183" s="1517" t="str">
        <f>IF(B183="","",Output!AR169)</f>
        <v/>
      </c>
      <c r="X183" s="1517" t="str">
        <f>IF(B183="","",Output!AS169)</f>
        <v/>
      </c>
      <c r="Y183" s="1518" t="str">
        <f>IF(B183="","",Output!AT169)</f>
        <v/>
      </c>
      <c r="AA183" s="1519" t="str">
        <f>IF(B183="","",Output!AU169)</f>
        <v/>
      </c>
      <c r="AB183" s="1517" t="str">
        <f>IF(B183="","",Output!AV169)</f>
        <v/>
      </c>
      <c r="AC183" s="1517" t="str">
        <f>IF(B183="","",Output!AW169)</f>
        <v/>
      </c>
      <c r="AD183" s="1518" t="str">
        <f>IF(B183="","",Output!AX169)</f>
        <v/>
      </c>
      <c r="AF183" s="1520" t="str">
        <f>IF(B183="","",Output!AY169)</f>
        <v/>
      </c>
      <c r="AG183" s="1514" t="str">
        <f>IF(B183="","",Output!AZ169)</f>
        <v/>
      </c>
      <c r="AH183" s="1515" t="str">
        <f>IF(B183="","",Output!BA169)</f>
        <v/>
      </c>
      <c r="AJ183" s="1521" t="str">
        <f>IF(B183="","",Output!BB169)</f>
        <v/>
      </c>
      <c r="AK183" s="1522" t="str">
        <f>IF(B183="","",Output!BC169)</f>
        <v/>
      </c>
      <c r="AL183" s="1522" t="str">
        <f>IF(B183="","",Output!BD169)</f>
        <v/>
      </c>
      <c r="AM183" s="1523" t="str">
        <f>IF(B183="","",Output!BE169)</f>
        <v/>
      </c>
    </row>
    <row r="184" spans="2:39">
      <c r="B184" s="143" t="str">
        <f>IF(Output!C170=0,"",Output!C170)</f>
        <v/>
      </c>
      <c r="D184" s="1489" t="str">
        <f>IF(B184="","",Output!AC170)</f>
        <v/>
      </c>
      <c r="E184" s="1490" t="str">
        <f>IF(B184="","",Output!AD170)</f>
        <v/>
      </c>
      <c r="F184" s="1491" t="str">
        <f>IF(B184="","",Output!AE170)</f>
        <v/>
      </c>
      <c r="H184" s="1513" t="str">
        <f>IF(B184="","",Output!AF170)</f>
        <v/>
      </c>
      <c r="I184" s="1514" t="str">
        <f>IF(B184="","",Output!AG170)</f>
        <v/>
      </c>
      <c r="J184" s="1514" t="str">
        <f>IF(B184="","",Output!AH170)</f>
        <v/>
      </c>
      <c r="K184" s="1514" t="str">
        <f>IF(B184="","",Output!AI170)</f>
        <v/>
      </c>
      <c r="L184" s="1537" t="str">
        <f>IF(B184="","",Output!AJ170)</f>
        <v/>
      </c>
      <c r="N184" s="1516" t="str">
        <f>IF(B184="","",Output!AK170)</f>
        <v/>
      </c>
      <c r="O184" s="1517" t="str">
        <f>IF(B184="","",Output!AL170)</f>
        <v/>
      </c>
      <c r="P184" s="1518" t="str">
        <f>IF(B184="","",Output!AM170)</f>
        <v/>
      </c>
      <c r="R184" s="1519" t="str">
        <f>IF(B184="","",Output!AN170)</f>
        <v/>
      </c>
      <c r="S184" s="1517" t="str">
        <f>IF(B184="","",Output!AO170)</f>
        <v/>
      </c>
      <c r="T184" s="1518" t="str">
        <f>IF(B184="","",Output!AP170)</f>
        <v/>
      </c>
      <c r="V184" s="1519" t="str">
        <f>IF(B184="","",Output!AQ170)</f>
        <v/>
      </c>
      <c r="W184" s="1517" t="str">
        <f>IF(B184="","",Output!AR170)</f>
        <v/>
      </c>
      <c r="X184" s="1517" t="str">
        <f>IF(B184="","",Output!AS170)</f>
        <v/>
      </c>
      <c r="Y184" s="1518" t="str">
        <f>IF(B184="","",Output!AT170)</f>
        <v/>
      </c>
      <c r="AA184" s="1519" t="str">
        <f>IF(B184="","",Output!AU170)</f>
        <v/>
      </c>
      <c r="AB184" s="1517" t="str">
        <f>IF(B184="","",Output!AV170)</f>
        <v/>
      </c>
      <c r="AC184" s="1517" t="str">
        <f>IF(B184="","",Output!AW170)</f>
        <v/>
      </c>
      <c r="AD184" s="1518" t="str">
        <f>IF(B184="","",Output!AX170)</f>
        <v/>
      </c>
      <c r="AF184" s="1520" t="str">
        <f>IF(B184="","",Output!AY170)</f>
        <v/>
      </c>
      <c r="AG184" s="1514" t="str">
        <f>IF(B184="","",Output!AZ170)</f>
        <v/>
      </c>
      <c r="AH184" s="1515" t="str">
        <f>IF(B184="","",Output!BA170)</f>
        <v/>
      </c>
      <c r="AJ184" s="1521" t="str">
        <f>IF(B184="","",Output!BB170)</f>
        <v/>
      </c>
      <c r="AK184" s="1522" t="str">
        <f>IF(B184="","",Output!BC170)</f>
        <v/>
      </c>
      <c r="AL184" s="1522" t="str">
        <f>IF(B184="","",Output!BD170)</f>
        <v/>
      </c>
      <c r="AM184" s="1523" t="str">
        <f>IF(B184="","",Output!BE170)</f>
        <v/>
      </c>
    </row>
    <row r="185" spans="2:39">
      <c r="B185" s="143" t="str">
        <f>IF(Output!C171=0,"",Output!C171)</f>
        <v/>
      </c>
      <c r="D185" s="1489" t="str">
        <f>IF(B185="","",Output!AC171)</f>
        <v/>
      </c>
      <c r="E185" s="1490" t="str">
        <f>IF(B185="","",Output!AD171)</f>
        <v/>
      </c>
      <c r="F185" s="1491" t="str">
        <f>IF(B185="","",Output!AE171)</f>
        <v/>
      </c>
      <c r="H185" s="1513" t="str">
        <f>IF(B185="","",Output!AF171)</f>
        <v/>
      </c>
      <c r="I185" s="1514" t="str">
        <f>IF(B185="","",Output!AG171)</f>
        <v/>
      </c>
      <c r="J185" s="1514" t="str">
        <f>IF(B185="","",Output!AH171)</f>
        <v/>
      </c>
      <c r="K185" s="1514" t="str">
        <f>IF(B185="","",Output!AI171)</f>
        <v/>
      </c>
      <c r="L185" s="1537" t="str">
        <f>IF(B185="","",Output!AJ171)</f>
        <v/>
      </c>
      <c r="N185" s="1516" t="str">
        <f>IF(B185="","",Output!AK171)</f>
        <v/>
      </c>
      <c r="O185" s="1517" t="str">
        <f>IF(B185="","",Output!AL171)</f>
        <v/>
      </c>
      <c r="P185" s="1518" t="str">
        <f>IF(B185="","",Output!AM171)</f>
        <v/>
      </c>
      <c r="R185" s="1519" t="str">
        <f>IF(B185="","",Output!AN171)</f>
        <v/>
      </c>
      <c r="S185" s="1517" t="str">
        <f>IF(B185="","",Output!AO171)</f>
        <v/>
      </c>
      <c r="T185" s="1518" t="str">
        <f>IF(B185="","",Output!AP171)</f>
        <v/>
      </c>
      <c r="V185" s="1519" t="str">
        <f>IF(B185="","",Output!AQ171)</f>
        <v/>
      </c>
      <c r="W185" s="1517" t="str">
        <f>IF(B185="","",Output!AR171)</f>
        <v/>
      </c>
      <c r="X185" s="1517" t="str">
        <f>IF(B185="","",Output!AS171)</f>
        <v/>
      </c>
      <c r="Y185" s="1518" t="str">
        <f>IF(B185="","",Output!AT171)</f>
        <v/>
      </c>
      <c r="AA185" s="1519" t="str">
        <f>IF(B185="","",Output!AU171)</f>
        <v/>
      </c>
      <c r="AB185" s="1517" t="str">
        <f>IF(B185="","",Output!AV171)</f>
        <v/>
      </c>
      <c r="AC185" s="1517" t="str">
        <f>IF(B185="","",Output!AW171)</f>
        <v/>
      </c>
      <c r="AD185" s="1518" t="str">
        <f>IF(B185="","",Output!AX171)</f>
        <v/>
      </c>
      <c r="AF185" s="1520" t="str">
        <f>IF(B185="","",Output!AY171)</f>
        <v/>
      </c>
      <c r="AG185" s="1514" t="str">
        <f>IF(B185="","",Output!AZ171)</f>
        <v/>
      </c>
      <c r="AH185" s="1515" t="str">
        <f>IF(B185="","",Output!BA171)</f>
        <v/>
      </c>
      <c r="AJ185" s="1521" t="str">
        <f>IF(B185="","",Output!BB171)</f>
        <v/>
      </c>
      <c r="AK185" s="1522" t="str">
        <f>IF(B185="","",Output!BC171)</f>
        <v/>
      </c>
      <c r="AL185" s="1522" t="str">
        <f>IF(B185="","",Output!BD171)</f>
        <v/>
      </c>
      <c r="AM185" s="1523" t="str">
        <f>IF(B185="","",Output!BE171)</f>
        <v/>
      </c>
    </row>
    <row r="186" spans="2:39">
      <c r="B186" s="143" t="str">
        <f>IF(Output!C172=0,"",Output!C172)</f>
        <v/>
      </c>
      <c r="D186" s="1489" t="str">
        <f>IF(B186="","",Output!AC172)</f>
        <v/>
      </c>
      <c r="E186" s="1490" t="str">
        <f>IF(B186="","",Output!AD172)</f>
        <v/>
      </c>
      <c r="F186" s="1491" t="str">
        <f>IF(B186="","",Output!AE172)</f>
        <v/>
      </c>
      <c r="H186" s="1513" t="str">
        <f>IF(B186="","",Output!AF172)</f>
        <v/>
      </c>
      <c r="I186" s="1514" t="str">
        <f>IF(B186="","",Output!AG172)</f>
        <v/>
      </c>
      <c r="J186" s="1514" t="str">
        <f>IF(B186="","",Output!AH172)</f>
        <v/>
      </c>
      <c r="K186" s="1514" t="str">
        <f>IF(B186="","",Output!AI172)</f>
        <v/>
      </c>
      <c r="L186" s="1537" t="str">
        <f>IF(B186="","",Output!AJ172)</f>
        <v/>
      </c>
      <c r="N186" s="1516" t="str">
        <f>IF(B186="","",Output!AK172)</f>
        <v/>
      </c>
      <c r="O186" s="1517" t="str">
        <f>IF(B186="","",Output!AL172)</f>
        <v/>
      </c>
      <c r="P186" s="1518" t="str">
        <f>IF(B186="","",Output!AM172)</f>
        <v/>
      </c>
      <c r="R186" s="1519" t="str">
        <f>IF(B186="","",Output!AN172)</f>
        <v/>
      </c>
      <c r="S186" s="1517" t="str">
        <f>IF(B186="","",Output!AO172)</f>
        <v/>
      </c>
      <c r="T186" s="1518" t="str">
        <f>IF(B186="","",Output!AP172)</f>
        <v/>
      </c>
      <c r="V186" s="1519" t="str">
        <f>IF(B186="","",Output!AQ172)</f>
        <v/>
      </c>
      <c r="W186" s="1517" t="str">
        <f>IF(B186="","",Output!AR172)</f>
        <v/>
      </c>
      <c r="X186" s="1517" t="str">
        <f>IF(B186="","",Output!AS172)</f>
        <v/>
      </c>
      <c r="Y186" s="1518" t="str">
        <f>IF(B186="","",Output!AT172)</f>
        <v/>
      </c>
      <c r="AA186" s="1519" t="str">
        <f>IF(B186="","",Output!AU172)</f>
        <v/>
      </c>
      <c r="AB186" s="1517" t="str">
        <f>IF(B186="","",Output!AV172)</f>
        <v/>
      </c>
      <c r="AC186" s="1517" t="str">
        <f>IF(B186="","",Output!AW172)</f>
        <v/>
      </c>
      <c r="AD186" s="1518" t="str">
        <f>IF(B186="","",Output!AX172)</f>
        <v/>
      </c>
      <c r="AF186" s="1520" t="str">
        <f>IF(B186="","",Output!AY172)</f>
        <v/>
      </c>
      <c r="AG186" s="1514" t="str">
        <f>IF(B186="","",Output!AZ172)</f>
        <v/>
      </c>
      <c r="AH186" s="1515" t="str">
        <f>IF(B186="","",Output!BA172)</f>
        <v/>
      </c>
      <c r="AJ186" s="1521" t="str">
        <f>IF(B186="","",Output!BB172)</f>
        <v/>
      </c>
      <c r="AK186" s="1522" t="str">
        <f>IF(B186="","",Output!BC172)</f>
        <v/>
      </c>
      <c r="AL186" s="1522" t="str">
        <f>IF(B186="","",Output!BD172)</f>
        <v/>
      </c>
      <c r="AM186" s="1523" t="str">
        <f>IF(B186="","",Output!BE172)</f>
        <v/>
      </c>
    </row>
    <row r="187" spans="2:39">
      <c r="B187" s="143" t="str">
        <f>IF(Output!C173=0,"",Output!C173)</f>
        <v/>
      </c>
      <c r="D187" s="1489" t="str">
        <f>IF(B187="","",Output!AC173)</f>
        <v/>
      </c>
      <c r="E187" s="1490" t="str">
        <f>IF(B187="","",Output!AD173)</f>
        <v/>
      </c>
      <c r="F187" s="1491" t="str">
        <f>IF(B187="","",Output!AE173)</f>
        <v/>
      </c>
      <c r="H187" s="1513" t="str">
        <f>IF(B187="","",Output!AF173)</f>
        <v/>
      </c>
      <c r="I187" s="1514" t="str">
        <f>IF(B187="","",Output!AG173)</f>
        <v/>
      </c>
      <c r="J187" s="1514" t="str">
        <f>IF(B187="","",Output!AH173)</f>
        <v/>
      </c>
      <c r="K187" s="1514" t="str">
        <f>IF(B187="","",Output!AI173)</f>
        <v/>
      </c>
      <c r="L187" s="1537" t="str">
        <f>IF(B187="","",Output!AJ173)</f>
        <v/>
      </c>
      <c r="N187" s="1516" t="str">
        <f>IF(B187="","",Output!AK173)</f>
        <v/>
      </c>
      <c r="O187" s="1517" t="str">
        <f>IF(B187="","",Output!AL173)</f>
        <v/>
      </c>
      <c r="P187" s="1518" t="str">
        <f>IF(B187="","",Output!AM173)</f>
        <v/>
      </c>
      <c r="R187" s="1519" t="str">
        <f>IF(B187="","",Output!AN173)</f>
        <v/>
      </c>
      <c r="S187" s="1517" t="str">
        <f>IF(B187="","",Output!AO173)</f>
        <v/>
      </c>
      <c r="T187" s="1518" t="str">
        <f>IF(B187="","",Output!AP173)</f>
        <v/>
      </c>
      <c r="V187" s="1519" t="str">
        <f>IF(B187="","",Output!AQ173)</f>
        <v/>
      </c>
      <c r="W187" s="1517" t="str">
        <f>IF(B187="","",Output!AR173)</f>
        <v/>
      </c>
      <c r="X187" s="1517" t="str">
        <f>IF(B187="","",Output!AS173)</f>
        <v/>
      </c>
      <c r="Y187" s="1518" t="str">
        <f>IF(B187="","",Output!AT173)</f>
        <v/>
      </c>
      <c r="AA187" s="1519" t="str">
        <f>IF(B187="","",Output!AU173)</f>
        <v/>
      </c>
      <c r="AB187" s="1517" t="str">
        <f>IF(B187="","",Output!AV173)</f>
        <v/>
      </c>
      <c r="AC187" s="1517" t="str">
        <f>IF(B187="","",Output!AW173)</f>
        <v/>
      </c>
      <c r="AD187" s="1518" t="str">
        <f>IF(B187="","",Output!AX173)</f>
        <v/>
      </c>
      <c r="AF187" s="1520" t="str">
        <f>IF(B187="","",Output!AY173)</f>
        <v/>
      </c>
      <c r="AG187" s="1514" t="str">
        <f>IF(B187="","",Output!AZ173)</f>
        <v/>
      </c>
      <c r="AH187" s="1515" t="str">
        <f>IF(B187="","",Output!BA173)</f>
        <v/>
      </c>
      <c r="AJ187" s="1521" t="str">
        <f>IF(B187="","",Output!BB173)</f>
        <v/>
      </c>
      <c r="AK187" s="1522" t="str">
        <f>IF(B187="","",Output!BC173)</f>
        <v/>
      </c>
      <c r="AL187" s="1522" t="str">
        <f>IF(B187="","",Output!BD173)</f>
        <v/>
      </c>
      <c r="AM187" s="1523" t="str">
        <f>IF(B187="","",Output!BE173)</f>
        <v/>
      </c>
    </row>
    <row r="188" spans="2:39">
      <c r="B188" s="143" t="str">
        <f>IF(Output!C174=0,"",Output!C174)</f>
        <v/>
      </c>
      <c r="D188" s="1489" t="str">
        <f>IF(B188="","",Output!AC174)</f>
        <v/>
      </c>
      <c r="E188" s="1490" t="str">
        <f>IF(B188="","",Output!AD174)</f>
        <v/>
      </c>
      <c r="F188" s="1491" t="str">
        <f>IF(B188="","",Output!AE174)</f>
        <v/>
      </c>
      <c r="H188" s="1513" t="str">
        <f>IF(B188="","",Output!AF174)</f>
        <v/>
      </c>
      <c r="I188" s="1514" t="str">
        <f>IF(B188="","",Output!AG174)</f>
        <v/>
      </c>
      <c r="J188" s="1514" t="str">
        <f>IF(B188="","",Output!AH174)</f>
        <v/>
      </c>
      <c r="K188" s="1514" t="str">
        <f>IF(B188="","",Output!AI174)</f>
        <v/>
      </c>
      <c r="L188" s="1537" t="str">
        <f>IF(B188="","",Output!AJ174)</f>
        <v/>
      </c>
      <c r="N188" s="1516" t="str">
        <f>IF(B188="","",Output!AK174)</f>
        <v/>
      </c>
      <c r="O188" s="1517" t="str">
        <f>IF(B188="","",Output!AL174)</f>
        <v/>
      </c>
      <c r="P188" s="1518" t="str">
        <f>IF(B188="","",Output!AM174)</f>
        <v/>
      </c>
      <c r="R188" s="1519" t="str">
        <f>IF(B188="","",Output!AN174)</f>
        <v/>
      </c>
      <c r="S188" s="1517" t="str">
        <f>IF(B188="","",Output!AO174)</f>
        <v/>
      </c>
      <c r="T188" s="1518" t="str">
        <f>IF(B188="","",Output!AP174)</f>
        <v/>
      </c>
      <c r="V188" s="1519" t="str">
        <f>IF(B188="","",Output!AQ174)</f>
        <v/>
      </c>
      <c r="W188" s="1517" t="str">
        <f>IF(B188="","",Output!AR174)</f>
        <v/>
      </c>
      <c r="X188" s="1517" t="str">
        <f>IF(B188="","",Output!AS174)</f>
        <v/>
      </c>
      <c r="Y188" s="1518" t="str">
        <f>IF(B188="","",Output!AT174)</f>
        <v/>
      </c>
      <c r="AA188" s="1519" t="str">
        <f>IF(B188="","",Output!AU174)</f>
        <v/>
      </c>
      <c r="AB188" s="1517" t="str">
        <f>IF(B188="","",Output!AV174)</f>
        <v/>
      </c>
      <c r="AC188" s="1517" t="str">
        <f>IF(B188="","",Output!AW174)</f>
        <v/>
      </c>
      <c r="AD188" s="1518" t="str">
        <f>IF(B188="","",Output!AX174)</f>
        <v/>
      </c>
      <c r="AF188" s="1520" t="str">
        <f>IF(B188="","",Output!AY174)</f>
        <v/>
      </c>
      <c r="AG188" s="1514" t="str">
        <f>IF(B188="","",Output!AZ174)</f>
        <v/>
      </c>
      <c r="AH188" s="1515" t="str">
        <f>IF(B188="","",Output!BA174)</f>
        <v/>
      </c>
      <c r="AJ188" s="1521" t="str">
        <f>IF(B188="","",Output!BB174)</f>
        <v/>
      </c>
      <c r="AK188" s="1522" t="str">
        <f>IF(B188="","",Output!BC174)</f>
        <v/>
      </c>
      <c r="AL188" s="1522" t="str">
        <f>IF(B188="","",Output!BD174)</f>
        <v/>
      </c>
      <c r="AM188" s="1523" t="str">
        <f>IF(B188="","",Output!BE174)</f>
        <v/>
      </c>
    </row>
    <row r="189" spans="2:39">
      <c r="B189" s="143" t="str">
        <f>IF(Output!C175=0,"",Output!C175)</f>
        <v/>
      </c>
      <c r="D189" s="1489" t="str">
        <f>IF(B189="","",Output!AC175)</f>
        <v/>
      </c>
      <c r="E189" s="1490" t="str">
        <f>IF(B189="","",Output!AD175)</f>
        <v/>
      </c>
      <c r="F189" s="1491" t="str">
        <f>IF(B189="","",Output!AE175)</f>
        <v/>
      </c>
      <c r="H189" s="1513" t="str">
        <f>IF(B189="","",Output!AF175)</f>
        <v/>
      </c>
      <c r="I189" s="1514" t="str">
        <f>IF(B189="","",Output!AG175)</f>
        <v/>
      </c>
      <c r="J189" s="1514" t="str">
        <f>IF(B189="","",Output!AH175)</f>
        <v/>
      </c>
      <c r="K189" s="1514" t="str">
        <f>IF(B189="","",Output!AI175)</f>
        <v/>
      </c>
      <c r="L189" s="1537" t="str">
        <f>IF(B189="","",Output!AJ175)</f>
        <v/>
      </c>
      <c r="N189" s="1516" t="str">
        <f>IF(B189="","",Output!AK175)</f>
        <v/>
      </c>
      <c r="O189" s="1517" t="str">
        <f>IF(B189="","",Output!AL175)</f>
        <v/>
      </c>
      <c r="P189" s="1518" t="str">
        <f>IF(B189="","",Output!AM175)</f>
        <v/>
      </c>
      <c r="R189" s="1519" t="str">
        <f>IF(B189="","",Output!AN175)</f>
        <v/>
      </c>
      <c r="S189" s="1517" t="str">
        <f>IF(B189="","",Output!AO175)</f>
        <v/>
      </c>
      <c r="T189" s="1518" t="str">
        <f>IF(B189="","",Output!AP175)</f>
        <v/>
      </c>
      <c r="V189" s="1519" t="str">
        <f>IF(B189="","",Output!AQ175)</f>
        <v/>
      </c>
      <c r="W189" s="1517" t="str">
        <f>IF(B189="","",Output!AR175)</f>
        <v/>
      </c>
      <c r="X189" s="1517" t="str">
        <f>IF(B189="","",Output!AS175)</f>
        <v/>
      </c>
      <c r="Y189" s="1518" t="str">
        <f>IF(B189="","",Output!AT175)</f>
        <v/>
      </c>
      <c r="AA189" s="1519" t="str">
        <f>IF(B189="","",Output!AU175)</f>
        <v/>
      </c>
      <c r="AB189" s="1517" t="str">
        <f>IF(B189="","",Output!AV175)</f>
        <v/>
      </c>
      <c r="AC189" s="1517" t="str">
        <f>IF(B189="","",Output!AW175)</f>
        <v/>
      </c>
      <c r="AD189" s="1518" t="str">
        <f>IF(B189="","",Output!AX175)</f>
        <v/>
      </c>
      <c r="AF189" s="1520" t="str">
        <f>IF(B189="","",Output!AY175)</f>
        <v/>
      </c>
      <c r="AG189" s="1514" t="str">
        <f>IF(B189="","",Output!AZ175)</f>
        <v/>
      </c>
      <c r="AH189" s="1515" t="str">
        <f>IF(B189="","",Output!BA175)</f>
        <v/>
      </c>
      <c r="AJ189" s="1521" t="str">
        <f>IF(B189="","",Output!BB175)</f>
        <v/>
      </c>
      <c r="AK189" s="1522" t="str">
        <f>IF(B189="","",Output!BC175)</f>
        <v/>
      </c>
      <c r="AL189" s="1522" t="str">
        <f>IF(B189="","",Output!BD175)</f>
        <v/>
      </c>
      <c r="AM189" s="1523" t="str">
        <f>IF(B189="","",Output!BE175)</f>
        <v/>
      </c>
    </row>
    <row r="190" spans="2:39">
      <c r="B190" s="143" t="str">
        <f>IF(Output!C176=0,"",Output!C176)</f>
        <v/>
      </c>
      <c r="D190" s="1489" t="str">
        <f>IF(B190="","",Output!AC176)</f>
        <v/>
      </c>
      <c r="E190" s="1490" t="str">
        <f>IF(B190="","",Output!AD176)</f>
        <v/>
      </c>
      <c r="F190" s="1491" t="str">
        <f>IF(B190="","",Output!AE176)</f>
        <v/>
      </c>
      <c r="H190" s="1513" t="str">
        <f>IF(B190="","",Output!AF176)</f>
        <v/>
      </c>
      <c r="I190" s="1514" t="str">
        <f>IF(B190="","",Output!AG176)</f>
        <v/>
      </c>
      <c r="J190" s="1514" t="str">
        <f>IF(B190="","",Output!AH176)</f>
        <v/>
      </c>
      <c r="K190" s="1514" t="str">
        <f>IF(B190="","",Output!AI176)</f>
        <v/>
      </c>
      <c r="L190" s="1537" t="str">
        <f>IF(B190="","",Output!AJ176)</f>
        <v/>
      </c>
      <c r="N190" s="1516" t="str">
        <f>IF(B190="","",Output!AK176)</f>
        <v/>
      </c>
      <c r="O190" s="1517" t="str">
        <f>IF(B190="","",Output!AL176)</f>
        <v/>
      </c>
      <c r="P190" s="1518" t="str">
        <f>IF(B190="","",Output!AM176)</f>
        <v/>
      </c>
      <c r="R190" s="1519" t="str">
        <f>IF(B190="","",Output!AN176)</f>
        <v/>
      </c>
      <c r="S190" s="1517" t="str">
        <f>IF(B190="","",Output!AO176)</f>
        <v/>
      </c>
      <c r="T190" s="1518" t="str">
        <f>IF(B190="","",Output!AP176)</f>
        <v/>
      </c>
      <c r="V190" s="1519" t="str">
        <f>IF(B190="","",Output!AQ176)</f>
        <v/>
      </c>
      <c r="W190" s="1517" t="str">
        <f>IF(B190="","",Output!AR176)</f>
        <v/>
      </c>
      <c r="X190" s="1517" t="str">
        <f>IF(B190="","",Output!AS176)</f>
        <v/>
      </c>
      <c r="Y190" s="1518" t="str">
        <f>IF(B190="","",Output!AT176)</f>
        <v/>
      </c>
      <c r="AA190" s="1519" t="str">
        <f>IF(B190="","",Output!AU176)</f>
        <v/>
      </c>
      <c r="AB190" s="1517" t="str">
        <f>IF(B190="","",Output!AV176)</f>
        <v/>
      </c>
      <c r="AC190" s="1517" t="str">
        <f>IF(B190="","",Output!AW176)</f>
        <v/>
      </c>
      <c r="AD190" s="1518" t="str">
        <f>IF(B190="","",Output!AX176)</f>
        <v/>
      </c>
      <c r="AF190" s="1520" t="str">
        <f>IF(B190="","",Output!AY176)</f>
        <v/>
      </c>
      <c r="AG190" s="1514" t="str">
        <f>IF(B190="","",Output!AZ176)</f>
        <v/>
      </c>
      <c r="AH190" s="1515" t="str">
        <f>IF(B190="","",Output!BA176)</f>
        <v/>
      </c>
      <c r="AJ190" s="1521" t="str">
        <f>IF(B190="","",Output!BB176)</f>
        <v/>
      </c>
      <c r="AK190" s="1522" t="str">
        <f>IF(B190="","",Output!BC176)</f>
        <v/>
      </c>
      <c r="AL190" s="1522" t="str">
        <f>IF(B190="","",Output!BD176)</f>
        <v/>
      </c>
      <c r="AM190" s="1523" t="str">
        <f>IF(B190="","",Output!BE176)</f>
        <v/>
      </c>
    </row>
    <row r="191" spans="2:39">
      <c r="B191" s="143" t="str">
        <f>IF(Output!C177=0,"",Output!C177)</f>
        <v/>
      </c>
      <c r="D191" s="1489" t="str">
        <f>IF(B191="","",Output!AC177)</f>
        <v/>
      </c>
      <c r="E191" s="1490" t="str">
        <f>IF(B191="","",Output!AD177)</f>
        <v/>
      </c>
      <c r="F191" s="1491" t="str">
        <f>IF(B191="","",Output!AE177)</f>
        <v/>
      </c>
      <c r="H191" s="1513" t="str">
        <f>IF(B191="","",Output!AF177)</f>
        <v/>
      </c>
      <c r="I191" s="1514" t="str">
        <f>IF(B191="","",Output!AG177)</f>
        <v/>
      </c>
      <c r="J191" s="1514" t="str">
        <f>IF(B191="","",Output!AH177)</f>
        <v/>
      </c>
      <c r="K191" s="1514" t="str">
        <f>IF(B191="","",Output!AI177)</f>
        <v/>
      </c>
      <c r="L191" s="1537" t="str">
        <f>IF(B191="","",Output!AJ177)</f>
        <v/>
      </c>
      <c r="N191" s="1516" t="str">
        <f>IF(B191="","",Output!AK177)</f>
        <v/>
      </c>
      <c r="O191" s="1517" t="str">
        <f>IF(B191="","",Output!AL177)</f>
        <v/>
      </c>
      <c r="P191" s="1518" t="str">
        <f>IF(B191="","",Output!AM177)</f>
        <v/>
      </c>
      <c r="R191" s="1519" t="str">
        <f>IF(B191="","",Output!AN177)</f>
        <v/>
      </c>
      <c r="S191" s="1517" t="str">
        <f>IF(B191="","",Output!AO177)</f>
        <v/>
      </c>
      <c r="T191" s="1518" t="str">
        <f>IF(B191="","",Output!AP177)</f>
        <v/>
      </c>
      <c r="V191" s="1519" t="str">
        <f>IF(B191="","",Output!AQ177)</f>
        <v/>
      </c>
      <c r="W191" s="1517" t="str">
        <f>IF(B191="","",Output!AR177)</f>
        <v/>
      </c>
      <c r="X191" s="1517" t="str">
        <f>IF(B191="","",Output!AS177)</f>
        <v/>
      </c>
      <c r="Y191" s="1518" t="str">
        <f>IF(B191="","",Output!AT177)</f>
        <v/>
      </c>
      <c r="AA191" s="1519" t="str">
        <f>IF(B191="","",Output!AU177)</f>
        <v/>
      </c>
      <c r="AB191" s="1517" t="str">
        <f>IF(B191="","",Output!AV177)</f>
        <v/>
      </c>
      <c r="AC191" s="1517" t="str">
        <f>IF(B191="","",Output!AW177)</f>
        <v/>
      </c>
      <c r="AD191" s="1518" t="str">
        <f>IF(B191="","",Output!AX177)</f>
        <v/>
      </c>
      <c r="AF191" s="1520" t="str">
        <f>IF(B191="","",Output!AY177)</f>
        <v/>
      </c>
      <c r="AG191" s="1514" t="str">
        <f>IF(B191="","",Output!AZ177)</f>
        <v/>
      </c>
      <c r="AH191" s="1515" t="str">
        <f>IF(B191="","",Output!BA177)</f>
        <v/>
      </c>
      <c r="AJ191" s="1521" t="str">
        <f>IF(B191="","",Output!BB177)</f>
        <v/>
      </c>
      <c r="AK191" s="1522" t="str">
        <f>IF(B191="","",Output!BC177)</f>
        <v/>
      </c>
      <c r="AL191" s="1522" t="str">
        <f>IF(B191="","",Output!BD177)</f>
        <v/>
      </c>
      <c r="AM191" s="1523" t="str">
        <f>IF(B191="","",Output!BE177)</f>
        <v/>
      </c>
    </row>
    <row r="192" spans="2:39">
      <c r="B192" s="143" t="str">
        <f>IF(Output!C178=0,"",Output!C178)</f>
        <v/>
      </c>
      <c r="D192" s="1489" t="str">
        <f>IF(B192="","",Output!AC178)</f>
        <v/>
      </c>
      <c r="E192" s="1490" t="str">
        <f>IF(B192="","",Output!AD178)</f>
        <v/>
      </c>
      <c r="F192" s="1491" t="str">
        <f>IF(B192="","",Output!AE178)</f>
        <v/>
      </c>
      <c r="H192" s="1513" t="str">
        <f>IF(B192="","",Output!AF178)</f>
        <v/>
      </c>
      <c r="I192" s="1514" t="str">
        <f>IF(B192="","",Output!AG178)</f>
        <v/>
      </c>
      <c r="J192" s="1514" t="str">
        <f>IF(B192="","",Output!AH178)</f>
        <v/>
      </c>
      <c r="K192" s="1514" t="str">
        <f>IF(B192="","",Output!AI178)</f>
        <v/>
      </c>
      <c r="L192" s="1537" t="str">
        <f>IF(B192="","",Output!AJ178)</f>
        <v/>
      </c>
      <c r="N192" s="1516" t="str">
        <f>IF(B192="","",Output!AK178)</f>
        <v/>
      </c>
      <c r="O192" s="1517" t="str">
        <f>IF(B192="","",Output!AL178)</f>
        <v/>
      </c>
      <c r="P192" s="1518" t="str">
        <f>IF(B192="","",Output!AM178)</f>
        <v/>
      </c>
      <c r="R192" s="1519" t="str">
        <f>IF(B192="","",Output!AN178)</f>
        <v/>
      </c>
      <c r="S192" s="1517" t="str">
        <f>IF(B192="","",Output!AO178)</f>
        <v/>
      </c>
      <c r="T192" s="1518" t="str">
        <f>IF(B192="","",Output!AP178)</f>
        <v/>
      </c>
      <c r="V192" s="1519" t="str">
        <f>IF(B192="","",Output!AQ178)</f>
        <v/>
      </c>
      <c r="W192" s="1517" t="str">
        <f>IF(B192="","",Output!AR178)</f>
        <v/>
      </c>
      <c r="X192" s="1517" t="str">
        <f>IF(B192="","",Output!AS178)</f>
        <v/>
      </c>
      <c r="Y192" s="1518" t="str">
        <f>IF(B192="","",Output!AT178)</f>
        <v/>
      </c>
      <c r="AA192" s="1519" t="str">
        <f>IF(B192="","",Output!AU178)</f>
        <v/>
      </c>
      <c r="AB192" s="1517" t="str">
        <f>IF(B192="","",Output!AV178)</f>
        <v/>
      </c>
      <c r="AC192" s="1517" t="str">
        <f>IF(B192="","",Output!AW178)</f>
        <v/>
      </c>
      <c r="AD192" s="1518" t="str">
        <f>IF(B192="","",Output!AX178)</f>
        <v/>
      </c>
      <c r="AF192" s="1520" t="str">
        <f>IF(B192="","",Output!AY178)</f>
        <v/>
      </c>
      <c r="AG192" s="1514" t="str">
        <f>IF(B192="","",Output!AZ178)</f>
        <v/>
      </c>
      <c r="AH192" s="1515" t="str">
        <f>IF(B192="","",Output!BA178)</f>
        <v/>
      </c>
      <c r="AJ192" s="1521" t="str">
        <f>IF(B192="","",Output!BB178)</f>
        <v/>
      </c>
      <c r="AK192" s="1522" t="str">
        <f>IF(B192="","",Output!BC178)</f>
        <v/>
      </c>
      <c r="AL192" s="1522" t="str">
        <f>IF(B192="","",Output!BD178)</f>
        <v/>
      </c>
      <c r="AM192" s="1523" t="str">
        <f>IF(B192="","",Output!BE178)</f>
        <v/>
      </c>
    </row>
    <row r="193" spans="2:39">
      <c r="B193" s="143" t="str">
        <f>IF(Output!C179=0,"",Output!C179)</f>
        <v/>
      </c>
      <c r="D193" s="1489" t="str">
        <f>IF(B193="","",Output!AC179)</f>
        <v/>
      </c>
      <c r="E193" s="1490" t="str">
        <f>IF(B193="","",Output!AD179)</f>
        <v/>
      </c>
      <c r="F193" s="1491" t="str">
        <f>IF(B193="","",Output!AE179)</f>
        <v/>
      </c>
      <c r="H193" s="1513" t="str">
        <f>IF(B193="","",Output!AF179)</f>
        <v/>
      </c>
      <c r="I193" s="1514" t="str">
        <f>IF(B193="","",Output!AG179)</f>
        <v/>
      </c>
      <c r="J193" s="1514" t="str">
        <f>IF(B193="","",Output!AH179)</f>
        <v/>
      </c>
      <c r="K193" s="1514" t="str">
        <f>IF(B193="","",Output!AI179)</f>
        <v/>
      </c>
      <c r="L193" s="1537" t="str">
        <f>IF(B193="","",Output!AJ179)</f>
        <v/>
      </c>
      <c r="N193" s="1516" t="str">
        <f>IF(B193="","",Output!AK179)</f>
        <v/>
      </c>
      <c r="O193" s="1517" t="str">
        <f>IF(B193="","",Output!AL179)</f>
        <v/>
      </c>
      <c r="P193" s="1518" t="str">
        <f>IF(B193="","",Output!AM179)</f>
        <v/>
      </c>
      <c r="R193" s="1519" t="str">
        <f>IF(B193="","",Output!AN179)</f>
        <v/>
      </c>
      <c r="S193" s="1517" t="str">
        <f>IF(B193="","",Output!AO179)</f>
        <v/>
      </c>
      <c r="T193" s="1518" t="str">
        <f>IF(B193="","",Output!AP179)</f>
        <v/>
      </c>
      <c r="V193" s="1519" t="str">
        <f>IF(B193="","",Output!AQ179)</f>
        <v/>
      </c>
      <c r="W193" s="1517" t="str">
        <f>IF(B193="","",Output!AR179)</f>
        <v/>
      </c>
      <c r="X193" s="1517" t="str">
        <f>IF(B193="","",Output!AS179)</f>
        <v/>
      </c>
      <c r="Y193" s="1518" t="str">
        <f>IF(B193="","",Output!AT179)</f>
        <v/>
      </c>
      <c r="AA193" s="1519" t="str">
        <f>IF(B193="","",Output!AU179)</f>
        <v/>
      </c>
      <c r="AB193" s="1517" t="str">
        <f>IF(B193="","",Output!AV179)</f>
        <v/>
      </c>
      <c r="AC193" s="1517" t="str">
        <f>IF(B193="","",Output!AW179)</f>
        <v/>
      </c>
      <c r="AD193" s="1518" t="str">
        <f>IF(B193="","",Output!AX179)</f>
        <v/>
      </c>
      <c r="AF193" s="1520" t="str">
        <f>IF(B193="","",Output!AY179)</f>
        <v/>
      </c>
      <c r="AG193" s="1514" t="str">
        <f>IF(B193="","",Output!AZ179)</f>
        <v/>
      </c>
      <c r="AH193" s="1515" t="str">
        <f>IF(B193="","",Output!BA179)</f>
        <v/>
      </c>
      <c r="AJ193" s="1521" t="str">
        <f>IF(B193="","",Output!BB179)</f>
        <v/>
      </c>
      <c r="AK193" s="1522" t="str">
        <f>IF(B193="","",Output!BC179)</f>
        <v/>
      </c>
      <c r="AL193" s="1522" t="str">
        <f>IF(B193="","",Output!BD179)</f>
        <v/>
      </c>
      <c r="AM193" s="1523" t="str">
        <f>IF(B193="","",Output!BE179)</f>
        <v/>
      </c>
    </row>
    <row r="194" spans="2:39">
      <c r="B194" s="143" t="str">
        <f>IF(Output!C180=0,"",Output!C180)</f>
        <v/>
      </c>
      <c r="D194" s="1489" t="str">
        <f>IF(B194="","",Output!AC180)</f>
        <v/>
      </c>
      <c r="E194" s="1490" t="str">
        <f>IF(B194="","",Output!AD180)</f>
        <v/>
      </c>
      <c r="F194" s="1491" t="str">
        <f>IF(B194="","",Output!AE180)</f>
        <v/>
      </c>
      <c r="H194" s="1513" t="str">
        <f>IF(B194="","",Output!AF180)</f>
        <v/>
      </c>
      <c r="I194" s="1514" t="str">
        <f>IF(B194="","",Output!AG180)</f>
        <v/>
      </c>
      <c r="J194" s="1514" t="str">
        <f>IF(B194="","",Output!AH180)</f>
        <v/>
      </c>
      <c r="K194" s="1514" t="str">
        <f>IF(B194="","",Output!AI180)</f>
        <v/>
      </c>
      <c r="L194" s="1537" t="str">
        <f>IF(B194="","",Output!AJ180)</f>
        <v/>
      </c>
      <c r="N194" s="1516" t="str">
        <f>IF(B194="","",Output!AK180)</f>
        <v/>
      </c>
      <c r="O194" s="1517" t="str">
        <f>IF(B194="","",Output!AL180)</f>
        <v/>
      </c>
      <c r="P194" s="1518" t="str">
        <f>IF(B194="","",Output!AM180)</f>
        <v/>
      </c>
      <c r="R194" s="1519" t="str">
        <f>IF(B194="","",Output!AN180)</f>
        <v/>
      </c>
      <c r="S194" s="1517" t="str">
        <f>IF(B194="","",Output!AO180)</f>
        <v/>
      </c>
      <c r="T194" s="1518" t="str">
        <f>IF(B194="","",Output!AP180)</f>
        <v/>
      </c>
      <c r="V194" s="1519" t="str">
        <f>IF(B194="","",Output!AQ180)</f>
        <v/>
      </c>
      <c r="W194" s="1517" t="str">
        <f>IF(B194="","",Output!AR180)</f>
        <v/>
      </c>
      <c r="X194" s="1517" t="str">
        <f>IF(B194="","",Output!AS180)</f>
        <v/>
      </c>
      <c r="Y194" s="1518" t="str">
        <f>IF(B194="","",Output!AT180)</f>
        <v/>
      </c>
      <c r="AA194" s="1519" t="str">
        <f>IF(B194="","",Output!AU180)</f>
        <v/>
      </c>
      <c r="AB194" s="1517" t="str">
        <f>IF(B194="","",Output!AV180)</f>
        <v/>
      </c>
      <c r="AC194" s="1517" t="str">
        <f>IF(B194="","",Output!AW180)</f>
        <v/>
      </c>
      <c r="AD194" s="1518" t="str">
        <f>IF(B194="","",Output!AX180)</f>
        <v/>
      </c>
      <c r="AF194" s="1520" t="str">
        <f>IF(B194="","",Output!AY180)</f>
        <v/>
      </c>
      <c r="AG194" s="1514" t="str">
        <f>IF(B194="","",Output!AZ180)</f>
        <v/>
      </c>
      <c r="AH194" s="1515" t="str">
        <f>IF(B194="","",Output!BA180)</f>
        <v/>
      </c>
      <c r="AJ194" s="1521" t="str">
        <f>IF(B194="","",Output!BB180)</f>
        <v/>
      </c>
      <c r="AK194" s="1522" t="str">
        <f>IF(B194="","",Output!BC180)</f>
        <v/>
      </c>
      <c r="AL194" s="1522" t="str">
        <f>IF(B194="","",Output!BD180)</f>
        <v/>
      </c>
      <c r="AM194" s="1523" t="str">
        <f>IF(B194="","",Output!BE180)</f>
        <v/>
      </c>
    </row>
    <row r="195" spans="2:39">
      <c r="B195" s="143" t="str">
        <f>IF(Output!C181=0,"",Output!C181)</f>
        <v/>
      </c>
      <c r="D195" s="1489" t="str">
        <f>IF(B195="","",Output!AC181)</f>
        <v/>
      </c>
      <c r="E195" s="1490" t="str">
        <f>IF(B195="","",Output!AD181)</f>
        <v/>
      </c>
      <c r="F195" s="1491" t="str">
        <f>IF(B195="","",Output!AE181)</f>
        <v/>
      </c>
      <c r="H195" s="1513" t="str">
        <f>IF(B195="","",Output!AF181)</f>
        <v/>
      </c>
      <c r="I195" s="1514" t="str">
        <f>IF(B195="","",Output!AG181)</f>
        <v/>
      </c>
      <c r="J195" s="1514" t="str">
        <f>IF(B195="","",Output!AH181)</f>
        <v/>
      </c>
      <c r="K195" s="1514" t="str">
        <f>IF(B195="","",Output!AI181)</f>
        <v/>
      </c>
      <c r="L195" s="1537" t="str">
        <f>IF(B195="","",Output!AJ181)</f>
        <v/>
      </c>
      <c r="N195" s="1516" t="str">
        <f>IF(B195="","",Output!AK181)</f>
        <v/>
      </c>
      <c r="O195" s="1517" t="str">
        <f>IF(B195="","",Output!AL181)</f>
        <v/>
      </c>
      <c r="P195" s="1518" t="str">
        <f>IF(B195="","",Output!AM181)</f>
        <v/>
      </c>
      <c r="R195" s="1519" t="str">
        <f>IF(B195="","",Output!AN181)</f>
        <v/>
      </c>
      <c r="S195" s="1517" t="str">
        <f>IF(B195="","",Output!AO181)</f>
        <v/>
      </c>
      <c r="T195" s="1518" t="str">
        <f>IF(B195="","",Output!AP181)</f>
        <v/>
      </c>
      <c r="V195" s="1519" t="str">
        <f>IF(B195="","",Output!AQ181)</f>
        <v/>
      </c>
      <c r="W195" s="1517" t="str">
        <f>IF(B195="","",Output!AR181)</f>
        <v/>
      </c>
      <c r="X195" s="1517" t="str">
        <f>IF(B195="","",Output!AS181)</f>
        <v/>
      </c>
      <c r="Y195" s="1518" t="str">
        <f>IF(B195="","",Output!AT181)</f>
        <v/>
      </c>
      <c r="AA195" s="1519" t="str">
        <f>IF(B195="","",Output!AU181)</f>
        <v/>
      </c>
      <c r="AB195" s="1517" t="str">
        <f>IF(B195="","",Output!AV181)</f>
        <v/>
      </c>
      <c r="AC195" s="1517" t="str">
        <f>IF(B195="","",Output!AW181)</f>
        <v/>
      </c>
      <c r="AD195" s="1518" t="str">
        <f>IF(B195="","",Output!AX181)</f>
        <v/>
      </c>
      <c r="AF195" s="1520" t="str">
        <f>IF(B195="","",Output!AY181)</f>
        <v/>
      </c>
      <c r="AG195" s="1514" t="str">
        <f>IF(B195="","",Output!AZ181)</f>
        <v/>
      </c>
      <c r="AH195" s="1515" t="str">
        <f>IF(B195="","",Output!BA181)</f>
        <v/>
      </c>
      <c r="AJ195" s="1521" t="str">
        <f>IF(B195="","",Output!BB181)</f>
        <v/>
      </c>
      <c r="AK195" s="1522" t="str">
        <f>IF(B195="","",Output!BC181)</f>
        <v/>
      </c>
      <c r="AL195" s="1522" t="str">
        <f>IF(B195="","",Output!BD181)</f>
        <v/>
      </c>
      <c r="AM195" s="1523" t="str">
        <f>IF(B195="","",Output!BE181)</f>
        <v/>
      </c>
    </row>
    <row r="196" spans="2:39">
      <c r="B196" s="143" t="str">
        <f>IF(Output!C182=0,"",Output!C182)</f>
        <v/>
      </c>
      <c r="D196" s="1489" t="str">
        <f>IF(B196="","",Output!AC182)</f>
        <v/>
      </c>
      <c r="E196" s="1490" t="str">
        <f>IF(B196="","",Output!AD182)</f>
        <v/>
      </c>
      <c r="F196" s="1491" t="str">
        <f>IF(B196="","",Output!AE182)</f>
        <v/>
      </c>
      <c r="H196" s="1513" t="str">
        <f>IF(B196="","",Output!AF182)</f>
        <v/>
      </c>
      <c r="I196" s="1514" t="str">
        <f>IF(B196="","",Output!AG182)</f>
        <v/>
      </c>
      <c r="J196" s="1514" t="str">
        <f>IF(B196="","",Output!AH182)</f>
        <v/>
      </c>
      <c r="K196" s="1514" t="str">
        <f>IF(B196="","",Output!AI182)</f>
        <v/>
      </c>
      <c r="L196" s="1537" t="str">
        <f>IF(B196="","",Output!AJ182)</f>
        <v/>
      </c>
      <c r="N196" s="1516" t="str">
        <f>IF(B196="","",Output!AK182)</f>
        <v/>
      </c>
      <c r="O196" s="1517" t="str">
        <f>IF(B196="","",Output!AL182)</f>
        <v/>
      </c>
      <c r="P196" s="1518" t="str">
        <f>IF(B196="","",Output!AM182)</f>
        <v/>
      </c>
      <c r="R196" s="1519" t="str">
        <f>IF(B196="","",Output!AN182)</f>
        <v/>
      </c>
      <c r="S196" s="1517" t="str">
        <f>IF(B196="","",Output!AO182)</f>
        <v/>
      </c>
      <c r="T196" s="1518" t="str">
        <f>IF(B196="","",Output!AP182)</f>
        <v/>
      </c>
      <c r="V196" s="1519" t="str">
        <f>IF(B196="","",Output!AQ182)</f>
        <v/>
      </c>
      <c r="W196" s="1517" t="str">
        <f>IF(B196="","",Output!AR182)</f>
        <v/>
      </c>
      <c r="X196" s="1517" t="str">
        <f>IF(B196="","",Output!AS182)</f>
        <v/>
      </c>
      <c r="Y196" s="1518" t="str">
        <f>IF(B196="","",Output!AT182)</f>
        <v/>
      </c>
      <c r="AA196" s="1519" t="str">
        <f>IF(B196="","",Output!AU182)</f>
        <v/>
      </c>
      <c r="AB196" s="1517" t="str">
        <f>IF(B196="","",Output!AV182)</f>
        <v/>
      </c>
      <c r="AC196" s="1517" t="str">
        <f>IF(B196="","",Output!AW182)</f>
        <v/>
      </c>
      <c r="AD196" s="1518" t="str">
        <f>IF(B196="","",Output!AX182)</f>
        <v/>
      </c>
      <c r="AF196" s="1520" t="str">
        <f>IF(B196="","",Output!AY182)</f>
        <v/>
      </c>
      <c r="AG196" s="1514" t="str">
        <f>IF(B196="","",Output!AZ182)</f>
        <v/>
      </c>
      <c r="AH196" s="1515" t="str">
        <f>IF(B196="","",Output!BA182)</f>
        <v/>
      </c>
      <c r="AJ196" s="1521" t="str">
        <f>IF(B196="","",Output!BB182)</f>
        <v/>
      </c>
      <c r="AK196" s="1522" t="str">
        <f>IF(B196="","",Output!BC182)</f>
        <v/>
      </c>
      <c r="AL196" s="1522" t="str">
        <f>IF(B196="","",Output!BD182)</f>
        <v/>
      </c>
      <c r="AM196" s="1523" t="str">
        <f>IF(B196="","",Output!BE182)</f>
        <v/>
      </c>
    </row>
    <row r="197" spans="2:39">
      <c r="B197" s="143" t="str">
        <f>IF(Output!C183=0,"",Output!C183)</f>
        <v/>
      </c>
      <c r="D197" s="1489" t="str">
        <f>IF(B197="","",Output!AC183)</f>
        <v/>
      </c>
      <c r="E197" s="1490" t="str">
        <f>IF(B197="","",Output!AD183)</f>
        <v/>
      </c>
      <c r="F197" s="1491" t="str">
        <f>IF(B197="","",Output!AE183)</f>
        <v/>
      </c>
      <c r="H197" s="1513" t="str">
        <f>IF(B197="","",Output!AF183)</f>
        <v/>
      </c>
      <c r="I197" s="1514" t="str">
        <f>IF(B197="","",Output!AG183)</f>
        <v/>
      </c>
      <c r="J197" s="1514" t="str">
        <f>IF(B197="","",Output!AH183)</f>
        <v/>
      </c>
      <c r="K197" s="1514" t="str">
        <f>IF(B197="","",Output!AI183)</f>
        <v/>
      </c>
      <c r="L197" s="1537" t="str">
        <f>IF(B197="","",Output!AJ183)</f>
        <v/>
      </c>
      <c r="N197" s="1516" t="str">
        <f>IF(B197="","",Output!AK183)</f>
        <v/>
      </c>
      <c r="O197" s="1517" t="str">
        <f>IF(B197="","",Output!AL183)</f>
        <v/>
      </c>
      <c r="P197" s="1518" t="str">
        <f>IF(B197="","",Output!AM183)</f>
        <v/>
      </c>
      <c r="R197" s="1519" t="str">
        <f>IF(B197="","",Output!AN183)</f>
        <v/>
      </c>
      <c r="S197" s="1517" t="str">
        <f>IF(B197="","",Output!AO183)</f>
        <v/>
      </c>
      <c r="T197" s="1518" t="str">
        <f>IF(B197="","",Output!AP183)</f>
        <v/>
      </c>
      <c r="V197" s="1519" t="str">
        <f>IF(B197="","",Output!AQ183)</f>
        <v/>
      </c>
      <c r="W197" s="1517" t="str">
        <f>IF(B197="","",Output!AR183)</f>
        <v/>
      </c>
      <c r="X197" s="1517" t="str">
        <f>IF(B197="","",Output!AS183)</f>
        <v/>
      </c>
      <c r="Y197" s="1518" t="str">
        <f>IF(B197="","",Output!AT183)</f>
        <v/>
      </c>
      <c r="AA197" s="1519" t="str">
        <f>IF(B197="","",Output!AU183)</f>
        <v/>
      </c>
      <c r="AB197" s="1517" t="str">
        <f>IF(B197="","",Output!AV183)</f>
        <v/>
      </c>
      <c r="AC197" s="1517" t="str">
        <f>IF(B197="","",Output!AW183)</f>
        <v/>
      </c>
      <c r="AD197" s="1518" t="str">
        <f>IF(B197="","",Output!AX183)</f>
        <v/>
      </c>
      <c r="AF197" s="1520" t="str">
        <f>IF(B197="","",Output!AY183)</f>
        <v/>
      </c>
      <c r="AG197" s="1514" t="str">
        <f>IF(B197="","",Output!AZ183)</f>
        <v/>
      </c>
      <c r="AH197" s="1515" t="str">
        <f>IF(B197="","",Output!BA183)</f>
        <v/>
      </c>
      <c r="AJ197" s="1521" t="str">
        <f>IF(B197="","",Output!BB183)</f>
        <v/>
      </c>
      <c r="AK197" s="1522" t="str">
        <f>IF(B197="","",Output!BC183)</f>
        <v/>
      </c>
      <c r="AL197" s="1522" t="str">
        <f>IF(B197="","",Output!BD183)</f>
        <v/>
      </c>
      <c r="AM197" s="1523" t="str">
        <f>IF(B197="","",Output!BE183)</f>
        <v/>
      </c>
    </row>
    <row r="198" spans="2:39">
      <c r="B198" s="143" t="str">
        <f>IF(Output!C184=0,"",Output!C184)</f>
        <v/>
      </c>
      <c r="D198" s="1489" t="str">
        <f>IF(B198="","",Output!AC184)</f>
        <v/>
      </c>
      <c r="E198" s="1490" t="str">
        <f>IF(B198="","",Output!AD184)</f>
        <v/>
      </c>
      <c r="F198" s="1491" t="str">
        <f>IF(B198="","",Output!AE184)</f>
        <v/>
      </c>
      <c r="H198" s="1513" t="str">
        <f>IF(B198="","",Output!AF184)</f>
        <v/>
      </c>
      <c r="I198" s="1514" t="str">
        <f>IF(B198="","",Output!AG184)</f>
        <v/>
      </c>
      <c r="J198" s="1514" t="str">
        <f>IF(B198="","",Output!AH184)</f>
        <v/>
      </c>
      <c r="K198" s="1514" t="str">
        <f>IF(B198="","",Output!AI184)</f>
        <v/>
      </c>
      <c r="L198" s="1537" t="str">
        <f>IF(B198="","",Output!AJ184)</f>
        <v/>
      </c>
      <c r="N198" s="1516" t="str">
        <f>IF(B198="","",Output!AK184)</f>
        <v/>
      </c>
      <c r="O198" s="1517" t="str">
        <f>IF(B198="","",Output!AL184)</f>
        <v/>
      </c>
      <c r="P198" s="1518" t="str">
        <f>IF(B198="","",Output!AM184)</f>
        <v/>
      </c>
      <c r="R198" s="1519" t="str">
        <f>IF(B198="","",Output!AN184)</f>
        <v/>
      </c>
      <c r="S198" s="1517" t="str">
        <f>IF(B198="","",Output!AO184)</f>
        <v/>
      </c>
      <c r="T198" s="1518" t="str">
        <f>IF(B198="","",Output!AP184)</f>
        <v/>
      </c>
      <c r="V198" s="1519" t="str">
        <f>IF(B198="","",Output!AQ184)</f>
        <v/>
      </c>
      <c r="W198" s="1517" t="str">
        <f>IF(B198="","",Output!AR184)</f>
        <v/>
      </c>
      <c r="X198" s="1517" t="str">
        <f>IF(B198="","",Output!AS184)</f>
        <v/>
      </c>
      <c r="Y198" s="1518" t="str">
        <f>IF(B198="","",Output!AT184)</f>
        <v/>
      </c>
      <c r="AA198" s="1519" t="str">
        <f>IF(B198="","",Output!AU184)</f>
        <v/>
      </c>
      <c r="AB198" s="1517" t="str">
        <f>IF(B198="","",Output!AV184)</f>
        <v/>
      </c>
      <c r="AC198" s="1517" t="str">
        <f>IF(B198="","",Output!AW184)</f>
        <v/>
      </c>
      <c r="AD198" s="1518" t="str">
        <f>IF(B198="","",Output!AX184)</f>
        <v/>
      </c>
      <c r="AF198" s="1520" t="str">
        <f>IF(B198="","",Output!AY184)</f>
        <v/>
      </c>
      <c r="AG198" s="1514" t="str">
        <f>IF(B198="","",Output!AZ184)</f>
        <v/>
      </c>
      <c r="AH198" s="1515" t="str">
        <f>IF(B198="","",Output!BA184)</f>
        <v/>
      </c>
      <c r="AJ198" s="1521" t="str">
        <f>IF(B198="","",Output!BB184)</f>
        <v/>
      </c>
      <c r="AK198" s="1522" t="str">
        <f>IF(B198="","",Output!BC184)</f>
        <v/>
      </c>
      <c r="AL198" s="1522" t="str">
        <f>IF(B198="","",Output!BD184)</f>
        <v/>
      </c>
      <c r="AM198" s="1523" t="str">
        <f>IF(B198="","",Output!BE184)</f>
        <v/>
      </c>
    </row>
    <row r="199" spans="2:39">
      <c r="B199" s="143" t="str">
        <f>IF(Output!C185=0,"",Output!C185)</f>
        <v/>
      </c>
      <c r="D199" s="1489" t="str">
        <f>IF(B199="","",Output!AC185)</f>
        <v/>
      </c>
      <c r="E199" s="1490" t="str">
        <f>IF(B199="","",Output!AD185)</f>
        <v/>
      </c>
      <c r="F199" s="1491" t="str">
        <f>IF(B199="","",Output!AE185)</f>
        <v/>
      </c>
      <c r="H199" s="1513" t="str">
        <f>IF(B199="","",Output!AF185)</f>
        <v/>
      </c>
      <c r="I199" s="1514" t="str">
        <f>IF(B199="","",Output!AG185)</f>
        <v/>
      </c>
      <c r="J199" s="1514" t="str">
        <f>IF(B199="","",Output!AH185)</f>
        <v/>
      </c>
      <c r="K199" s="1514" t="str">
        <f>IF(B199="","",Output!AI185)</f>
        <v/>
      </c>
      <c r="L199" s="1537" t="str">
        <f>IF(B199="","",Output!AJ185)</f>
        <v/>
      </c>
      <c r="N199" s="1516" t="str">
        <f>IF(B199="","",Output!AK185)</f>
        <v/>
      </c>
      <c r="O199" s="1517" t="str">
        <f>IF(B199="","",Output!AL185)</f>
        <v/>
      </c>
      <c r="P199" s="1518" t="str">
        <f>IF(B199="","",Output!AM185)</f>
        <v/>
      </c>
      <c r="R199" s="1519" t="str">
        <f>IF(B199="","",Output!AN185)</f>
        <v/>
      </c>
      <c r="S199" s="1517" t="str">
        <f>IF(B199="","",Output!AO185)</f>
        <v/>
      </c>
      <c r="T199" s="1518" t="str">
        <f>IF(B199="","",Output!AP185)</f>
        <v/>
      </c>
      <c r="V199" s="1519" t="str">
        <f>IF(B199="","",Output!AQ185)</f>
        <v/>
      </c>
      <c r="W199" s="1517" t="str">
        <f>IF(B199="","",Output!AR185)</f>
        <v/>
      </c>
      <c r="X199" s="1517" t="str">
        <f>IF(B199="","",Output!AS185)</f>
        <v/>
      </c>
      <c r="Y199" s="1518" t="str">
        <f>IF(B199="","",Output!AT185)</f>
        <v/>
      </c>
      <c r="AA199" s="1519" t="str">
        <f>IF(B199="","",Output!AU185)</f>
        <v/>
      </c>
      <c r="AB199" s="1517" t="str">
        <f>IF(B199="","",Output!AV185)</f>
        <v/>
      </c>
      <c r="AC199" s="1517" t="str">
        <f>IF(B199="","",Output!AW185)</f>
        <v/>
      </c>
      <c r="AD199" s="1518" t="str">
        <f>IF(B199="","",Output!AX185)</f>
        <v/>
      </c>
      <c r="AF199" s="1520" t="str">
        <f>IF(B199="","",Output!AY185)</f>
        <v/>
      </c>
      <c r="AG199" s="1514" t="str">
        <f>IF(B199="","",Output!AZ185)</f>
        <v/>
      </c>
      <c r="AH199" s="1515" t="str">
        <f>IF(B199="","",Output!BA185)</f>
        <v/>
      </c>
      <c r="AJ199" s="1521" t="str">
        <f>IF(B199="","",Output!BB185)</f>
        <v/>
      </c>
      <c r="AK199" s="1522" t="str">
        <f>IF(B199="","",Output!BC185)</f>
        <v/>
      </c>
      <c r="AL199" s="1522" t="str">
        <f>IF(B199="","",Output!BD185)</f>
        <v/>
      </c>
      <c r="AM199" s="1523" t="str">
        <f>IF(B199="","",Output!BE185)</f>
        <v/>
      </c>
    </row>
    <row r="200" spans="2:39">
      <c r="B200" s="143" t="str">
        <f>IF(Output!C186=0,"",Output!C186)</f>
        <v/>
      </c>
      <c r="D200" s="1489" t="str">
        <f>IF(B200="","",Output!AC186)</f>
        <v/>
      </c>
      <c r="E200" s="1490" t="str">
        <f>IF(B200="","",Output!AD186)</f>
        <v/>
      </c>
      <c r="F200" s="1491" t="str">
        <f>IF(B200="","",Output!AE186)</f>
        <v/>
      </c>
      <c r="H200" s="1513" t="str">
        <f>IF(B200="","",Output!AF186)</f>
        <v/>
      </c>
      <c r="I200" s="1514" t="str">
        <f>IF(B200="","",Output!AG186)</f>
        <v/>
      </c>
      <c r="J200" s="1514" t="str">
        <f>IF(B200="","",Output!AH186)</f>
        <v/>
      </c>
      <c r="K200" s="1514" t="str">
        <f>IF(B200="","",Output!AI186)</f>
        <v/>
      </c>
      <c r="L200" s="1537" t="str">
        <f>IF(B200="","",Output!AJ186)</f>
        <v/>
      </c>
      <c r="N200" s="1516" t="str">
        <f>IF(B200="","",Output!AK186)</f>
        <v/>
      </c>
      <c r="O200" s="1517" t="str">
        <f>IF(B200="","",Output!AL186)</f>
        <v/>
      </c>
      <c r="P200" s="1518" t="str">
        <f>IF(B200="","",Output!AM186)</f>
        <v/>
      </c>
      <c r="R200" s="1519" t="str">
        <f>IF(B200="","",Output!AN186)</f>
        <v/>
      </c>
      <c r="S200" s="1517" t="str">
        <f>IF(B200="","",Output!AO186)</f>
        <v/>
      </c>
      <c r="T200" s="1518" t="str">
        <f>IF(B200="","",Output!AP186)</f>
        <v/>
      </c>
      <c r="V200" s="1519" t="str">
        <f>IF(B200="","",Output!AQ186)</f>
        <v/>
      </c>
      <c r="W200" s="1517" t="str">
        <f>IF(B200="","",Output!AR186)</f>
        <v/>
      </c>
      <c r="X200" s="1517" t="str">
        <f>IF(B200="","",Output!AS186)</f>
        <v/>
      </c>
      <c r="Y200" s="1518" t="str">
        <f>IF(B200="","",Output!AT186)</f>
        <v/>
      </c>
      <c r="AA200" s="1519" t="str">
        <f>IF(B200="","",Output!AU186)</f>
        <v/>
      </c>
      <c r="AB200" s="1517" t="str">
        <f>IF(B200="","",Output!AV186)</f>
        <v/>
      </c>
      <c r="AC200" s="1517" t="str">
        <f>IF(B200="","",Output!AW186)</f>
        <v/>
      </c>
      <c r="AD200" s="1518" t="str">
        <f>IF(B200="","",Output!AX186)</f>
        <v/>
      </c>
      <c r="AF200" s="1520" t="str">
        <f>IF(B200="","",Output!AY186)</f>
        <v/>
      </c>
      <c r="AG200" s="1514" t="str">
        <f>IF(B200="","",Output!AZ186)</f>
        <v/>
      </c>
      <c r="AH200" s="1515" t="str">
        <f>IF(B200="","",Output!BA186)</f>
        <v/>
      </c>
      <c r="AJ200" s="1521" t="str">
        <f>IF(B200="","",Output!BB186)</f>
        <v/>
      </c>
      <c r="AK200" s="1522" t="str">
        <f>IF(B200="","",Output!BC186)</f>
        <v/>
      </c>
      <c r="AL200" s="1522" t="str">
        <f>IF(B200="","",Output!BD186)</f>
        <v/>
      </c>
      <c r="AM200" s="1523" t="str">
        <f>IF(B200="","",Output!BE186)</f>
        <v/>
      </c>
    </row>
    <row r="201" spans="2:39">
      <c r="B201" s="143" t="str">
        <f>IF(Output!C187=0,"",Output!C187)</f>
        <v/>
      </c>
      <c r="D201" s="1489" t="str">
        <f>IF(B201="","",Output!AC187)</f>
        <v/>
      </c>
      <c r="E201" s="1490" t="str">
        <f>IF(B201="","",Output!AD187)</f>
        <v/>
      </c>
      <c r="F201" s="1491" t="str">
        <f>IF(B201="","",Output!AE187)</f>
        <v/>
      </c>
      <c r="H201" s="1513" t="str">
        <f>IF(B201="","",Output!AF187)</f>
        <v/>
      </c>
      <c r="I201" s="1514" t="str">
        <f>IF(B201="","",Output!AG187)</f>
        <v/>
      </c>
      <c r="J201" s="1514" t="str">
        <f>IF(B201="","",Output!AH187)</f>
        <v/>
      </c>
      <c r="K201" s="1514" t="str">
        <f>IF(B201="","",Output!AI187)</f>
        <v/>
      </c>
      <c r="L201" s="1537" t="str">
        <f>IF(B201="","",Output!AJ187)</f>
        <v/>
      </c>
      <c r="N201" s="1516" t="str">
        <f>IF(B201="","",Output!AK187)</f>
        <v/>
      </c>
      <c r="O201" s="1517" t="str">
        <f>IF(B201="","",Output!AL187)</f>
        <v/>
      </c>
      <c r="P201" s="1518" t="str">
        <f>IF(B201="","",Output!AM187)</f>
        <v/>
      </c>
      <c r="R201" s="1519" t="str">
        <f>IF(B201="","",Output!AN187)</f>
        <v/>
      </c>
      <c r="S201" s="1517" t="str">
        <f>IF(B201="","",Output!AO187)</f>
        <v/>
      </c>
      <c r="T201" s="1518" t="str">
        <f>IF(B201="","",Output!AP187)</f>
        <v/>
      </c>
      <c r="V201" s="1519" t="str">
        <f>IF(B201="","",Output!AQ187)</f>
        <v/>
      </c>
      <c r="W201" s="1517" t="str">
        <f>IF(B201="","",Output!AR187)</f>
        <v/>
      </c>
      <c r="X201" s="1517" t="str">
        <f>IF(B201="","",Output!AS187)</f>
        <v/>
      </c>
      <c r="Y201" s="1518" t="str">
        <f>IF(B201="","",Output!AT187)</f>
        <v/>
      </c>
      <c r="AA201" s="1519" t="str">
        <f>IF(B201="","",Output!AU187)</f>
        <v/>
      </c>
      <c r="AB201" s="1517" t="str">
        <f>IF(B201="","",Output!AV187)</f>
        <v/>
      </c>
      <c r="AC201" s="1517" t="str">
        <f>IF(B201="","",Output!AW187)</f>
        <v/>
      </c>
      <c r="AD201" s="1518" t="str">
        <f>IF(B201="","",Output!AX187)</f>
        <v/>
      </c>
      <c r="AF201" s="1520" t="str">
        <f>IF(B201="","",Output!AY187)</f>
        <v/>
      </c>
      <c r="AG201" s="1514" t="str">
        <f>IF(B201="","",Output!AZ187)</f>
        <v/>
      </c>
      <c r="AH201" s="1515" t="str">
        <f>IF(B201="","",Output!BA187)</f>
        <v/>
      </c>
      <c r="AJ201" s="1521" t="str">
        <f>IF(B201="","",Output!BB187)</f>
        <v/>
      </c>
      <c r="AK201" s="1522" t="str">
        <f>IF(B201="","",Output!BC187)</f>
        <v/>
      </c>
      <c r="AL201" s="1522" t="str">
        <f>IF(B201="","",Output!BD187)</f>
        <v/>
      </c>
      <c r="AM201" s="1523" t="str">
        <f>IF(B201="","",Output!BE187)</f>
        <v/>
      </c>
    </row>
    <row r="202" spans="2:39">
      <c r="B202" s="143" t="str">
        <f>IF(Output!C188=0,"",Output!C188)</f>
        <v/>
      </c>
      <c r="D202" s="1489" t="str">
        <f>IF(B202="","",Output!AC188)</f>
        <v/>
      </c>
      <c r="E202" s="1490" t="str">
        <f>IF(B202="","",Output!AD188)</f>
        <v/>
      </c>
      <c r="F202" s="1491" t="str">
        <f>IF(B202="","",Output!AE188)</f>
        <v/>
      </c>
      <c r="H202" s="1513" t="str">
        <f>IF(B202="","",Output!AF188)</f>
        <v/>
      </c>
      <c r="I202" s="1514" t="str">
        <f>IF(B202="","",Output!AG188)</f>
        <v/>
      </c>
      <c r="J202" s="1514" t="str">
        <f>IF(B202="","",Output!AH188)</f>
        <v/>
      </c>
      <c r="K202" s="1514" t="str">
        <f>IF(B202="","",Output!AI188)</f>
        <v/>
      </c>
      <c r="L202" s="1537" t="str">
        <f>IF(B202="","",Output!AJ188)</f>
        <v/>
      </c>
      <c r="N202" s="1516" t="str">
        <f>IF(B202="","",Output!AK188)</f>
        <v/>
      </c>
      <c r="O202" s="1517" t="str">
        <f>IF(B202="","",Output!AL188)</f>
        <v/>
      </c>
      <c r="P202" s="1518" t="str">
        <f>IF(B202="","",Output!AM188)</f>
        <v/>
      </c>
      <c r="R202" s="1519" t="str">
        <f>IF(B202="","",Output!AN188)</f>
        <v/>
      </c>
      <c r="S202" s="1517" t="str">
        <f>IF(B202="","",Output!AO188)</f>
        <v/>
      </c>
      <c r="T202" s="1518" t="str">
        <f>IF(B202="","",Output!AP188)</f>
        <v/>
      </c>
      <c r="V202" s="1519" t="str">
        <f>IF(B202="","",Output!AQ188)</f>
        <v/>
      </c>
      <c r="W202" s="1517" t="str">
        <f>IF(B202="","",Output!AR188)</f>
        <v/>
      </c>
      <c r="X202" s="1517" t="str">
        <f>IF(B202="","",Output!AS188)</f>
        <v/>
      </c>
      <c r="Y202" s="1518" t="str">
        <f>IF(B202="","",Output!AT188)</f>
        <v/>
      </c>
      <c r="AA202" s="1519" t="str">
        <f>IF(B202="","",Output!AU188)</f>
        <v/>
      </c>
      <c r="AB202" s="1517" t="str">
        <f>IF(B202="","",Output!AV188)</f>
        <v/>
      </c>
      <c r="AC202" s="1517" t="str">
        <f>IF(B202="","",Output!AW188)</f>
        <v/>
      </c>
      <c r="AD202" s="1518" t="str">
        <f>IF(B202="","",Output!AX188)</f>
        <v/>
      </c>
      <c r="AF202" s="1520" t="str">
        <f>IF(B202="","",Output!AY188)</f>
        <v/>
      </c>
      <c r="AG202" s="1514" t="str">
        <f>IF(B202="","",Output!AZ188)</f>
        <v/>
      </c>
      <c r="AH202" s="1515" t="str">
        <f>IF(B202="","",Output!BA188)</f>
        <v/>
      </c>
      <c r="AJ202" s="1521" t="str">
        <f>IF(B202="","",Output!BB188)</f>
        <v/>
      </c>
      <c r="AK202" s="1522" t="str">
        <f>IF(B202="","",Output!BC188)</f>
        <v/>
      </c>
      <c r="AL202" s="1522" t="str">
        <f>IF(B202="","",Output!BD188)</f>
        <v/>
      </c>
      <c r="AM202" s="1523" t="str">
        <f>IF(B202="","",Output!BE188)</f>
        <v/>
      </c>
    </row>
    <row r="203" spans="2:39">
      <c r="B203" s="143" t="str">
        <f>IF(Output!C189=0,"",Output!C189)</f>
        <v/>
      </c>
      <c r="D203" s="1489" t="str">
        <f>IF(B203="","",Output!AC189)</f>
        <v/>
      </c>
      <c r="E203" s="1490" t="str">
        <f>IF(B203="","",Output!AD189)</f>
        <v/>
      </c>
      <c r="F203" s="1491" t="str">
        <f>IF(B203="","",Output!AE189)</f>
        <v/>
      </c>
      <c r="H203" s="1513" t="str">
        <f>IF(B203="","",Output!AF189)</f>
        <v/>
      </c>
      <c r="I203" s="1514" t="str">
        <f>IF(B203="","",Output!AG189)</f>
        <v/>
      </c>
      <c r="J203" s="1514" t="str">
        <f>IF(B203="","",Output!AH189)</f>
        <v/>
      </c>
      <c r="K203" s="1514" t="str">
        <f>IF(B203="","",Output!AI189)</f>
        <v/>
      </c>
      <c r="L203" s="1537" t="str">
        <f>IF(B203="","",Output!AJ189)</f>
        <v/>
      </c>
      <c r="N203" s="1516" t="str">
        <f>IF(B203="","",Output!AK189)</f>
        <v/>
      </c>
      <c r="O203" s="1517" t="str">
        <f>IF(B203="","",Output!AL189)</f>
        <v/>
      </c>
      <c r="P203" s="1518" t="str">
        <f>IF(B203="","",Output!AM189)</f>
        <v/>
      </c>
      <c r="R203" s="1519" t="str">
        <f>IF(B203="","",Output!AN189)</f>
        <v/>
      </c>
      <c r="S203" s="1517" t="str">
        <f>IF(B203="","",Output!AO189)</f>
        <v/>
      </c>
      <c r="T203" s="1518" t="str">
        <f>IF(B203="","",Output!AP189)</f>
        <v/>
      </c>
      <c r="V203" s="1519" t="str">
        <f>IF(B203="","",Output!AQ189)</f>
        <v/>
      </c>
      <c r="W203" s="1517" t="str">
        <f>IF(B203="","",Output!AR189)</f>
        <v/>
      </c>
      <c r="X203" s="1517" t="str">
        <f>IF(B203="","",Output!AS189)</f>
        <v/>
      </c>
      <c r="Y203" s="1518" t="str">
        <f>IF(B203="","",Output!AT189)</f>
        <v/>
      </c>
      <c r="AA203" s="1519" t="str">
        <f>IF(B203="","",Output!AU189)</f>
        <v/>
      </c>
      <c r="AB203" s="1517" t="str">
        <f>IF(B203="","",Output!AV189)</f>
        <v/>
      </c>
      <c r="AC203" s="1517" t="str">
        <f>IF(B203="","",Output!AW189)</f>
        <v/>
      </c>
      <c r="AD203" s="1518" t="str">
        <f>IF(B203="","",Output!AX189)</f>
        <v/>
      </c>
      <c r="AF203" s="1520" t="str">
        <f>IF(B203="","",Output!AY189)</f>
        <v/>
      </c>
      <c r="AG203" s="1514" t="str">
        <f>IF(B203="","",Output!AZ189)</f>
        <v/>
      </c>
      <c r="AH203" s="1515" t="str">
        <f>IF(B203="","",Output!BA189)</f>
        <v/>
      </c>
      <c r="AJ203" s="1521" t="str">
        <f>IF(B203="","",Output!BB189)</f>
        <v/>
      </c>
      <c r="AK203" s="1522" t="str">
        <f>IF(B203="","",Output!BC189)</f>
        <v/>
      </c>
      <c r="AL203" s="1522" t="str">
        <f>IF(B203="","",Output!BD189)</f>
        <v/>
      </c>
      <c r="AM203" s="1523" t="str">
        <f>IF(B203="","",Output!BE189)</f>
        <v/>
      </c>
    </row>
    <row r="204" spans="2:39">
      <c r="B204" s="143" t="str">
        <f>IF(Output!C190=0,"",Output!C190)</f>
        <v/>
      </c>
      <c r="D204" s="1489" t="str">
        <f>IF(B204="","",Output!AC190)</f>
        <v/>
      </c>
      <c r="E204" s="1490" t="str">
        <f>IF(B204="","",Output!AD190)</f>
        <v/>
      </c>
      <c r="F204" s="1491" t="str">
        <f>IF(B204="","",Output!AE190)</f>
        <v/>
      </c>
      <c r="H204" s="1513" t="str">
        <f>IF(B204="","",Output!AF190)</f>
        <v/>
      </c>
      <c r="I204" s="1514" t="str">
        <f>IF(B204="","",Output!AG190)</f>
        <v/>
      </c>
      <c r="J204" s="1514" t="str">
        <f>IF(B204="","",Output!AH190)</f>
        <v/>
      </c>
      <c r="K204" s="1514" t="str">
        <f>IF(B204="","",Output!AI190)</f>
        <v/>
      </c>
      <c r="L204" s="1537" t="str">
        <f>IF(B204="","",Output!AJ190)</f>
        <v/>
      </c>
      <c r="N204" s="1516" t="str">
        <f>IF(B204="","",Output!AK190)</f>
        <v/>
      </c>
      <c r="O204" s="1517" t="str">
        <f>IF(B204="","",Output!AL190)</f>
        <v/>
      </c>
      <c r="P204" s="1518" t="str">
        <f>IF(B204="","",Output!AM190)</f>
        <v/>
      </c>
      <c r="R204" s="1519" t="str">
        <f>IF(B204="","",Output!AN190)</f>
        <v/>
      </c>
      <c r="S204" s="1517" t="str">
        <f>IF(B204="","",Output!AO190)</f>
        <v/>
      </c>
      <c r="T204" s="1518" t="str">
        <f>IF(B204="","",Output!AP190)</f>
        <v/>
      </c>
      <c r="V204" s="1519" t="str">
        <f>IF(B204="","",Output!AQ190)</f>
        <v/>
      </c>
      <c r="W204" s="1517" t="str">
        <f>IF(B204="","",Output!AR190)</f>
        <v/>
      </c>
      <c r="X204" s="1517" t="str">
        <f>IF(B204="","",Output!AS190)</f>
        <v/>
      </c>
      <c r="Y204" s="1518" t="str">
        <f>IF(B204="","",Output!AT190)</f>
        <v/>
      </c>
      <c r="AA204" s="1519" t="str">
        <f>IF(B204="","",Output!AU190)</f>
        <v/>
      </c>
      <c r="AB204" s="1517" t="str">
        <f>IF(B204="","",Output!AV190)</f>
        <v/>
      </c>
      <c r="AC204" s="1517" t="str">
        <f>IF(B204="","",Output!AW190)</f>
        <v/>
      </c>
      <c r="AD204" s="1518" t="str">
        <f>IF(B204="","",Output!AX190)</f>
        <v/>
      </c>
      <c r="AF204" s="1520" t="str">
        <f>IF(B204="","",Output!AY190)</f>
        <v/>
      </c>
      <c r="AG204" s="1514" t="str">
        <f>IF(B204="","",Output!AZ190)</f>
        <v/>
      </c>
      <c r="AH204" s="1515" t="str">
        <f>IF(B204="","",Output!BA190)</f>
        <v/>
      </c>
      <c r="AJ204" s="1521" t="str">
        <f>IF(B204="","",Output!BB190)</f>
        <v/>
      </c>
      <c r="AK204" s="1522" t="str">
        <f>IF(B204="","",Output!BC190)</f>
        <v/>
      </c>
      <c r="AL204" s="1522" t="str">
        <f>IF(B204="","",Output!BD190)</f>
        <v/>
      </c>
      <c r="AM204" s="1523" t="str">
        <f>IF(B204="","",Output!BE190)</f>
        <v/>
      </c>
    </row>
    <row r="205" spans="2:39">
      <c r="B205" s="143" t="str">
        <f>IF(Output!C191=0,"",Output!C191)</f>
        <v/>
      </c>
      <c r="D205" s="1489" t="str">
        <f>IF(B205="","",Output!AC191)</f>
        <v/>
      </c>
      <c r="E205" s="1490" t="str">
        <f>IF(B205="","",Output!AD191)</f>
        <v/>
      </c>
      <c r="F205" s="1491" t="str">
        <f>IF(B205="","",Output!AE191)</f>
        <v/>
      </c>
      <c r="H205" s="1513" t="str">
        <f>IF(B205="","",Output!AF191)</f>
        <v/>
      </c>
      <c r="I205" s="1514" t="str">
        <f>IF(B205="","",Output!AG191)</f>
        <v/>
      </c>
      <c r="J205" s="1514" t="str">
        <f>IF(B205="","",Output!AH191)</f>
        <v/>
      </c>
      <c r="K205" s="1514" t="str">
        <f>IF(B205="","",Output!AI191)</f>
        <v/>
      </c>
      <c r="L205" s="1537" t="str">
        <f>IF(B205="","",Output!AJ191)</f>
        <v/>
      </c>
      <c r="N205" s="1516" t="str">
        <f>IF(B205="","",Output!AK191)</f>
        <v/>
      </c>
      <c r="O205" s="1517" t="str">
        <f>IF(B205="","",Output!AL191)</f>
        <v/>
      </c>
      <c r="P205" s="1518" t="str">
        <f>IF(B205="","",Output!AM191)</f>
        <v/>
      </c>
      <c r="R205" s="1519" t="str">
        <f>IF(B205="","",Output!AN191)</f>
        <v/>
      </c>
      <c r="S205" s="1517" t="str">
        <f>IF(B205="","",Output!AO191)</f>
        <v/>
      </c>
      <c r="T205" s="1518" t="str">
        <f>IF(B205="","",Output!AP191)</f>
        <v/>
      </c>
      <c r="V205" s="1519" t="str">
        <f>IF(B205="","",Output!AQ191)</f>
        <v/>
      </c>
      <c r="W205" s="1517" t="str">
        <f>IF(B205="","",Output!AR191)</f>
        <v/>
      </c>
      <c r="X205" s="1517" t="str">
        <f>IF(B205="","",Output!AS191)</f>
        <v/>
      </c>
      <c r="Y205" s="1518" t="str">
        <f>IF(B205="","",Output!AT191)</f>
        <v/>
      </c>
      <c r="AA205" s="1519" t="str">
        <f>IF(B205="","",Output!AU191)</f>
        <v/>
      </c>
      <c r="AB205" s="1517" t="str">
        <f>IF(B205="","",Output!AV191)</f>
        <v/>
      </c>
      <c r="AC205" s="1517" t="str">
        <f>IF(B205="","",Output!AW191)</f>
        <v/>
      </c>
      <c r="AD205" s="1518" t="str">
        <f>IF(B205="","",Output!AX191)</f>
        <v/>
      </c>
      <c r="AF205" s="1520" t="str">
        <f>IF(B205="","",Output!AY191)</f>
        <v/>
      </c>
      <c r="AG205" s="1514" t="str">
        <f>IF(B205="","",Output!AZ191)</f>
        <v/>
      </c>
      <c r="AH205" s="1515" t="str">
        <f>IF(B205="","",Output!BA191)</f>
        <v/>
      </c>
      <c r="AJ205" s="1521" t="str">
        <f>IF(B205="","",Output!BB191)</f>
        <v/>
      </c>
      <c r="AK205" s="1522" t="str">
        <f>IF(B205="","",Output!BC191)</f>
        <v/>
      </c>
      <c r="AL205" s="1522" t="str">
        <f>IF(B205="","",Output!BD191)</f>
        <v/>
      </c>
      <c r="AM205" s="1523" t="str">
        <f>IF(B205="","",Output!BE191)</f>
        <v/>
      </c>
    </row>
    <row r="206" spans="2:39">
      <c r="B206" s="143" t="str">
        <f>IF(Output!C192=0,"",Output!C192)</f>
        <v/>
      </c>
      <c r="D206" s="1489" t="str">
        <f>IF(B206="","",Output!AC192)</f>
        <v/>
      </c>
      <c r="E206" s="1490" t="str">
        <f>IF(B206="","",Output!AD192)</f>
        <v/>
      </c>
      <c r="F206" s="1491" t="str">
        <f>IF(B206="","",Output!AE192)</f>
        <v/>
      </c>
      <c r="H206" s="1513" t="str">
        <f>IF(B206="","",Output!AF192)</f>
        <v/>
      </c>
      <c r="I206" s="1514" t="str">
        <f>IF(B206="","",Output!AG192)</f>
        <v/>
      </c>
      <c r="J206" s="1514" t="str">
        <f>IF(B206="","",Output!AH192)</f>
        <v/>
      </c>
      <c r="K206" s="1514" t="str">
        <f>IF(B206="","",Output!AI192)</f>
        <v/>
      </c>
      <c r="L206" s="1537" t="str">
        <f>IF(B206="","",Output!AJ192)</f>
        <v/>
      </c>
      <c r="N206" s="1516" t="str">
        <f>IF(B206="","",Output!AK192)</f>
        <v/>
      </c>
      <c r="O206" s="1517" t="str">
        <f>IF(B206="","",Output!AL192)</f>
        <v/>
      </c>
      <c r="P206" s="1518" t="str">
        <f>IF(B206="","",Output!AM192)</f>
        <v/>
      </c>
      <c r="R206" s="1519" t="str">
        <f>IF(B206="","",Output!AN192)</f>
        <v/>
      </c>
      <c r="S206" s="1517" t="str">
        <f>IF(B206="","",Output!AO192)</f>
        <v/>
      </c>
      <c r="T206" s="1518" t="str">
        <f>IF(B206="","",Output!AP192)</f>
        <v/>
      </c>
      <c r="V206" s="1519" t="str">
        <f>IF(B206="","",Output!AQ192)</f>
        <v/>
      </c>
      <c r="W206" s="1517" t="str">
        <f>IF(B206="","",Output!AR192)</f>
        <v/>
      </c>
      <c r="X206" s="1517" t="str">
        <f>IF(B206="","",Output!AS192)</f>
        <v/>
      </c>
      <c r="Y206" s="1518" t="str">
        <f>IF(B206="","",Output!AT192)</f>
        <v/>
      </c>
      <c r="AA206" s="1519" t="str">
        <f>IF(B206="","",Output!AU192)</f>
        <v/>
      </c>
      <c r="AB206" s="1517" t="str">
        <f>IF(B206="","",Output!AV192)</f>
        <v/>
      </c>
      <c r="AC206" s="1517" t="str">
        <f>IF(B206="","",Output!AW192)</f>
        <v/>
      </c>
      <c r="AD206" s="1518" t="str">
        <f>IF(B206="","",Output!AX192)</f>
        <v/>
      </c>
      <c r="AF206" s="1520" t="str">
        <f>IF(B206="","",Output!AY192)</f>
        <v/>
      </c>
      <c r="AG206" s="1514" t="str">
        <f>IF(B206="","",Output!AZ192)</f>
        <v/>
      </c>
      <c r="AH206" s="1515" t="str">
        <f>IF(B206="","",Output!BA192)</f>
        <v/>
      </c>
      <c r="AJ206" s="1521" t="str">
        <f>IF(B206="","",Output!BB192)</f>
        <v/>
      </c>
      <c r="AK206" s="1522" t="str">
        <f>IF(B206="","",Output!BC192)</f>
        <v/>
      </c>
      <c r="AL206" s="1522" t="str">
        <f>IF(B206="","",Output!BD192)</f>
        <v/>
      </c>
      <c r="AM206" s="1523" t="str">
        <f>IF(B206="","",Output!BE192)</f>
        <v/>
      </c>
    </row>
    <row r="207" spans="2:39">
      <c r="B207" s="143" t="str">
        <f>IF(Output!C193=0,"",Output!C193)</f>
        <v/>
      </c>
      <c r="D207" s="1489" t="str">
        <f>IF(B207="","",Output!AC193)</f>
        <v/>
      </c>
      <c r="E207" s="1490" t="str">
        <f>IF(B207="","",Output!AD193)</f>
        <v/>
      </c>
      <c r="F207" s="1491" t="str">
        <f>IF(B207="","",Output!AE193)</f>
        <v/>
      </c>
      <c r="H207" s="1513" t="str">
        <f>IF(B207="","",Output!AF193)</f>
        <v/>
      </c>
      <c r="I207" s="1514" t="str">
        <f>IF(B207="","",Output!AG193)</f>
        <v/>
      </c>
      <c r="J207" s="1514" t="str">
        <f>IF(B207="","",Output!AH193)</f>
        <v/>
      </c>
      <c r="K207" s="1514" t="str">
        <f>IF(B207="","",Output!AI193)</f>
        <v/>
      </c>
      <c r="L207" s="1537" t="str">
        <f>IF(B207="","",Output!AJ193)</f>
        <v/>
      </c>
      <c r="N207" s="1516" t="str">
        <f>IF(B207="","",Output!AK193)</f>
        <v/>
      </c>
      <c r="O207" s="1517" t="str">
        <f>IF(B207="","",Output!AL193)</f>
        <v/>
      </c>
      <c r="P207" s="1518" t="str">
        <f>IF(B207="","",Output!AM193)</f>
        <v/>
      </c>
      <c r="R207" s="1519" t="str">
        <f>IF(B207="","",Output!AN193)</f>
        <v/>
      </c>
      <c r="S207" s="1517" t="str">
        <f>IF(B207="","",Output!AO193)</f>
        <v/>
      </c>
      <c r="T207" s="1518" t="str">
        <f>IF(B207="","",Output!AP193)</f>
        <v/>
      </c>
      <c r="V207" s="1519" t="str">
        <f>IF(B207="","",Output!AQ193)</f>
        <v/>
      </c>
      <c r="W207" s="1517" t="str">
        <f>IF(B207="","",Output!AR193)</f>
        <v/>
      </c>
      <c r="X207" s="1517" t="str">
        <f>IF(B207="","",Output!AS193)</f>
        <v/>
      </c>
      <c r="Y207" s="1518" t="str">
        <f>IF(B207="","",Output!AT193)</f>
        <v/>
      </c>
      <c r="AA207" s="1519" t="str">
        <f>IF(B207="","",Output!AU193)</f>
        <v/>
      </c>
      <c r="AB207" s="1517" t="str">
        <f>IF(B207="","",Output!AV193)</f>
        <v/>
      </c>
      <c r="AC207" s="1517" t="str">
        <f>IF(B207="","",Output!AW193)</f>
        <v/>
      </c>
      <c r="AD207" s="1518" t="str">
        <f>IF(B207="","",Output!AX193)</f>
        <v/>
      </c>
      <c r="AF207" s="1520" t="str">
        <f>IF(B207="","",Output!AY193)</f>
        <v/>
      </c>
      <c r="AG207" s="1514" t="str">
        <f>IF(B207="","",Output!AZ193)</f>
        <v/>
      </c>
      <c r="AH207" s="1515" t="str">
        <f>IF(B207="","",Output!BA193)</f>
        <v/>
      </c>
      <c r="AJ207" s="1521" t="str">
        <f>IF(B207="","",Output!BB193)</f>
        <v/>
      </c>
      <c r="AK207" s="1522" t="str">
        <f>IF(B207="","",Output!BC193)</f>
        <v/>
      </c>
      <c r="AL207" s="1522" t="str">
        <f>IF(B207="","",Output!BD193)</f>
        <v/>
      </c>
      <c r="AM207" s="1523" t="str">
        <f>IF(B207="","",Output!BE193)</f>
        <v/>
      </c>
    </row>
    <row r="208" spans="2:39">
      <c r="B208" s="143" t="str">
        <f>IF(Output!C194=0,"",Output!C194)</f>
        <v/>
      </c>
      <c r="D208" s="1489" t="str">
        <f>IF(B208="","",Output!AC194)</f>
        <v/>
      </c>
      <c r="E208" s="1490" t="str">
        <f>IF(B208="","",Output!AD194)</f>
        <v/>
      </c>
      <c r="F208" s="1491" t="str">
        <f>IF(B208="","",Output!AE194)</f>
        <v/>
      </c>
      <c r="H208" s="1513" t="str">
        <f>IF(B208="","",Output!AF194)</f>
        <v/>
      </c>
      <c r="I208" s="1514" t="str">
        <f>IF(B208="","",Output!AG194)</f>
        <v/>
      </c>
      <c r="J208" s="1514" t="str">
        <f>IF(B208="","",Output!AH194)</f>
        <v/>
      </c>
      <c r="K208" s="1514" t="str">
        <f>IF(B208="","",Output!AI194)</f>
        <v/>
      </c>
      <c r="L208" s="1537" t="str">
        <f>IF(B208="","",Output!AJ194)</f>
        <v/>
      </c>
      <c r="N208" s="1516" t="str">
        <f>IF(B208="","",Output!AK194)</f>
        <v/>
      </c>
      <c r="O208" s="1517" t="str">
        <f>IF(B208="","",Output!AL194)</f>
        <v/>
      </c>
      <c r="P208" s="1518" t="str">
        <f>IF(B208="","",Output!AM194)</f>
        <v/>
      </c>
      <c r="R208" s="1519" t="str">
        <f>IF(B208="","",Output!AN194)</f>
        <v/>
      </c>
      <c r="S208" s="1517" t="str">
        <f>IF(B208="","",Output!AO194)</f>
        <v/>
      </c>
      <c r="T208" s="1518" t="str">
        <f>IF(B208="","",Output!AP194)</f>
        <v/>
      </c>
      <c r="V208" s="1519" t="str">
        <f>IF(B208="","",Output!AQ194)</f>
        <v/>
      </c>
      <c r="W208" s="1517" t="str">
        <f>IF(B208="","",Output!AR194)</f>
        <v/>
      </c>
      <c r="X208" s="1517" t="str">
        <f>IF(B208="","",Output!AS194)</f>
        <v/>
      </c>
      <c r="Y208" s="1518" t="str">
        <f>IF(B208="","",Output!AT194)</f>
        <v/>
      </c>
      <c r="AA208" s="1519" t="str">
        <f>IF(B208="","",Output!AU194)</f>
        <v/>
      </c>
      <c r="AB208" s="1517" t="str">
        <f>IF(B208="","",Output!AV194)</f>
        <v/>
      </c>
      <c r="AC208" s="1517" t="str">
        <f>IF(B208="","",Output!AW194)</f>
        <v/>
      </c>
      <c r="AD208" s="1518" t="str">
        <f>IF(B208="","",Output!AX194)</f>
        <v/>
      </c>
      <c r="AF208" s="1520" t="str">
        <f>IF(B208="","",Output!AY194)</f>
        <v/>
      </c>
      <c r="AG208" s="1514" t="str">
        <f>IF(B208="","",Output!AZ194)</f>
        <v/>
      </c>
      <c r="AH208" s="1515" t="str">
        <f>IF(B208="","",Output!BA194)</f>
        <v/>
      </c>
      <c r="AJ208" s="1521" t="str">
        <f>IF(B208="","",Output!BB194)</f>
        <v/>
      </c>
      <c r="AK208" s="1522" t="str">
        <f>IF(B208="","",Output!BC194)</f>
        <v/>
      </c>
      <c r="AL208" s="1522" t="str">
        <f>IF(B208="","",Output!BD194)</f>
        <v/>
      </c>
      <c r="AM208" s="1523" t="str">
        <f>IF(B208="","",Output!BE194)</f>
        <v/>
      </c>
    </row>
    <row r="209" spans="2:39">
      <c r="B209" s="143" t="str">
        <f>IF(Output!C195=0,"",Output!C195)</f>
        <v/>
      </c>
      <c r="D209" s="1489" t="str">
        <f>IF(B209="","",Output!AC195)</f>
        <v/>
      </c>
      <c r="E209" s="1490" t="str">
        <f>IF(B209="","",Output!AD195)</f>
        <v/>
      </c>
      <c r="F209" s="1491" t="str">
        <f>IF(B209="","",Output!AE195)</f>
        <v/>
      </c>
      <c r="H209" s="1513" t="str">
        <f>IF(B209="","",Output!AF195)</f>
        <v/>
      </c>
      <c r="I209" s="1514" t="str">
        <f>IF(B209="","",Output!AG195)</f>
        <v/>
      </c>
      <c r="J209" s="1514" t="str">
        <f>IF(B209="","",Output!AH195)</f>
        <v/>
      </c>
      <c r="K209" s="1514" t="str">
        <f>IF(B209="","",Output!AI195)</f>
        <v/>
      </c>
      <c r="L209" s="1537" t="str">
        <f>IF(B209="","",Output!AJ195)</f>
        <v/>
      </c>
      <c r="N209" s="1516" t="str">
        <f>IF(B209="","",Output!AK195)</f>
        <v/>
      </c>
      <c r="O209" s="1517" t="str">
        <f>IF(B209="","",Output!AL195)</f>
        <v/>
      </c>
      <c r="P209" s="1518" t="str">
        <f>IF(B209="","",Output!AM195)</f>
        <v/>
      </c>
      <c r="R209" s="1519" t="str">
        <f>IF(B209="","",Output!AN195)</f>
        <v/>
      </c>
      <c r="S209" s="1517" t="str">
        <f>IF(B209="","",Output!AO195)</f>
        <v/>
      </c>
      <c r="T209" s="1518" t="str">
        <f>IF(B209="","",Output!AP195)</f>
        <v/>
      </c>
      <c r="V209" s="1519" t="str">
        <f>IF(B209="","",Output!AQ195)</f>
        <v/>
      </c>
      <c r="W209" s="1517" t="str">
        <f>IF(B209="","",Output!AR195)</f>
        <v/>
      </c>
      <c r="X209" s="1517" t="str">
        <f>IF(B209="","",Output!AS195)</f>
        <v/>
      </c>
      <c r="Y209" s="1518" t="str">
        <f>IF(B209="","",Output!AT195)</f>
        <v/>
      </c>
      <c r="AA209" s="1519" t="str">
        <f>IF(B209="","",Output!AU195)</f>
        <v/>
      </c>
      <c r="AB209" s="1517" t="str">
        <f>IF(B209="","",Output!AV195)</f>
        <v/>
      </c>
      <c r="AC209" s="1517" t="str">
        <f>IF(B209="","",Output!AW195)</f>
        <v/>
      </c>
      <c r="AD209" s="1518" t="str">
        <f>IF(B209="","",Output!AX195)</f>
        <v/>
      </c>
      <c r="AF209" s="1520" t="str">
        <f>IF(B209="","",Output!AY195)</f>
        <v/>
      </c>
      <c r="AG209" s="1514" t="str">
        <f>IF(B209="","",Output!AZ195)</f>
        <v/>
      </c>
      <c r="AH209" s="1515" t="str">
        <f>IF(B209="","",Output!BA195)</f>
        <v/>
      </c>
      <c r="AJ209" s="1521" t="str">
        <f>IF(B209="","",Output!BB195)</f>
        <v/>
      </c>
      <c r="AK209" s="1522" t="str">
        <f>IF(B209="","",Output!BC195)</f>
        <v/>
      </c>
      <c r="AL209" s="1522" t="str">
        <f>IF(B209="","",Output!BD195)</f>
        <v/>
      </c>
      <c r="AM209" s="1523" t="str">
        <f>IF(B209="","",Output!BE195)</f>
        <v/>
      </c>
    </row>
    <row r="210" spans="2:39">
      <c r="B210" s="143" t="str">
        <f>IF(Output!C196=0,"",Output!C196)</f>
        <v/>
      </c>
      <c r="D210" s="1489" t="str">
        <f>IF(B210="","",Output!AC196)</f>
        <v/>
      </c>
      <c r="E210" s="1490" t="str">
        <f>IF(B210="","",Output!AD196)</f>
        <v/>
      </c>
      <c r="F210" s="1491" t="str">
        <f>IF(B210="","",Output!AE196)</f>
        <v/>
      </c>
      <c r="H210" s="1513" t="str">
        <f>IF(B210="","",Output!AF196)</f>
        <v/>
      </c>
      <c r="I210" s="1514" t="str">
        <f>IF(B210="","",Output!AG196)</f>
        <v/>
      </c>
      <c r="J210" s="1514" t="str">
        <f>IF(B210="","",Output!AH196)</f>
        <v/>
      </c>
      <c r="K210" s="1514" t="str">
        <f>IF(B210="","",Output!AI196)</f>
        <v/>
      </c>
      <c r="L210" s="1537" t="str">
        <f>IF(B210="","",Output!AJ196)</f>
        <v/>
      </c>
      <c r="N210" s="1516" t="str">
        <f>IF(B210="","",Output!AK196)</f>
        <v/>
      </c>
      <c r="O210" s="1517" t="str">
        <f>IF(B210="","",Output!AL196)</f>
        <v/>
      </c>
      <c r="P210" s="1518" t="str">
        <f>IF(B210="","",Output!AM196)</f>
        <v/>
      </c>
      <c r="R210" s="1519" t="str">
        <f>IF(B210="","",Output!AN196)</f>
        <v/>
      </c>
      <c r="S210" s="1517" t="str">
        <f>IF(B210="","",Output!AO196)</f>
        <v/>
      </c>
      <c r="T210" s="1518" t="str">
        <f>IF(B210="","",Output!AP196)</f>
        <v/>
      </c>
      <c r="V210" s="1519" t="str">
        <f>IF(B210="","",Output!AQ196)</f>
        <v/>
      </c>
      <c r="W210" s="1517" t="str">
        <f>IF(B210="","",Output!AR196)</f>
        <v/>
      </c>
      <c r="X210" s="1517" t="str">
        <f>IF(B210="","",Output!AS196)</f>
        <v/>
      </c>
      <c r="Y210" s="1518" t="str">
        <f>IF(B210="","",Output!AT196)</f>
        <v/>
      </c>
      <c r="AA210" s="1519" t="str">
        <f>IF(B210="","",Output!AU196)</f>
        <v/>
      </c>
      <c r="AB210" s="1517" t="str">
        <f>IF(B210="","",Output!AV196)</f>
        <v/>
      </c>
      <c r="AC210" s="1517" t="str">
        <f>IF(B210="","",Output!AW196)</f>
        <v/>
      </c>
      <c r="AD210" s="1518" t="str">
        <f>IF(B210="","",Output!AX196)</f>
        <v/>
      </c>
      <c r="AF210" s="1520" t="str">
        <f>IF(B210="","",Output!AY196)</f>
        <v/>
      </c>
      <c r="AG210" s="1514" t="str">
        <f>IF(B210="","",Output!AZ196)</f>
        <v/>
      </c>
      <c r="AH210" s="1515" t="str">
        <f>IF(B210="","",Output!BA196)</f>
        <v/>
      </c>
      <c r="AJ210" s="1521" t="str">
        <f>IF(B210="","",Output!BB196)</f>
        <v/>
      </c>
      <c r="AK210" s="1522" t="str">
        <f>IF(B210="","",Output!BC196)</f>
        <v/>
      </c>
      <c r="AL210" s="1522" t="str">
        <f>IF(B210="","",Output!BD196)</f>
        <v/>
      </c>
      <c r="AM210" s="1523" t="str">
        <f>IF(B210="","",Output!BE196)</f>
        <v/>
      </c>
    </row>
    <row r="211" spans="2:39">
      <c r="B211" s="143" t="str">
        <f>IF(Output!C197=0,"",Output!C197)</f>
        <v/>
      </c>
      <c r="D211" s="1489" t="str">
        <f>IF(B211="","",Output!AC197)</f>
        <v/>
      </c>
      <c r="E211" s="1490" t="str">
        <f>IF(B211="","",Output!AD197)</f>
        <v/>
      </c>
      <c r="F211" s="1491" t="str">
        <f>IF(B211="","",Output!AE197)</f>
        <v/>
      </c>
      <c r="H211" s="1513" t="str">
        <f>IF(B211="","",Output!AF197)</f>
        <v/>
      </c>
      <c r="I211" s="1514" t="str">
        <f>IF(B211="","",Output!AG197)</f>
        <v/>
      </c>
      <c r="J211" s="1514" t="str">
        <f>IF(B211="","",Output!AH197)</f>
        <v/>
      </c>
      <c r="K211" s="1514" t="str">
        <f>IF(B211="","",Output!AI197)</f>
        <v/>
      </c>
      <c r="L211" s="1537" t="str">
        <f>IF(B211="","",Output!AJ197)</f>
        <v/>
      </c>
      <c r="N211" s="1516" t="str">
        <f>IF(B211="","",Output!AK197)</f>
        <v/>
      </c>
      <c r="O211" s="1517" t="str">
        <f>IF(B211="","",Output!AL197)</f>
        <v/>
      </c>
      <c r="P211" s="1518" t="str">
        <f>IF(B211="","",Output!AM197)</f>
        <v/>
      </c>
      <c r="R211" s="1519" t="str">
        <f>IF(B211="","",Output!AN197)</f>
        <v/>
      </c>
      <c r="S211" s="1517" t="str">
        <f>IF(B211="","",Output!AO197)</f>
        <v/>
      </c>
      <c r="T211" s="1518" t="str">
        <f>IF(B211="","",Output!AP197)</f>
        <v/>
      </c>
      <c r="V211" s="1519" t="str">
        <f>IF(B211="","",Output!AQ197)</f>
        <v/>
      </c>
      <c r="W211" s="1517" t="str">
        <f>IF(B211="","",Output!AR197)</f>
        <v/>
      </c>
      <c r="X211" s="1517" t="str">
        <f>IF(B211="","",Output!AS197)</f>
        <v/>
      </c>
      <c r="Y211" s="1518" t="str">
        <f>IF(B211="","",Output!AT197)</f>
        <v/>
      </c>
      <c r="AA211" s="1519" t="str">
        <f>IF(B211="","",Output!AU197)</f>
        <v/>
      </c>
      <c r="AB211" s="1517" t="str">
        <f>IF(B211="","",Output!AV197)</f>
        <v/>
      </c>
      <c r="AC211" s="1517" t="str">
        <f>IF(B211="","",Output!AW197)</f>
        <v/>
      </c>
      <c r="AD211" s="1518" t="str">
        <f>IF(B211="","",Output!AX197)</f>
        <v/>
      </c>
      <c r="AF211" s="1520" t="str">
        <f>IF(B211="","",Output!AY197)</f>
        <v/>
      </c>
      <c r="AG211" s="1514" t="str">
        <f>IF(B211="","",Output!AZ197)</f>
        <v/>
      </c>
      <c r="AH211" s="1515" t="str">
        <f>IF(B211="","",Output!BA197)</f>
        <v/>
      </c>
      <c r="AJ211" s="1521" t="str">
        <f>IF(B211="","",Output!BB197)</f>
        <v/>
      </c>
      <c r="AK211" s="1522" t="str">
        <f>IF(B211="","",Output!BC197)</f>
        <v/>
      </c>
      <c r="AL211" s="1522" t="str">
        <f>IF(B211="","",Output!BD197)</f>
        <v/>
      </c>
      <c r="AM211" s="1523" t="str">
        <f>IF(B211="","",Output!BE197)</f>
        <v/>
      </c>
    </row>
    <row r="212" spans="2:39">
      <c r="B212" s="143" t="str">
        <f>IF(Output!C198=0,"",Output!C198)</f>
        <v/>
      </c>
      <c r="D212" s="1489" t="str">
        <f>IF(B212="","",Output!AC198)</f>
        <v/>
      </c>
      <c r="E212" s="1490" t="str">
        <f>IF(B212="","",Output!AD198)</f>
        <v/>
      </c>
      <c r="F212" s="1491" t="str">
        <f>IF(B212="","",Output!AE198)</f>
        <v/>
      </c>
      <c r="H212" s="1513" t="str">
        <f>IF(B212="","",Output!AF198)</f>
        <v/>
      </c>
      <c r="I212" s="1514" t="str">
        <f>IF(B212="","",Output!AG198)</f>
        <v/>
      </c>
      <c r="J212" s="1514" t="str">
        <f>IF(B212="","",Output!AH198)</f>
        <v/>
      </c>
      <c r="K212" s="1514" t="str">
        <f>IF(B212="","",Output!AI198)</f>
        <v/>
      </c>
      <c r="L212" s="1537" t="str">
        <f>IF(B212="","",Output!AJ198)</f>
        <v/>
      </c>
      <c r="N212" s="1516" t="str">
        <f>IF(B212="","",Output!AK198)</f>
        <v/>
      </c>
      <c r="O212" s="1517" t="str">
        <f>IF(B212="","",Output!AL198)</f>
        <v/>
      </c>
      <c r="P212" s="1518" t="str">
        <f>IF(B212="","",Output!AM198)</f>
        <v/>
      </c>
      <c r="R212" s="1519" t="str">
        <f>IF(B212="","",Output!AN198)</f>
        <v/>
      </c>
      <c r="S212" s="1517" t="str">
        <f>IF(B212="","",Output!AO198)</f>
        <v/>
      </c>
      <c r="T212" s="1518" t="str">
        <f>IF(B212="","",Output!AP198)</f>
        <v/>
      </c>
      <c r="V212" s="1519" t="str">
        <f>IF(B212="","",Output!AQ198)</f>
        <v/>
      </c>
      <c r="W212" s="1517" t="str">
        <f>IF(B212="","",Output!AR198)</f>
        <v/>
      </c>
      <c r="X212" s="1517" t="str">
        <f>IF(B212="","",Output!AS198)</f>
        <v/>
      </c>
      <c r="Y212" s="1518" t="str">
        <f>IF(B212="","",Output!AT198)</f>
        <v/>
      </c>
      <c r="AA212" s="1519" t="str">
        <f>IF(B212="","",Output!AU198)</f>
        <v/>
      </c>
      <c r="AB212" s="1517" t="str">
        <f>IF(B212="","",Output!AV198)</f>
        <v/>
      </c>
      <c r="AC212" s="1517" t="str">
        <f>IF(B212="","",Output!AW198)</f>
        <v/>
      </c>
      <c r="AD212" s="1518" t="str">
        <f>IF(B212="","",Output!AX198)</f>
        <v/>
      </c>
      <c r="AF212" s="1520" t="str">
        <f>IF(B212="","",Output!AY198)</f>
        <v/>
      </c>
      <c r="AG212" s="1514" t="str">
        <f>IF(B212="","",Output!AZ198)</f>
        <v/>
      </c>
      <c r="AH212" s="1515" t="str">
        <f>IF(B212="","",Output!BA198)</f>
        <v/>
      </c>
      <c r="AJ212" s="1521" t="str">
        <f>IF(B212="","",Output!BB198)</f>
        <v/>
      </c>
      <c r="AK212" s="1522" t="str">
        <f>IF(B212="","",Output!BC198)</f>
        <v/>
      </c>
      <c r="AL212" s="1522" t="str">
        <f>IF(B212="","",Output!BD198)</f>
        <v/>
      </c>
      <c r="AM212" s="1523" t="str">
        <f>IF(B212="","",Output!BE198)</f>
        <v/>
      </c>
    </row>
    <row r="213" spans="2:39">
      <c r="B213" s="143" t="str">
        <f>IF(Output!C199=0,"",Output!C199)</f>
        <v/>
      </c>
      <c r="D213" s="1489" t="str">
        <f>IF(B213="","",Output!AC199)</f>
        <v/>
      </c>
      <c r="E213" s="1490" t="str">
        <f>IF(B213="","",Output!AD199)</f>
        <v/>
      </c>
      <c r="F213" s="1491" t="str">
        <f>IF(B213="","",Output!AE199)</f>
        <v/>
      </c>
      <c r="H213" s="1513" t="str">
        <f>IF(B213="","",Output!AF199)</f>
        <v/>
      </c>
      <c r="I213" s="1514" t="str">
        <f>IF(B213="","",Output!AG199)</f>
        <v/>
      </c>
      <c r="J213" s="1514" t="str">
        <f>IF(B213="","",Output!AH199)</f>
        <v/>
      </c>
      <c r="K213" s="1514" t="str">
        <f>IF(B213="","",Output!AI199)</f>
        <v/>
      </c>
      <c r="L213" s="1537" t="str">
        <f>IF(B213="","",Output!AJ199)</f>
        <v/>
      </c>
      <c r="N213" s="1516" t="str">
        <f>IF(B213="","",Output!AK199)</f>
        <v/>
      </c>
      <c r="O213" s="1517" t="str">
        <f>IF(B213="","",Output!AL199)</f>
        <v/>
      </c>
      <c r="P213" s="1518" t="str">
        <f>IF(B213="","",Output!AM199)</f>
        <v/>
      </c>
      <c r="R213" s="1519" t="str">
        <f>IF(B213="","",Output!AN199)</f>
        <v/>
      </c>
      <c r="S213" s="1517" t="str">
        <f>IF(B213="","",Output!AO199)</f>
        <v/>
      </c>
      <c r="T213" s="1518" t="str">
        <f>IF(B213="","",Output!AP199)</f>
        <v/>
      </c>
      <c r="V213" s="1519" t="str">
        <f>IF(B213="","",Output!AQ199)</f>
        <v/>
      </c>
      <c r="W213" s="1517" t="str">
        <f>IF(B213="","",Output!AR199)</f>
        <v/>
      </c>
      <c r="X213" s="1517" t="str">
        <f>IF(B213="","",Output!AS199)</f>
        <v/>
      </c>
      <c r="Y213" s="1518" t="str">
        <f>IF(B213="","",Output!AT199)</f>
        <v/>
      </c>
      <c r="AA213" s="1519" t="str">
        <f>IF(B213="","",Output!AU199)</f>
        <v/>
      </c>
      <c r="AB213" s="1517" t="str">
        <f>IF(B213="","",Output!AV199)</f>
        <v/>
      </c>
      <c r="AC213" s="1517" t="str">
        <f>IF(B213="","",Output!AW199)</f>
        <v/>
      </c>
      <c r="AD213" s="1518" t="str">
        <f>IF(B213="","",Output!AX199)</f>
        <v/>
      </c>
      <c r="AF213" s="1520" t="str">
        <f>IF(B213="","",Output!AY199)</f>
        <v/>
      </c>
      <c r="AG213" s="1514" t="str">
        <f>IF(B213="","",Output!AZ199)</f>
        <v/>
      </c>
      <c r="AH213" s="1515" t="str">
        <f>IF(B213="","",Output!BA199)</f>
        <v/>
      </c>
      <c r="AJ213" s="1521" t="str">
        <f>IF(B213="","",Output!BB199)</f>
        <v/>
      </c>
      <c r="AK213" s="1522" t="str">
        <f>IF(B213="","",Output!BC199)</f>
        <v/>
      </c>
      <c r="AL213" s="1522" t="str">
        <f>IF(B213="","",Output!BD199)</f>
        <v/>
      </c>
      <c r="AM213" s="1523" t="str">
        <f>IF(B213="","",Output!BE199)</f>
        <v/>
      </c>
    </row>
    <row r="214" spans="2:39">
      <c r="B214" s="143" t="str">
        <f>IF(Output!C200=0,"",Output!C200)</f>
        <v/>
      </c>
      <c r="D214" s="1489" t="str">
        <f>IF(B214="","",Output!AC200)</f>
        <v/>
      </c>
      <c r="E214" s="1490" t="str">
        <f>IF(B214="","",Output!AD200)</f>
        <v/>
      </c>
      <c r="F214" s="1491" t="str">
        <f>IF(B214="","",Output!AE200)</f>
        <v/>
      </c>
      <c r="H214" s="1513" t="str">
        <f>IF(B214="","",Output!AF200)</f>
        <v/>
      </c>
      <c r="I214" s="1514" t="str">
        <f>IF(B214="","",Output!AG200)</f>
        <v/>
      </c>
      <c r="J214" s="1514" t="str">
        <f>IF(B214="","",Output!AH200)</f>
        <v/>
      </c>
      <c r="K214" s="1514" t="str">
        <f>IF(B214="","",Output!AI200)</f>
        <v/>
      </c>
      <c r="L214" s="1537" t="str">
        <f>IF(B214="","",Output!AJ200)</f>
        <v/>
      </c>
      <c r="N214" s="1516" t="str">
        <f>IF(B214="","",Output!AK200)</f>
        <v/>
      </c>
      <c r="O214" s="1517" t="str">
        <f>IF(B214="","",Output!AL200)</f>
        <v/>
      </c>
      <c r="P214" s="1518" t="str">
        <f>IF(B214="","",Output!AM200)</f>
        <v/>
      </c>
      <c r="R214" s="1519" t="str">
        <f>IF(B214="","",Output!AN200)</f>
        <v/>
      </c>
      <c r="S214" s="1517" t="str">
        <f>IF(B214="","",Output!AO200)</f>
        <v/>
      </c>
      <c r="T214" s="1518" t="str">
        <f>IF(B214="","",Output!AP200)</f>
        <v/>
      </c>
      <c r="V214" s="1519" t="str">
        <f>IF(B214="","",Output!AQ200)</f>
        <v/>
      </c>
      <c r="W214" s="1517" t="str">
        <f>IF(B214="","",Output!AR200)</f>
        <v/>
      </c>
      <c r="X214" s="1517" t="str">
        <f>IF(B214="","",Output!AS200)</f>
        <v/>
      </c>
      <c r="Y214" s="1518" t="str">
        <f>IF(B214="","",Output!AT200)</f>
        <v/>
      </c>
      <c r="AA214" s="1519" t="str">
        <f>IF(B214="","",Output!AU200)</f>
        <v/>
      </c>
      <c r="AB214" s="1517" t="str">
        <f>IF(B214="","",Output!AV200)</f>
        <v/>
      </c>
      <c r="AC214" s="1517" t="str">
        <f>IF(B214="","",Output!AW200)</f>
        <v/>
      </c>
      <c r="AD214" s="1518" t="str">
        <f>IF(B214="","",Output!AX200)</f>
        <v/>
      </c>
      <c r="AF214" s="1520" t="str">
        <f>IF(B214="","",Output!AY200)</f>
        <v/>
      </c>
      <c r="AG214" s="1514" t="str">
        <f>IF(B214="","",Output!AZ200)</f>
        <v/>
      </c>
      <c r="AH214" s="1515" t="str">
        <f>IF(B214="","",Output!BA200)</f>
        <v/>
      </c>
      <c r="AJ214" s="1521" t="str">
        <f>IF(B214="","",Output!BB200)</f>
        <v/>
      </c>
      <c r="AK214" s="1522" t="str">
        <f>IF(B214="","",Output!BC200)</f>
        <v/>
      </c>
      <c r="AL214" s="1522" t="str">
        <f>IF(B214="","",Output!BD200)</f>
        <v/>
      </c>
      <c r="AM214" s="1523" t="str">
        <f>IF(B214="","",Output!BE200)</f>
        <v/>
      </c>
    </row>
    <row r="215" spans="2:39">
      <c r="B215" s="143" t="str">
        <f>IF(Output!C201=0,"",Output!C201)</f>
        <v/>
      </c>
      <c r="D215" s="1489" t="str">
        <f>IF(B215="","",Output!AC201)</f>
        <v/>
      </c>
      <c r="E215" s="1490" t="str">
        <f>IF(B215="","",Output!AD201)</f>
        <v/>
      </c>
      <c r="F215" s="1491" t="str">
        <f>IF(B215="","",Output!AE201)</f>
        <v/>
      </c>
      <c r="H215" s="1513" t="str">
        <f>IF(B215="","",Output!AF201)</f>
        <v/>
      </c>
      <c r="I215" s="1514" t="str">
        <f>IF(B215="","",Output!AG201)</f>
        <v/>
      </c>
      <c r="J215" s="1514" t="str">
        <f>IF(B215="","",Output!AH201)</f>
        <v/>
      </c>
      <c r="K215" s="1514" t="str">
        <f>IF(B215="","",Output!AI201)</f>
        <v/>
      </c>
      <c r="L215" s="1537" t="str">
        <f>IF(B215="","",Output!AJ201)</f>
        <v/>
      </c>
      <c r="N215" s="1516" t="str">
        <f>IF(B215="","",Output!AK201)</f>
        <v/>
      </c>
      <c r="O215" s="1517" t="str">
        <f>IF(B215="","",Output!AL201)</f>
        <v/>
      </c>
      <c r="P215" s="1518" t="str">
        <f>IF(B215="","",Output!AM201)</f>
        <v/>
      </c>
      <c r="R215" s="1519" t="str">
        <f>IF(B215="","",Output!AN201)</f>
        <v/>
      </c>
      <c r="S215" s="1517" t="str">
        <f>IF(B215="","",Output!AO201)</f>
        <v/>
      </c>
      <c r="T215" s="1518" t="str">
        <f>IF(B215="","",Output!AP201)</f>
        <v/>
      </c>
      <c r="V215" s="1519" t="str">
        <f>IF(B215="","",Output!AQ201)</f>
        <v/>
      </c>
      <c r="W215" s="1517" t="str">
        <f>IF(B215="","",Output!AR201)</f>
        <v/>
      </c>
      <c r="X215" s="1517" t="str">
        <f>IF(B215="","",Output!AS201)</f>
        <v/>
      </c>
      <c r="Y215" s="1518" t="str">
        <f>IF(B215="","",Output!AT201)</f>
        <v/>
      </c>
      <c r="AA215" s="1519" t="str">
        <f>IF(B215="","",Output!AU201)</f>
        <v/>
      </c>
      <c r="AB215" s="1517" t="str">
        <f>IF(B215="","",Output!AV201)</f>
        <v/>
      </c>
      <c r="AC215" s="1517" t="str">
        <f>IF(B215="","",Output!AW201)</f>
        <v/>
      </c>
      <c r="AD215" s="1518" t="str">
        <f>IF(B215="","",Output!AX201)</f>
        <v/>
      </c>
      <c r="AF215" s="1520" t="str">
        <f>IF(B215="","",Output!AY201)</f>
        <v/>
      </c>
      <c r="AG215" s="1514" t="str">
        <f>IF(B215="","",Output!AZ201)</f>
        <v/>
      </c>
      <c r="AH215" s="1515" t="str">
        <f>IF(B215="","",Output!BA201)</f>
        <v/>
      </c>
      <c r="AJ215" s="1521" t="str">
        <f>IF(B215="","",Output!BB201)</f>
        <v/>
      </c>
      <c r="AK215" s="1522" t="str">
        <f>IF(B215="","",Output!BC201)</f>
        <v/>
      </c>
      <c r="AL215" s="1522" t="str">
        <f>IF(B215="","",Output!BD201)</f>
        <v/>
      </c>
      <c r="AM215" s="1523" t="str">
        <f>IF(B215="","",Output!BE201)</f>
        <v/>
      </c>
    </row>
    <row r="216" spans="2:39">
      <c r="B216" s="143" t="str">
        <f>IF(Output!C202=0,"",Output!C202)</f>
        <v/>
      </c>
      <c r="D216" s="1489" t="str">
        <f>IF(B216="","",Output!AC202)</f>
        <v/>
      </c>
      <c r="E216" s="1490" t="str">
        <f>IF(B216="","",Output!AD202)</f>
        <v/>
      </c>
      <c r="F216" s="1491" t="str">
        <f>IF(B216="","",Output!AE202)</f>
        <v/>
      </c>
      <c r="H216" s="1513" t="str">
        <f>IF(B216="","",Output!AF202)</f>
        <v/>
      </c>
      <c r="I216" s="1514" t="str">
        <f>IF(B216="","",Output!AG202)</f>
        <v/>
      </c>
      <c r="J216" s="1514" t="str">
        <f>IF(B216="","",Output!AH202)</f>
        <v/>
      </c>
      <c r="K216" s="1514" t="str">
        <f>IF(B216="","",Output!AI202)</f>
        <v/>
      </c>
      <c r="L216" s="1537" t="str">
        <f>IF(B216="","",Output!AJ202)</f>
        <v/>
      </c>
      <c r="N216" s="1516" t="str">
        <f>IF(B216="","",Output!AK202)</f>
        <v/>
      </c>
      <c r="O216" s="1517" t="str">
        <f>IF(B216="","",Output!AL202)</f>
        <v/>
      </c>
      <c r="P216" s="1518" t="str">
        <f>IF(B216="","",Output!AM202)</f>
        <v/>
      </c>
      <c r="R216" s="1519" t="str">
        <f>IF(B216="","",Output!AN202)</f>
        <v/>
      </c>
      <c r="S216" s="1517" t="str">
        <f>IF(B216="","",Output!AO202)</f>
        <v/>
      </c>
      <c r="T216" s="1518" t="str">
        <f>IF(B216="","",Output!AP202)</f>
        <v/>
      </c>
      <c r="V216" s="1519" t="str">
        <f>IF(B216="","",Output!AQ202)</f>
        <v/>
      </c>
      <c r="W216" s="1517" t="str">
        <f>IF(B216="","",Output!AR202)</f>
        <v/>
      </c>
      <c r="X216" s="1517" t="str">
        <f>IF(B216="","",Output!AS202)</f>
        <v/>
      </c>
      <c r="Y216" s="1518" t="str">
        <f>IF(B216="","",Output!AT202)</f>
        <v/>
      </c>
      <c r="AA216" s="1519" t="str">
        <f>IF(B216="","",Output!AU202)</f>
        <v/>
      </c>
      <c r="AB216" s="1517" t="str">
        <f>IF(B216="","",Output!AV202)</f>
        <v/>
      </c>
      <c r="AC216" s="1517" t="str">
        <f>IF(B216="","",Output!AW202)</f>
        <v/>
      </c>
      <c r="AD216" s="1518" t="str">
        <f>IF(B216="","",Output!AX202)</f>
        <v/>
      </c>
      <c r="AF216" s="1520" t="str">
        <f>IF(B216="","",Output!AY202)</f>
        <v/>
      </c>
      <c r="AG216" s="1514" t="str">
        <f>IF(B216="","",Output!AZ202)</f>
        <v/>
      </c>
      <c r="AH216" s="1515" t="str">
        <f>IF(B216="","",Output!BA202)</f>
        <v/>
      </c>
      <c r="AJ216" s="1521" t="str">
        <f>IF(B216="","",Output!BB202)</f>
        <v/>
      </c>
      <c r="AK216" s="1522" t="str">
        <f>IF(B216="","",Output!BC202)</f>
        <v/>
      </c>
      <c r="AL216" s="1522" t="str">
        <f>IF(B216="","",Output!BD202)</f>
        <v/>
      </c>
      <c r="AM216" s="1523" t="str">
        <f>IF(B216="","",Output!BE202)</f>
        <v/>
      </c>
    </row>
    <row r="217" spans="2:39">
      <c r="B217" s="143" t="str">
        <f>IF(Output!C203=0,"",Output!C203)</f>
        <v/>
      </c>
      <c r="D217" s="1489" t="str">
        <f>IF(B217="","",Output!AC203)</f>
        <v/>
      </c>
      <c r="E217" s="1490" t="str">
        <f>IF(B217="","",Output!AD203)</f>
        <v/>
      </c>
      <c r="F217" s="1491" t="str">
        <f>IF(B217="","",Output!AE203)</f>
        <v/>
      </c>
      <c r="H217" s="1513" t="str">
        <f>IF(B217="","",Output!AF203)</f>
        <v/>
      </c>
      <c r="I217" s="1514" t="str">
        <f>IF(B217="","",Output!AG203)</f>
        <v/>
      </c>
      <c r="J217" s="1514" t="str">
        <f>IF(B217="","",Output!AH203)</f>
        <v/>
      </c>
      <c r="K217" s="1514" t="str">
        <f>IF(B217="","",Output!AI203)</f>
        <v/>
      </c>
      <c r="L217" s="1537" t="str">
        <f>IF(B217="","",Output!AJ203)</f>
        <v/>
      </c>
      <c r="N217" s="1516" t="str">
        <f>IF(B217="","",Output!AK203)</f>
        <v/>
      </c>
      <c r="O217" s="1517" t="str">
        <f>IF(B217="","",Output!AL203)</f>
        <v/>
      </c>
      <c r="P217" s="1518" t="str">
        <f>IF(B217="","",Output!AM203)</f>
        <v/>
      </c>
      <c r="R217" s="1519" t="str">
        <f>IF(B217="","",Output!AN203)</f>
        <v/>
      </c>
      <c r="S217" s="1517" t="str">
        <f>IF(B217="","",Output!AO203)</f>
        <v/>
      </c>
      <c r="T217" s="1518" t="str">
        <f>IF(B217="","",Output!AP203)</f>
        <v/>
      </c>
      <c r="V217" s="1519" t="str">
        <f>IF(B217="","",Output!AQ203)</f>
        <v/>
      </c>
      <c r="W217" s="1517" t="str">
        <f>IF(B217="","",Output!AR203)</f>
        <v/>
      </c>
      <c r="X217" s="1517" t="str">
        <f>IF(B217="","",Output!AS203)</f>
        <v/>
      </c>
      <c r="Y217" s="1518" t="str">
        <f>IF(B217="","",Output!AT203)</f>
        <v/>
      </c>
      <c r="AA217" s="1519" t="str">
        <f>IF(B217="","",Output!AU203)</f>
        <v/>
      </c>
      <c r="AB217" s="1517" t="str">
        <f>IF(B217="","",Output!AV203)</f>
        <v/>
      </c>
      <c r="AC217" s="1517" t="str">
        <f>IF(B217="","",Output!AW203)</f>
        <v/>
      </c>
      <c r="AD217" s="1518" t="str">
        <f>IF(B217="","",Output!AX203)</f>
        <v/>
      </c>
      <c r="AF217" s="1520" t="str">
        <f>IF(B217="","",Output!AY203)</f>
        <v/>
      </c>
      <c r="AG217" s="1514" t="str">
        <f>IF(B217="","",Output!AZ203)</f>
        <v/>
      </c>
      <c r="AH217" s="1515" t="str">
        <f>IF(B217="","",Output!BA203)</f>
        <v/>
      </c>
      <c r="AJ217" s="1521" t="str">
        <f>IF(B217="","",Output!BB203)</f>
        <v/>
      </c>
      <c r="AK217" s="1522" t="str">
        <f>IF(B217="","",Output!BC203)</f>
        <v/>
      </c>
      <c r="AL217" s="1522" t="str">
        <f>IF(B217="","",Output!BD203)</f>
        <v/>
      </c>
      <c r="AM217" s="1523" t="str">
        <f>IF(B217="","",Output!BE203)</f>
        <v/>
      </c>
    </row>
    <row r="218" spans="2:39">
      <c r="B218" s="143" t="str">
        <f>IF(Output!C204=0,"",Output!C204)</f>
        <v/>
      </c>
      <c r="D218" s="1489" t="str">
        <f>IF(B218="","",Output!AC204)</f>
        <v/>
      </c>
      <c r="E218" s="1490" t="str">
        <f>IF(B218="","",Output!AD204)</f>
        <v/>
      </c>
      <c r="F218" s="1491" t="str">
        <f>IF(B218="","",Output!AE204)</f>
        <v/>
      </c>
      <c r="H218" s="1513" t="str">
        <f>IF(B218="","",Output!AF204)</f>
        <v/>
      </c>
      <c r="I218" s="1514" t="str">
        <f>IF(B218="","",Output!AG204)</f>
        <v/>
      </c>
      <c r="J218" s="1514" t="str">
        <f>IF(B218="","",Output!AH204)</f>
        <v/>
      </c>
      <c r="K218" s="1514" t="str">
        <f>IF(B218="","",Output!AI204)</f>
        <v/>
      </c>
      <c r="L218" s="1537" t="str">
        <f>IF(B218="","",Output!AJ204)</f>
        <v/>
      </c>
      <c r="N218" s="1516" t="str">
        <f>IF(B218="","",Output!AK204)</f>
        <v/>
      </c>
      <c r="O218" s="1517" t="str">
        <f>IF(B218="","",Output!AL204)</f>
        <v/>
      </c>
      <c r="P218" s="1518" t="str">
        <f>IF(B218="","",Output!AM204)</f>
        <v/>
      </c>
      <c r="R218" s="1519" t="str">
        <f>IF(B218="","",Output!AN204)</f>
        <v/>
      </c>
      <c r="S218" s="1517" t="str">
        <f>IF(B218="","",Output!AO204)</f>
        <v/>
      </c>
      <c r="T218" s="1518" t="str">
        <f>IF(B218="","",Output!AP204)</f>
        <v/>
      </c>
      <c r="V218" s="1519" t="str">
        <f>IF(B218="","",Output!AQ204)</f>
        <v/>
      </c>
      <c r="W218" s="1517" t="str">
        <f>IF(B218="","",Output!AR204)</f>
        <v/>
      </c>
      <c r="X218" s="1517" t="str">
        <f>IF(B218="","",Output!AS204)</f>
        <v/>
      </c>
      <c r="Y218" s="1518" t="str">
        <f>IF(B218="","",Output!AT204)</f>
        <v/>
      </c>
      <c r="AA218" s="1519" t="str">
        <f>IF(B218="","",Output!AU204)</f>
        <v/>
      </c>
      <c r="AB218" s="1517" t="str">
        <f>IF(B218="","",Output!AV204)</f>
        <v/>
      </c>
      <c r="AC218" s="1517" t="str">
        <f>IF(B218="","",Output!AW204)</f>
        <v/>
      </c>
      <c r="AD218" s="1518" t="str">
        <f>IF(B218="","",Output!AX204)</f>
        <v/>
      </c>
      <c r="AF218" s="1520" t="str">
        <f>IF(B218="","",Output!AY204)</f>
        <v/>
      </c>
      <c r="AG218" s="1514" t="str">
        <f>IF(B218="","",Output!AZ204)</f>
        <v/>
      </c>
      <c r="AH218" s="1515" t="str">
        <f>IF(B218="","",Output!BA204)</f>
        <v/>
      </c>
      <c r="AJ218" s="1521" t="str">
        <f>IF(B218="","",Output!BB204)</f>
        <v/>
      </c>
      <c r="AK218" s="1522" t="str">
        <f>IF(B218="","",Output!BC204)</f>
        <v/>
      </c>
      <c r="AL218" s="1522" t="str">
        <f>IF(B218="","",Output!BD204)</f>
        <v/>
      </c>
      <c r="AM218" s="1523" t="str">
        <f>IF(B218="","",Output!BE204)</f>
        <v/>
      </c>
    </row>
    <row r="219" spans="2:39">
      <c r="B219" s="143" t="str">
        <f>IF(Output!C205=0,"",Output!C205)</f>
        <v/>
      </c>
      <c r="D219" s="1489" t="str">
        <f>IF(B219="","",Output!AC205)</f>
        <v/>
      </c>
      <c r="E219" s="1490" t="str">
        <f>IF(B219="","",Output!AD205)</f>
        <v/>
      </c>
      <c r="F219" s="1491" t="str">
        <f>IF(B219="","",Output!AE205)</f>
        <v/>
      </c>
      <c r="H219" s="1513" t="str">
        <f>IF(B219="","",Output!AF205)</f>
        <v/>
      </c>
      <c r="I219" s="1514" t="str">
        <f>IF(B219="","",Output!AG205)</f>
        <v/>
      </c>
      <c r="J219" s="1514" t="str">
        <f>IF(B219="","",Output!AH205)</f>
        <v/>
      </c>
      <c r="K219" s="1514" t="str">
        <f>IF(B219="","",Output!AI205)</f>
        <v/>
      </c>
      <c r="L219" s="1537" t="str">
        <f>IF(B219="","",Output!AJ205)</f>
        <v/>
      </c>
      <c r="N219" s="1516" t="str">
        <f>IF(B219="","",Output!AK205)</f>
        <v/>
      </c>
      <c r="O219" s="1517" t="str">
        <f>IF(B219="","",Output!AL205)</f>
        <v/>
      </c>
      <c r="P219" s="1518" t="str">
        <f>IF(B219="","",Output!AM205)</f>
        <v/>
      </c>
      <c r="R219" s="1519" t="str">
        <f>IF(B219="","",Output!AN205)</f>
        <v/>
      </c>
      <c r="S219" s="1517" t="str">
        <f>IF(B219="","",Output!AO205)</f>
        <v/>
      </c>
      <c r="T219" s="1518" t="str">
        <f>IF(B219="","",Output!AP205)</f>
        <v/>
      </c>
      <c r="V219" s="1519" t="str">
        <f>IF(B219="","",Output!AQ205)</f>
        <v/>
      </c>
      <c r="W219" s="1517" t="str">
        <f>IF(B219="","",Output!AR205)</f>
        <v/>
      </c>
      <c r="X219" s="1517" t="str">
        <f>IF(B219="","",Output!AS205)</f>
        <v/>
      </c>
      <c r="Y219" s="1518" t="str">
        <f>IF(B219="","",Output!AT205)</f>
        <v/>
      </c>
      <c r="AA219" s="1519" t="str">
        <f>IF(B219="","",Output!AU205)</f>
        <v/>
      </c>
      <c r="AB219" s="1517" t="str">
        <f>IF(B219="","",Output!AV205)</f>
        <v/>
      </c>
      <c r="AC219" s="1517" t="str">
        <f>IF(B219="","",Output!AW205)</f>
        <v/>
      </c>
      <c r="AD219" s="1518" t="str">
        <f>IF(B219="","",Output!AX205)</f>
        <v/>
      </c>
      <c r="AF219" s="1520" t="str">
        <f>IF(B219="","",Output!AY205)</f>
        <v/>
      </c>
      <c r="AG219" s="1514" t="str">
        <f>IF(B219="","",Output!AZ205)</f>
        <v/>
      </c>
      <c r="AH219" s="1515" t="str">
        <f>IF(B219="","",Output!BA205)</f>
        <v/>
      </c>
      <c r="AJ219" s="1521" t="str">
        <f>IF(B219="","",Output!BB205)</f>
        <v/>
      </c>
      <c r="AK219" s="1522" t="str">
        <f>IF(B219="","",Output!BC205)</f>
        <v/>
      </c>
      <c r="AL219" s="1522" t="str">
        <f>IF(B219="","",Output!BD205)</f>
        <v/>
      </c>
      <c r="AM219" s="1523" t="str">
        <f>IF(B219="","",Output!BE205)</f>
        <v/>
      </c>
    </row>
    <row r="220" spans="2:39">
      <c r="B220" s="143" t="str">
        <f>IF(Output!C206=0,"",Output!C206)</f>
        <v/>
      </c>
      <c r="D220" s="1489" t="str">
        <f>IF(B220="","",Output!AC206)</f>
        <v/>
      </c>
      <c r="E220" s="1490" t="str">
        <f>IF(B220="","",Output!AD206)</f>
        <v/>
      </c>
      <c r="F220" s="1491" t="str">
        <f>IF(B220="","",Output!AE206)</f>
        <v/>
      </c>
      <c r="H220" s="1513" t="str">
        <f>IF(B220="","",Output!AF206)</f>
        <v/>
      </c>
      <c r="I220" s="1514" t="str">
        <f>IF(B220="","",Output!AG206)</f>
        <v/>
      </c>
      <c r="J220" s="1514" t="str">
        <f>IF(B220="","",Output!AH206)</f>
        <v/>
      </c>
      <c r="K220" s="1514" t="str">
        <f>IF(B220="","",Output!AI206)</f>
        <v/>
      </c>
      <c r="L220" s="1537" t="str">
        <f>IF(B220="","",Output!AJ206)</f>
        <v/>
      </c>
      <c r="N220" s="1516" t="str">
        <f>IF(B220="","",Output!AK206)</f>
        <v/>
      </c>
      <c r="O220" s="1517" t="str">
        <f>IF(B220="","",Output!AL206)</f>
        <v/>
      </c>
      <c r="P220" s="1518" t="str">
        <f>IF(B220="","",Output!AM206)</f>
        <v/>
      </c>
      <c r="R220" s="1519" t="str">
        <f>IF(B220="","",Output!AN206)</f>
        <v/>
      </c>
      <c r="S220" s="1517" t="str">
        <f>IF(B220="","",Output!AO206)</f>
        <v/>
      </c>
      <c r="T220" s="1518" t="str">
        <f>IF(B220="","",Output!AP206)</f>
        <v/>
      </c>
      <c r="V220" s="1519" t="str">
        <f>IF(B220="","",Output!AQ206)</f>
        <v/>
      </c>
      <c r="W220" s="1517" t="str">
        <f>IF(B220="","",Output!AR206)</f>
        <v/>
      </c>
      <c r="X220" s="1517" t="str">
        <f>IF(B220="","",Output!AS206)</f>
        <v/>
      </c>
      <c r="Y220" s="1518" t="str">
        <f>IF(B220="","",Output!AT206)</f>
        <v/>
      </c>
      <c r="AA220" s="1519" t="str">
        <f>IF(B220="","",Output!AU206)</f>
        <v/>
      </c>
      <c r="AB220" s="1517" t="str">
        <f>IF(B220="","",Output!AV206)</f>
        <v/>
      </c>
      <c r="AC220" s="1517" t="str">
        <f>IF(B220="","",Output!AW206)</f>
        <v/>
      </c>
      <c r="AD220" s="1518" t="str">
        <f>IF(B220="","",Output!AX206)</f>
        <v/>
      </c>
      <c r="AF220" s="1520" t="str">
        <f>IF(B220="","",Output!AY206)</f>
        <v/>
      </c>
      <c r="AG220" s="1514" t="str">
        <f>IF(B220="","",Output!AZ206)</f>
        <v/>
      </c>
      <c r="AH220" s="1515" t="str">
        <f>IF(B220="","",Output!BA206)</f>
        <v/>
      </c>
      <c r="AJ220" s="1521" t="str">
        <f>IF(B220="","",Output!BB206)</f>
        <v/>
      </c>
      <c r="AK220" s="1522" t="str">
        <f>IF(B220="","",Output!BC206)</f>
        <v/>
      </c>
      <c r="AL220" s="1522" t="str">
        <f>IF(B220="","",Output!BD206)</f>
        <v/>
      </c>
      <c r="AM220" s="1523" t="str">
        <f>IF(B220="","",Output!BE206)</f>
        <v/>
      </c>
    </row>
    <row r="221" spans="2:39">
      <c r="B221" s="1496" t="str">
        <f>IF(Output!C207=0,"",Output!C207)</f>
        <v/>
      </c>
      <c r="D221" s="1492" t="str">
        <f>IF(B221="","",Output!AC207)</f>
        <v/>
      </c>
      <c r="E221" s="1493" t="str">
        <f>IF(B221="","",Output!AD207)</f>
        <v/>
      </c>
      <c r="F221" s="1494" t="str">
        <f>IF(B221="","",Output!AE207)</f>
        <v/>
      </c>
      <c r="H221" s="1524" t="str">
        <f>IF(B221="","",Output!AF207)</f>
        <v/>
      </c>
      <c r="I221" s="1525" t="str">
        <f>IF(B221="","",Output!AG207)</f>
        <v/>
      </c>
      <c r="J221" s="1525" t="str">
        <f>IF(B221="","",Output!AH207)</f>
        <v/>
      </c>
      <c r="K221" s="1525" t="str">
        <f>IF(B221="","",Output!AI207)</f>
        <v/>
      </c>
      <c r="L221" s="1538" t="str">
        <f>IF(B221="","",Output!AJ207)</f>
        <v/>
      </c>
      <c r="N221" s="1527" t="str">
        <f>IF(B221="","",Output!AK207)</f>
        <v/>
      </c>
      <c r="O221" s="1528" t="str">
        <f>IF(B221="","",Output!AL207)</f>
        <v/>
      </c>
      <c r="P221" s="1529" t="str">
        <f>IF(B221="","",Output!AM207)</f>
        <v/>
      </c>
      <c r="R221" s="1530" t="str">
        <f>IF(B221="","",Output!AN207)</f>
        <v/>
      </c>
      <c r="S221" s="1528" t="str">
        <f>IF(B221="","",Output!AO207)</f>
        <v/>
      </c>
      <c r="T221" s="1529" t="str">
        <f>IF(B221="","",Output!AP207)</f>
        <v/>
      </c>
      <c r="V221" s="1530" t="str">
        <f>IF(B221="","",Output!AQ207)</f>
        <v/>
      </c>
      <c r="W221" s="1528" t="str">
        <f>IF(B221="","",Output!AR207)</f>
        <v/>
      </c>
      <c r="X221" s="1528" t="str">
        <f>IF(B221="","",Output!AS207)</f>
        <v/>
      </c>
      <c r="Y221" s="1529" t="str">
        <f>IF(B221="","",Output!AT207)</f>
        <v/>
      </c>
      <c r="AA221" s="1530" t="str">
        <f>IF(B221="","",Output!AU207)</f>
        <v/>
      </c>
      <c r="AB221" s="1528" t="str">
        <f>IF(B221="","",Output!AV207)</f>
        <v/>
      </c>
      <c r="AC221" s="1528" t="str">
        <f>IF(B221="","",Output!AW207)</f>
        <v/>
      </c>
      <c r="AD221" s="1529" t="str">
        <f>IF(B221="","",Output!AX207)</f>
        <v/>
      </c>
      <c r="AF221" s="1531" t="str">
        <f>IF(B221="","",Output!AY207)</f>
        <v/>
      </c>
      <c r="AG221" s="1525" t="str">
        <f>IF(B221="","",Output!AZ207)</f>
        <v/>
      </c>
      <c r="AH221" s="1526" t="str">
        <f>IF(B221="","",Output!BA207)</f>
        <v/>
      </c>
      <c r="AJ221" s="1532" t="str">
        <f>IF(B221="","",Output!BB207)</f>
        <v/>
      </c>
      <c r="AK221" s="1533" t="str">
        <f>IF(B221="","",Output!BC207)</f>
        <v/>
      </c>
      <c r="AL221" s="1533" t="str">
        <f>IF(B221="","",Output!BD207)</f>
        <v/>
      </c>
      <c r="AM221" s="1534" t="str">
        <f>IF(B221="","",Output!BE207)</f>
        <v/>
      </c>
    </row>
    <row r="222" spans="2:39">
      <c r="H222" s="1535"/>
      <c r="N222" s="1535"/>
    </row>
  </sheetData>
  <mergeCells count="10">
    <mergeCell ref="B11:W11"/>
    <mergeCell ref="D14:F14"/>
    <mergeCell ref="V14:Y14"/>
    <mergeCell ref="N14:P14"/>
    <mergeCell ref="H14:L14"/>
    <mergeCell ref="AF14:AH14"/>
    <mergeCell ref="B14:B16"/>
    <mergeCell ref="R14:T14"/>
    <mergeCell ref="AA14:AD14"/>
    <mergeCell ref="AJ14:AM14"/>
  </mergeCells>
  <conditionalFormatting sqref="B19:B221">
    <cfRule type="cellIs" dxfId="50"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D17" sqref="D17:K17"/>
    </sheetView>
  </sheetViews>
  <sheetFormatPr defaultColWidth="21.453125" defaultRowHeight="12.5"/>
  <cols>
    <col min="1" max="1" width="6.1796875" style="242" customWidth="1"/>
    <col min="2" max="2" width="24.453125" style="242" customWidth="1"/>
    <col min="3" max="3" width="4.453125" style="242" customWidth="1"/>
    <col min="4" max="4" width="17.26953125" style="242" customWidth="1"/>
    <col min="5" max="5" width="22.26953125" style="242" customWidth="1"/>
    <col min="6" max="6" width="16.26953125" style="242" customWidth="1"/>
    <col min="7" max="7" width="18.81640625" style="242" customWidth="1"/>
    <col min="8" max="8" width="15.81640625" style="242" customWidth="1"/>
    <col min="9" max="9" width="12.7265625" style="1241" bestFit="1" customWidth="1"/>
    <col min="10" max="10" width="19.81640625" style="242" customWidth="1"/>
    <col min="11" max="11" width="23.26953125" style="242" customWidth="1"/>
    <col min="12" max="12" width="7.453125" style="242" customWidth="1"/>
    <col min="13" max="18" width="16" style="242" customWidth="1"/>
    <col min="19" max="20" width="18.81640625" style="242" customWidth="1"/>
    <col min="21" max="16384" width="21.453125" style="242"/>
  </cols>
  <sheetData>
    <row r="3" spans="2:20" ht="15" customHeight="1">
      <c r="D3" s="37"/>
      <c r="E3" s="37"/>
      <c r="F3" s="37"/>
      <c r="G3" s="37"/>
      <c r="H3" s="37"/>
      <c r="I3" s="1410"/>
    </row>
    <row r="4" spans="2:20" ht="15" customHeight="1">
      <c r="D4" s="37"/>
      <c r="E4" s="37"/>
      <c r="F4" s="38"/>
      <c r="S4" s="1234" t="s">
        <v>103</v>
      </c>
      <c r="T4" s="1234">
        <f>'00 - Cover'!F17</f>
        <v>45688</v>
      </c>
    </row>
    <row r="5" spans="2:20" ht="15" customHeight="1">
      <c r="D5" s="37"/>
      <c r="E5" s="37"/>
      <c r="F5" s="38"/>
      <c r="S5" s="1234" t="s">
        <v>4</v>
      </c>
      <c r="T5" s="1234">
        <f>'00 - Cover'!F19</f>
        <v>45708</v>
      </c>
    </row>
    <row r="6" spans="2:20" ht="12.75" customHeight="1">
      <c r="D6" s="37"/>
      <c r="E6" s="37"/>
      <c r="F6" s="38"/>
      <c r="S6" s="1234" t="s">
        <v>5</v>
      </c>
      <c r="T6" s="1234">
        <f>'00 - Cover'!F20</f>
        <v>45715</v>
      </c>
    </row>
    <row r="7" spans="2:20" ht="13">
      <c r="D7" s="37"/>
      <c r="E7" s="37"/>
      <c r="F7" s="37"/>
      <c r="G7" s="37"/>
      <c r="H7" s="37"/>
      <c r="I7" s="1410"/>
      <c r="J7" s="88"/>
      <c r="K7" s="88"/>
    </row>
    <row r="10" spans="2:20" ht="15.5">
      <c r="D10" s="1924" t="s">
        <v>649</v>
      </c>
      <c r="E10" s="1925"/>
      <c r="F10" s="1925"/>
      <c r="G10" s="1925"/>
      <c r="H10" s="1925"/>
      <c r="I10" s="1925"/>
      <c r="J10" s="1925"/>
      <c r="K10" s="1925"/>
      <c r="L10" s="1925"/>
      <c r="M10" s="1925"/>
      <c r="N10" s="1925"/>
      <c r="O10" s="1925"/>
      <c r="P10" s="1925"/>
      <c r="Q10" s="1925"/>
      <c r="R10" s="1925"/>
      <c r="S10" s="1925"/>
      <c r="T10" s="1925"/>
    </row>
    <row r="11" spans="2:20">
      <c r="D11" s="334"/>
      <c r="E11" s="335"/>
      <c r="F11" s="336"/>
      <c r="G11" s="336"/>
      <c r="H11" s="336"/>
      <c r="I11" s="1411"/>
      <c r="J11" s="337"/>
      <c r="K11" s="337"/>
    </row>
    <row r="12" spans="2:20">
      <c r="D12" s="334"/>
      <c r="E12" s="335"/>
      <c r="F12" s="336"/>
      <c r="G12" s="336"/>
      <c r="H12" s="336"/>
      <c r="I12" s="1411"/>
      <c r="J12" s="1927"/>
      <c r="K12" s="337"/>
    </row>
    <row r="13" spans="2:20">
      <c r="D13" s="334"/>
      <c r="E13" s="335"/>
      <c r="F13" s="336"/>
      <c r="G13" s="336"/>
      <c r="H13" s="336"/>
      <c r="I13" s="1411"/>
      <c r="J13" s="1928"/>
      <c r="K13" s="337"/>
    </row>
    <row r="14" spans="2:20" ht="15.5">
      <c r="B14" s="1919" t="s">
        <v>5</v>
      </c>
      <c r="D14" s="338" t="s">
        <v>122</v>
      </c>
      <c r="E14" s="339"/>
      <c r="F14" s="339"/>
      <c r="G14" s="340"/>
      <c r="H14" s="341"/>
      <c r="I14" s="1412"/>
      <c r="J14" s="343"/>
      <c r="K14" s="344" t="s">
        <v>148</v>
      </c>
      <c r="M14" s="338" t="s">
        <v>123</v>
      </c>
      <c r="N14" s="339"/>
      <c r="O14" s="339"/>
      <c r="P14" s="340"/>
      <c r="Q14" s="341"/>
      <c r="R14" s="342"/>
      <c r="S14" s="343"/>
      <c r="T14" s="344" t="s">
        <v>148</v>
      </c>
    </row>
    <row r="15" spans="2:20">
      <c r="B15" s="1920"/>
      <c r="D15" s="1929" t="s">
        <v>149</v>
      </c>
      <c r="E15" s="1929" t="s">
        <v>150</v>
      </c>
      <c r="F15" s="1930" t="s">
        <v>151</v>
      </c>
      <c r="G15" s="1930"/>
      <c r="H15" s="1930"/>
      <c r="I15" s="1932" t="s">
        <v>1113</v>
      </c>
      <c r="J15" s="1929" t="s">
        <v>153</v>
      </c>
      <c r="K15" s="1929" t="s">
        <v>154</v>
      </c>
      <c r="M15" s="1926" t="s">
        <v>149</v>
      </c>
      <c r="N15" s="1926" t="s">
        <v>150</v>
      </c>
      <c r="O15" s="1931" t="s">
        <v>151</v>
      </c>
      <c r="P15" s="1931"/>
      <c r="Q15" s="1931"/>
      <c r="R15" s="1934" t="s">
        <v>1113</v>
      </c>
      <c r="S15" s="1926" t="s">
        <v>153</v>
      </c>
      <c r="T15" s="1926" t="s">
        <v>158</v>
      </c>
    </row>
    <row r="16" spans="2:20" ht="20.25" customHeight="1">
      <c r="B16" s="1921"/>
      <c r="D16" s="1929"/>
      <c r="E16" s="1929"/>
      <c r="F16" s="345" t="s">
        <v>155</v>
      </c>
      <c r="G16" s="345" t="s">
        <v>156</v>
      </c>
      <c r="H16" s="345" t="s">
        <v>157</v>
      </c>
      <c r="I16" s="1933"/>
      <c r="J16" s="1929"/>
      <c r="K16" s="1929"/>
      <c r="M16" s="1926"/>
      <c r="N16" s="1926"/>
      <c r="O16" s="352" t="s">
        <v>155</v>
      </c>
      <c r="P16" s="352" t="s">
        <v>156</v>
      </c>
      <c r="Q16" s="352" t="s">
        <v>157</v>
      </c>
      <c r="R16" s="1935"/>
      <c r="S16" s="1926"/>
      <c r="T16" s="1926"/>
    </row>
    <row r="17" spans="2:62">
      <c r="B17" s="1495">
        <f>'00 - Cover'!F20</f>
        <v>45715</v>
      </c>
      <c r="D17" s="346">
        <f>'11 - Notes Follow-up'!H25</f>
        <v>77732</v>
      </c>
      <c r="E17" s="347">
        <f>'11 - Notes Follow-up'!J26</f>
        <v>97065.82</v>
      </c>
      <c r="F17" s="348">
        <f>'00 - Cover'!F21</f>
        <v>45684</v>
      </c>
      <c r="G17" s="348">
        <f>'00 - Cover'!F20</f>
        <v>45715</v>
      </c>
      <c r="H17" s="349">
        <f>IFERROR(G17-F17,"N/A")</f>
        <v>31</v>
      </c>
      <c r="I17" s="1414">
        <v>6.0000000000000001E-3</v>
      </c>
      <c r="J17" s="1413">
        <f>ROUND(E17*(I17)*H17/365,2)</f>
        <v>49.46</v>
      </c>
      <c r="K17" s="350">
        <f>J17*D17</f>
        <v>3844624.72</v>
      </c>
      <c r="M17" s="346">
        <f>'11 - Notes Follow-up'!P26</f>
        <v>4092</v>
      </c>
      <c r="N17" s="347">
        <f>'11 - Notes Follow-up'!Q26</f>
        <v>97045.849999999991</v>
      </c>
      <c r="O17" s="348">
        <f>F17</f>
        <v>45684</v>
      </c>
      <c r="P17" s="348">
        <f>'00 - Cover'!F20</f>
        <v>45715</v>
      </c>
      <c r="Q17" s="349">
        <f>IFERROR(P17-O17,"N/A")</f>
        <v>31</v>
      </c>
      <c r="R17" s="1414">
        <v>1.4999999999999999E-2</v>
      </c>
      <c r="S17" s="1413">
        <f>ROUND(N17*(R17)*Q17/365,2)</f>
        <v>123.63</v>
      </c>
      <c r="T17" s="350">
        <f>S17*M17</f>
        <v>505893.95999999996</v>
      </c>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row>
    <row r="18" spans="2:62">
      <c r="B18" s="143">
        <v>45684</v>
      </c>
      <c r="D18" s="346">
        <v>77732</v>
      </c>
      <c r="E18" s="347">
        <v>98537.86</v>
      </c>
      <c r="F18" s="348">
        <v>45653</v>
      </c>
      <c r="G18" s="348">
        <v>45684</v>
      </c>
      <c r="H18" s="349">
        <v>31</v>
      </c>
      <c r="I18" s="1414">
        <v>6.0000000000000001E-3</v>
      </c>
      <c r="J18" s="1413">
        <v>50.21</v>
      </c>
      <c r="K18" s="350">
        <v>3902923.72</v>
      </c>
      <c r="M18" s="346">
        <v>4092</v>
      </c>
      <c r="N18" s="347">
        <v>98517.58</v>
      </c>
      <c r="O18" s="348">
        <v>45653</v>
      </c>
      <c r="P18" s="348">
        <v>45684</v>
      </c>
      <c r="Q18" s="349">
        <v>31</v>
      </c>
      <c r="R18" s="1414">
        <v>1.4999999999999999E-2</v>
      </c>
      <c r="S18" s="1413">
        <v>125.51</v>
      </c>
      <c r="T18" s="350">
        <v>513586.92000000004</v>
      </c>
    </row>
    <row r="19" spans="2:62">
      <c r="B19" s="143">
        <v>45653</v>
      </c>
      <c r="D19" s="346">
        <v>77732</v>
      </c>
      <c r="E19" s="347">
        <v>99248.180000000008</v>
      </c>
      <c r="F19" s="348">
        <v>45623</v>
      </c>
      <c r="G19" s="348">
        <v>45653</v>
      </c>
      <c r="H19" s="349">
        <v>30</v>
      </c>
      <c r="I19" s="1414">
        <v>6.0000000000000001E-3</v>
      </c>
      <c r="J19" s="1413">
        <v>48.94</v>
      </c>
      <c r="K19" s="350">
        <v>3804204.0799999996</v>
      </c>
      <c r="M19" s="346">
        <v>4092</v>
      </c>
      <c r="N19" s="347">
        <v>99227.75</v>
      </c>
      <c r="O19" s="348">
        <v>45623</v>
      </c>
      <c r="P19" s="348">
        <v>45653</v>
      </c>
      <c r="Q19" s="349">
        <v>30</v>
      </c>
      <c r="R19" s="1414">
        <v>1.4999999999999999E-2</v>
      </c>
      <c r="S19" s="1413">
        <v>122.34</v>
      </c>
      <c r="T19" s="350">
        <v>500615.28</v>
      </c>
    </row>
    <row r="20" spans="2:62">
      <c r="B20" s="143">
        <v>45623</v>
      </c>
      <c r="D20" s="346">
        <v>77732</v>
      </c>
      <c r="E20" s="347">
        <v>100000</v>
      </c>
      <c r="F20" s="348">
        <v>45588</v>
      </c>
      <c r="G20" s="348">
        <v>45623</v>
      </c>
      <c r="H20" s="349">
        <v>35</v>
      </c>
      <c r="I20" s="1414">
        <v>6.0000000000000001E-3</v>
      </c>
      <c r="J20" s="1413">
        <v>57.53</v>
      </c>
      <c r="K20" s="350">
        <v>4471921.96</v>
      </c>
      <c r="M20" s="346">
        <v>4092</v>
      </c>
      <c r="N20" s="347">
        <v>100000</v>
      </c>
      <c r="O20" s="348">
        <v>45588</v>
      </c>
      <c r="P20" s="348">
        <v>45623</v>
      </c>
      <c r="Q20" s="349">
        <v>35</v>
      </c>
      <c r="R20" s="1414">
        <v>1.4999999999999999E-2</v>
      </c>
      <c r="S20" s="1413">
        <v>143.84</v>
      </c>
      <c r="T20" s="350">
        <v>588593.28</v>
      </c>
    </row>
    <row r="21" spans="2:62" ht="14.25" customHeight="1">
      <c r="B21" s="143"/>
      <c r="D21" s="346"/>
      <c r="E21" s="347"/>
      <c r="F21" s="348"/>
      <c r="G21" s="348"/>
      <c r="H21" s="349"/>
      <c r="I21" s="1414"/>
      <c r="J21" s="1413"/>
      <c r="K21" s="350"/>
      <c r="M21" s="346"/>
      <c r="N21" s="347"/>
      <c r="O21" s="348"/>
      <c r="P21" s="348"/>
      <c r="Q21" s="349"/>
      <c r="R21" s="1414"/>
      <c r="S21" s="1413"/>
      <c r="T21" s="350"/>
    </row>
    <row r="22" spans="2:62" ht="14.25" customHeight="1">
      <c r="B22" s="143"/>
      <c r="D22" s="346"/>
      <c r="E22" s="347"/>
      <c r="F22" s="348"/>
      <c r="G22" s="348"/>
      <c r="H22" s="349"/>
      <c r="I22" s="1414"/>
      <c r="J22" s="1413"/>
      <c r="K22" s="350"/>
      <c r="M22" s="346"/>
      <c r="N22" s="347"/>
      <c r="O22" s="348"/>
      <c r="P22" s="348"/>
      <c r="Q22" s="349"/>
      <c r="R22" s="1414"/>
      <c r="S22" s="1413"/>
      <c r="T22" s="350"/>
    </row>
    <row r="23" spans="2:62">
      <c r="B23" s="143"/>
      <c r="D23" s="346"/>
      <c r="E23" s="347"/>
      <c r="F23" s="348"/>
      <c r="G23" s="348"/>
      <c r="H23" s="349"/>
      <c r="I23" s="1414"/>
      <c r="J23" s="1413"/>
      <c r="K23" s="350"/>
      <c r="M23" s="346"/>
      <c r="N23" s="347"/>
      <c r="O23" s="348"/>
      <c r="P23" s="348"/>
      <c r="Q23" s="349"/>
      <c r="R23" s="1414"/>
      <c r="S23" s="1413"/>
      <c r="T23" s="350"/>
    </row>
    <row r="24" spans="2:62">
      <c r="B24" s="143"/>
      <c r="D24" s="346"/>
      <c r="E24" s="347"/>
      <c r="F24" s="348"/>
      <c r="G24" s="348"/>
      <c r="H24" s="349"/>
      <c r="I24" s="1414"/>
      <c r="J24" s="1413"/>
      <c r="K24" s="350"/>
      <c r="M24" s="346"/>
      <c r="N24" s="347"/>
      <c r="O24" s="348"/>
      <c r="P24" s="348"/>
      <c r="Q24" s="349"/>
      <c r="R24" s="1414"/>
      <c r="S24" s="1413"/>
      <c r="T24" s="350"/>
    </row>
    <row r="25" spans="2:62">
      <c r="B25" s="143"/>
      <c r="D25" s="346"/>
      <c r="E25" s="347"/>
      <c r="F25" s="348"/>
      <c r="G25" s="348"/>
      <c r="H25" s="349"/>
      <c r="I25" s="1414"/>
      <c r="J25" s="1413"/>
      <c r="K25" s="350"/>
      <c r="M25" s="346"/>
      <c r="N25" s="347"/>
      <c r="O25" s="348"/>
      <c r="P25" s="348"/>
      <c r="Q25" s="349"/>
      <c r="R25" s="1414"/>
      <c r="S25" s="1413"/>
      <c r="T25" s="350"/>
    </row>
    <row r="26" spans="2:62">
      <c r="B26" s="143"/>
      <c r="C26" s="1545"/>
      <c r="D26" s="346"/>
      <c r="E26" s="347"/>
      <c r="F26" s="348"/>
      <c r="G26" s="348"/>
      <c r="H26" s="349"/>
      <c r="I26" s="1414"/>
      <c r="J26" s="1413"/>
      <c r="K26" s="350"/>
      <c r="M26" s="346"/>
      <c r="N26" s="347"/>
      <c r="O26" s="348"/>
      <c r="P26" s="348"/>
      <c r="Q26" s="349"/>
      <c r="R26" s="1414"/>
      <c r="S26" s="1413"/>
      <c r="T26" s="350"/>
    </row>
    <row r="27" spans="2:62">
      <c r="B27" s="143"/>
      <c r="C27" s="1545"/>
      <c r="D27" s="346"/>
      <c r="E27" s="347"/>
      <c r="F27" s="348"/>
      <c r="G27" s="348"/>
      <c r="H27" s="349"/>
      <c r="I27" s="1414"/>
      <c r="J27" s="1413"/>
      <c r="K27" s="350"/>
      <c r="M27" s="346"/>
      <c r="N27" s="347"/>
      <c r="O27" s="348"/>
      <c r="P27" s="348"/>
      <c r="Q27" s="349"/>
      <c r="R27" s="1414"/>
      <c r="S27" s="1413"/>
      <c r="T27" s="350"/>
    </row>
    <row r="28" spans="2:62">
      <c r="B28" s="143"/>
      <c r="C28" s="1545"/>
      <c r="D28" s="346"/>
      <c r="E28" s="347"/>
      <c r="F28" s="348"/>
      <c r="G28" s="348"/>
      <c r="H28" s="349"/>
      <c r="I28" s="1414"/>
      <c r="J28" s="1413"/>
      <c r="K28" s="350"/>
      <c r="M28" s="346"/>
      <c r="N28" s="347"/>
      <c r="O28" s="348"/>
      <c r="P28" s="348"/>
      <c r="Q28" s="349"/>
      <c r="R28" s="1414"/>
      <c r="S28" s="1413"/>
      <c r="T28" s="350"/>
    </row>
    <row r="29" spans="2:62">
      <c r="B29" s="143"/>
      <c r="C29" s="1545"/>
      <c r="D29" s="346"/>
      <c r="E29" s="347"/>
      <c r="F29" s="348"/>
      <c r="G29" s="348"/>
      <c r="H29" s="349"/>
      <c r="I29" s="1414"/>
      <c r="J29" s="1413"/>
      <c r="K29" s="350"/>
      <c r="M29" s="346"/>
      <c r="N29" s="347"/>
      <c r="O29" s="348"/>
      <c r="P29" s="348"/>
      <c r="Q29" s="349"/>
      <c r="R29" s="1414"/>
      <c r="S29" s="1413"/>
      <c r="T29" s="350"/>
    </row>
    <row r="30" spans="2:62">
      <c r="B30" s="143"/>
      <c r="C30" s="1545"/>
      <c r="D30" s="346"/>
      <c r="E30" s="347"/>
      <c r="F30" s="348"/>
      <c r="G30" s="348"/>
      <c r="H30" s="349"/>
      <c r="I30" s="1414"/>
      <c r="J30" s="1413"/>
      <c r="K30" s="350"/>
      <c r="M30" s="346"/>
      <c r="N30" s="347"/>
      <c r="O30" s="348"/>
      <c r="P30" s="348"/>
      <c r="Q30" s="349"/>
      <c r="R30" s="1414"/>
      <c r="S30" s="1413"/>
      <c r="T30" s="350"/>
    </row>
    <row r="31" spans="2:62">
      <c r="B31" s="143"/>
      <c r="C31" s="1545"/>
      <c r="D31" s="346"/>
      <c r="E31" s="347"/>
      <c r="F31" s="348"/>
      <c r="G31" s="348"/>
      <c r="H31" s="349"/>
      <c r="I31" s="1414"/>
      <c r="J31" s="1413"/>
      <c r="K31" s="350"/>
      <c r="M31" s="346"/>
      <c r="N31" s="347"/>
      <c r="O31" s="348"/>
      <c r="P31" s="348"/>
      <c r="Q31" s="349"/>
      <c r="R31" s="1414"/>
      <c r="S31" s="1413"/>
      <c r="T31" s="350"/>
    </row>
    <row r="32" spans="2:62">
      <c r="B32" s="143"/>
      <c r="C32" s="1545"/>
      <c r="D32" s="346"/>
      <c r="E32" s="347"/>
      <c r="F32" s="348"/>
      <c r="G32" s="348"/>
      <c r="H32" s="349"/>
      <c r="I32" s="1414"/>
      <c r="J32" s="1413"/>
      <c r="K32" s="350"/>
      <c r="M32" s="346"/>
      <c r="N32" s="347"/>
      <c r="O32" s="348"/>
      <c r="P32" s="348"/>
      <c r="Q32" s="349"/>
      <c r="R32" s="1414"/>
      <c r="S32" s="1413"/>
      <c r="T32" s="350"/>
    </row>
    <row r="33" spans="2:20">
      <c r="B33" s="143"/>
      <c r="C33" s="1545"/>
      <c r="D33" s="346"/>
      <c r="E33" s="347"/>
      <c r="F33" s="348"/>
      <c r="G33" s="348"/>
      <c r="H33" s="349"/>
      <c r="I33" s="1414"/>
      <c r="J33" s="1413"/>
      <c r="K33" s="350"/>
      <c r="M33" s="346"/>
      <c r="N33" s="347"/>
      <c r="O33" s="348"/>
      <c r="P33" s="348"/>
      <c r="Q33" s="349"/>
      <c r="R33" s="1414"/>
      <c r="S33" s="1413"/>
      <c r="T33" s="350"/>
    </row>
    <row r="34" spans="2:20">
      <c r="B34" s="143"/>
      <c r="C34" s="1545"/>
      <c r="D34" s="346"/>
      <c r="E34" s="347"/>
      <c r="F34" s="348"/>
      <c r="G34" s="348"/>
      <c r="H34" s="349"/>
      <c r="I34" s="1414"/>
      <c r="J34" s="1413"/>
      <c r="K34" s="350"/>
      <c r="M34" s="346"/>
      <c r="N34" s="347"/>
      <c r="O34" s="348"/>
      <c r="P34" s="348"/>
      <c r="Q34" s="349"/>
      <c r="R34" s="1414"/>
      <c r="S34" s="1413"/>
      <c r="T34" s="350"/>
    </row>
    <row r="35" spans="2:20">
      <c r="B35" s="143"/>
      <c r="C35" s="1545"/>
      <c r="D35" s="346"/>
      <c r="E35" s="347"/>
      <c r="F35" s="348"/>
      <c r="G35" s="348"/>
      <c r="H35" s="349"/>
      <c r="I35" s="1414"/>
      <c r="J35" s="1413"/>
      <c r="K35" s="350"/>
      <c r="M35" s="346"/>
      <c r="N35" s="347"/>
      <c r="O35" s="348"/>
      <c r="P35" s="348"/>
      <c r="Q35" s="349"/>
      <c r="R35" s="1414"/>
      <c r="S35" s="1413"/>
      <c r="T35" s="350"/>
    </row>
    <row r="36" spans="2:20">
      <c r="B36" s="143"/>
      <c r="C36" s="1545"/>
      <c r="D36" s="346"/>
      <c r="E36" s="347"/>
      <c r="F36" s="348"/>
      <c r="G36" s="348"/>
      <c r="H36" s="349"/>
      <c r="I36" s="1414"/>
      <c r="J36" s="1413"/>
      <c r="K36" s="350"/>
      <c r="M36" s="346"/>
      <c r="N36" s="347"/>
      <c r="O36" s="348"/>
      <c r="P36" s="348"/>
      <c r="Q36" s="349"/>
      <c r="R36" s="1414"/>
      <c r="S36" s="1413"/>
      <c r="T36" s="350"/>
    </row>
    <row r="37" spans="2:20">
      <c r="B37" s="143"/>
      <c r="C37" s="1545"/>
      <c r="D37" s="346"/>
      <c r="E37" s="347"/>
      <c r="F37" s="348"/>
      <c r="G37" s="348"/>
      <c r="H37" s="349"/>
      <c r="I37" s="1414"/>
      <c r="J37" s="1413"/>
      <c r="K37" s="350"/>
      <c r="M37" s="346"/>
      <c r="N37" s="347"/>
      <c r="O37" s="348"/>
      <c r="P37" s="348"/>
      <c r="Q37" s="349"/>
      <c r="R37" s="1414"/>
      <c r="S37" s="1413"/>
      <c r="T37" s="350"/>
    </row>
    <row r="38" spans="2:20">
      <c r="B38" s="143"/>
      <c r="C38" s="1545"/>
      <c r="D38" s="346"/>
      <c r="E38" s="347"/>
      <c r="F38" s="348"/>
      <c r="G38" s="348"/>
      <c r="H38" s="349"/>
      <c r="I38" s="1414"/>
      <c r="J38" s="1413"/>
      <c r="K38" s="350"/>
      <c r="M38" s="346"/>
      <c r="N38" s="347"/>
      <c r="O38" s="348"/>
      <c r="P38" s="348"/>
      <c r="Q38" s="349"/>
      <c r="R38" s="1414"/>
      <c r="S38" s="1413"/>
      <c r="T38" s="350"/>
    </row>
    <row r="39" spans="2:20">
      <c r="B39" s="143"/>
      <c r="C39" s="1545"/>
      <c r="D39" s="346"/>
      <c r="E39" s="347"/>
      <c r="F39" s="348"/>
      <c r="G39" s="348"/>
      <c r="H39" s="349"/>
      <c r="I39" s="1414"/>
      <c r="J39" s="1413"/>
      <c r="K39" s="350"/>
      <c r="M39" s="346"/>
      <c r="N39" s="347"/>
      <c r="O39" s="348"/>
      <c r="P39" s="348"/>
      <c r="Q39" s="349"/>
      <c r="R39" s="1414"/>
      <c r="S39" s="1413"/>
      <c r="T39" s="350"/>
    </row>
    <row r="40" spans="2:20">
      <c r="B40" s="143"/>
      <c r="C40" s="1545"/>
      <c r="D40" s="346"/>
      <c r="E40" s="347"/>
      <c r="F40" s="348"/>
      <c r="G40" s="348"/>
      <c r="H40" s="349"/>
      <c r="I40" s="1414"/>
      <c r="J40" s="1413"/>
      <c r="K40" s="350"/>
      <c r="M40" s="346"/>
      <c r="N40" s="347"/>
      <c r="O40" s="348"/>
      <c r="P40" s="348"/>
      <c r="Q40" s="349"/>
      <c r="R40" s="1414"/>
      <c r="S40" s="1413"/>
      <c r="T40" s="350"/>
    </row>
    <row r="41" spans="2:20">
      <c r="B41" s="143"/>
      <c r="C41" s="1545"/>
      <c r="D41" s="346"/>
      <c r="E41" s="347"/>
      <c r="F41" s="348"/>
      <c r="G41" s="348"/>
      <c r="H41" s="349"/>
      <c r="I41" s="1414"/>
      <c r="J41" s="1413"/>
      <c r="K41" s="350"/>
      <c r="M41" s="346"/>
      <c r="N41" s="347"/>
      <c r="O41" s="348"/>
      <c r="P41" s="348"/>
      <c r="Q41" s="349"/>
      <c r="R41" s="1414"/>
      <c r="S41" s="1413"/>
      <c r="T41" s="350"/>
    </row>
    <row r="42" spans="2:20">
      <c r="B42" s="143"/>
      <c r="C42" s="1545"/>
      <c r="D42" s="346"/>
      <c r="E42" s="347"/>
      <c r="F42" s="348"/>
      <c r="G42" s="348"/>
      <c r="H42" s="349"/>
      <c r="I42" s="1414"/>
      <c r="J42" s="1413"/>
      <c r="K42" s="350"/>
      <c r="M42" s="346"/>
      <c r="N42" s="347"/>
      <c r="O42" s="348"/>
      <c r="P42" s="348"/>
      <c r="Q42" s="349"/>
      <c r="R42" s="1414"/>
      <c r="S42" s="1413"/>
      <c r="T42" s="350"/>
    </row>
    <row r="43" spans="2:20">
      <c r="B43" s="143"/>
      <c r="C43" s="1545"/>
      <c r="D43" s="346"/>
      <c r="E43" s="347"/>
      <c r="F43" s="348"/>
      <c r="G43" s="348"/>
      <c r="H43" s="349"/>
      <c r="I43" s="1414"/>
      <c r="J43" s="1413"/>
      <c r="K43" s="350"/>
      <c r="M43" s="346"/>
      <c r="N43" s="347"/>
      <c r="O43" s="348"/>
      <c r="P43" s="348"/>
      <c r="Q43" s="349"/>
      <c r="R43" s="1414"/>
      <c r="S43" s="1413"/>
      <c r="T43" s="350"/>
    </row>
    <row r="44" spans="2:20">
      <c r="B44" s="143"/>
      <c r="C44" s="1545"/>
      <c r="D44" s="346"/>
      <c r="E44" s="347"/>
      <c r="F44" s="348"/>
      <c r="G44" s="348"/>
      <c r="H44" s="349"/>
      <c r="I44" s="1414"/>
      <c r="J44" s="1413"/>
      <c r="K44" s="350"/>
      <c r="M44" s="346"/>
      <c r="N44" s="347"/>
      <c r="O44" s="348"/>
      <c r="P44" s="348"/>
      <c r="Q44" s="349"/>
      <c r="R44" s="1414"/>
      <c r="S44" s="1413"/>
      <c r="T44" s="350"/>
    </row>
    <row r="45" spans="2:20">
      <c r="B45" s="143"/>
      <c r="C45" s="1545"/>
      <c r="D45" s="346"/>
      <c r="E45" s="347"/>
      <c r="F45" s="348"/>
      <c r="G45" s="348"/>
      <c r="H45" s="349"/>
      <c r="I45" s="1414"/>
      <c r="J45" s="1413"/>
      <c r="K45" s="350"/>
      <c r="M45" s="346"/>
      <c r="N45" s="347"/>
      <c r="O45" s="348"/>
      <c r="P45" s="348"/>
      <c r="Q45" s="349"/>
      <c r="R45" s="1414"/>
      <c r="S45" s="1413"/>
      <c r="T45" s="350"/>
    </row>
    <row r="46" spans="2:20">
      <c r="B46" s="143"/>
      <c r="C46" s="1545"/>
      <c r="D46" s="346"/>
      <c r="E46" s="347"/>
      <c r="F46" s="348"/>
      <c r="G46" s="348"/>
      <c r="H46" s="349"/>
      <c r="I46" s="1414"/>
      <c r="J46" s="1413"/>
      <c r="K46" s="350"/>
      <c r="M46" s="346"/>
      <c r="N46" s="347"/>
      <c r="O46" s="348"/>
      <c r="P46" s="348"/>
      <c r="Q46" s="349"/>
      <c r="R46" s="1414"/>
      <c r="S46" s="1413"/>
      <c r="T46" s="350"/>
    </row>
    <row r="47" spans="2:20">
      <c r="B47" s="143"/>
      <c r="C47" s="1545"/>
      <c r="D47" s="346"/>
      <c r="E47" s="347"/>
      <c r="F47" s="348"/>
      <c r="G47" s="348"/>
      <c r="H47" s="349"/>
      <c r="I47" s="1414"/>
      <c r="J47" s="1413"/>
      <c r="K47" s="350"/>
      <c r="M47" s="346"/>
      <c r="N47" s="347"/>
      <c r="O47" s="348"/>
      <c r="P47" s="348"/>
      <c r="Q47" s="349"/>
      <c r="R47" s="1414"/>
      <c r="S47" s="1413"/>
      <c r="T47" s="350"/>
    </row>
    <row r="48" spans="2:20">
      <c r="B48" s="143"/>
      <c r="C48" s="1545"/>
      <c r="D48" s="346"/>
      <c r="E48" s="347"/>
      <c r="F48" s="348"/>
      <c r="G48" s="348"/>
      <c r="H48" s="349"/>
      <c r="I48" s="1414"/>
      <c r="J48" s="1413"/>
      <c r="K48" s="350"/>
      <c r="M48" s="346"/>
      <c r="N48" s="347"/>
      <c r="O48" s="348"/>
      <c r="P48" s="348"/>
      <c r="Q48" s="349"/>
      <c r="R48" s="1414"/>
      <c r="S48" s="1413"/>
      <c r="T48" s="350"/>
    </row>
    <row r="49" spans="2:20">
      <c r="B49" s="143"/>
      <c r="C49" s="1545"/>
      <c r="D49" s="346"/>
      <c r="E49" s="347"/>
      <c r="F49" s="348"/>
      <c r="G49" s="348"/>
      <c r="H49" s="349"/>
      <c r="I49" s="1414"/>
      <c r="J49" s="1413"/>
      <c r="K49" s="350"/>
      <c r="M49" s="346"/>
      <c r="N49" s="347"/>
      <c r="O49" s="348"/>
      <c r="P49" s="348"/>
      <c r="Q49" s="349"/>
      <c r="R49" s="1414"/>
      <c r="S49" s="1413"/>
      <c r="T49" s="350"/>
    </row>
    <row r="50" spans="2:20">
      <c r="B50" s="143"/>
      <c r="C50" s="1545"/>
      <c r="D50" s="346"/>
      <c r="E50" s="347"/>
      <c r="F50" s="348"/>
      <c r="G50" s="348"/>
      <c r="H50" s="349"/>
      <c r="I50" s="1414"/>
      <c r="J50" s="1413"/>
      <c r="K50" s="350"/>
      <c r="M50" s="346"/>
      <c r="N50" s="347"/>
      <c r="O50" s="348"/>
      <c r="P50" s="348"/>
      <c r="Q50" s="349"/>
      <c r="R50" s="1414"/>
      <c r="S50" s="1413"/>
      <c r="T50" s="350"/>
    </row>
    <row r="51" spans="2:20">
      <c r="B51" s="143"/>
      <c r="C51" s="1545"/>
      <c r="D51" s="346"/>
      <c r="E51" s="347"/>
      <c r="F51" s="348"/>
      <c r="G51" s="348"/>
      <c r="H51" s="349"/>
      <c r="I51" s="1414"/>
      <c r="J51" s="1413"/>
      <c r="K51" s="350"/>
      <c r="M51" s="346"/>
      <c r="N51" s="347"/>
      <c r="O51" s="348"/>
      <c r="P51" s="348"/>
      <c r="Q51" s="349"/>
      <c r="R51" s="1414"/>
      <c r="S51" s="1413"/>
      <c r="T51" s="350"/>
    </row>
    <row r="52" spans="2:20">
      <c r="B52" s="143"/>
      <c r="C52" s="1545"/>
      <c r="D52" s="346"/>
      <c r="E52" s="347"/>
      <c r="F52" s="348"/>
      <c r="G52" s="348"/>
      <c r="H52" s="349"/>
      <c r="I52" s="1414"/>
      <c r="J52" s="1413"/>
      <c r="K52" s="350"/>
      <c r="M52" s="346"/>
      <c r="N52" s="347"/>
      <c r="O52" s="348"/>
      <c r="P52" s="348"/>
      <c r="Q52" s="349"/>
      <c r="R52" s="1414"/>
      <c r="S52" s="1413"/>
      <c r="T52" s="350"/>
    </row>
    <row r="53" spans="2:20">
      <c r="B53" s="143"/>
      <c r="C53" s="1545"/>
      <c r="D53" s="346"/>
      <c r="E53" s="347"/>
      <c r="F53" s="348"/>
      <c r="G53" s="348"/>
      <c r="H53" s="349"/>
      <c r="I53" s="1414"/>
      <c r="J53" s="1413"/>
      <c r="K53" s="350"/>
      <c r="M53" s="346"/>
      <c r="N53" s="347"/>
      <c r="O53" s="348"/>
      <c r="P53" s="348"/>
      <c r="Q53" s="349"/>
      <c r="R53" s="1414"/>
      <c r="S53" s="1413"/>
      <c r="T53" s="350"/>
    </row>
    <row r="54" spans="2:20">
      <c r="B54" s="143"/>
      <c r="C54" s="1545"/>
      <c r="D54" s="346"/>
      <c r="E54" s="347"/>
      <c r="F54" s="348"/>
      <c r="G54" s="348"/>
      <c r="H54" s="349"/>
      <c r="I54" s="1414"/>
      <c r="J54" s="1413"/>
      <c r="K54" s="350"/>
      <c r="M54" s="346"/>
      <c r="N54" s="347"/>
      <c r="O54" s="348"/>
      <c r="P54" s="348"/>
      <c r="Q54" s="349"/>
      <c r="R54" s="1414"/>
      <c r="S54" s="1413"/>
      <c r="T54" s="350"/>
    </row>
    <row r="55" spans="2:20">
      <c r="B55" s="143"/>
      <c r="C55" s="1545"/>
      <c r="D55" s="346"/>
      <c r="E55" s="347"/>
      <c r="F55" s="348"/>
      <c r="G55" s="348"/>
      <c r="H55" s="349"/>
      <c r="I55" s="1414"/>
      <c r="J55" s="1413"/>
      <c r="K55" s="350"/>
      <c r="M55" s="346"/>
      <c r="N55" s="347"/>
      <c r="O55" s="348"/>
      <c r="P55" s="348"/>
      <c r="Q55" s="349"/>
      <c r="R55" s="1414"/>
      <c r="S55" s="1413"/>
      <c r="T55" s="350"/>
    </row>
    <row r="56" spans="2:20">
      <c r="B56" s="143"/>
      <c r="C56" s="1545"/>
      <c r="D56" s="346"/>
      <c r="E56" s="347"/>
      <c r="F56" s="348"/>
      <c r="G56" s="348"/>
      <c r="H56" s="349"/>
      <c r="I56" s="1414"/>
      <c r="J56" s="1413"/>
      <c r="K56" s="350"/>
      <c r="M56" s="346"/>
      <c r="N56" s="347"/>
      <c r="O56" s="348"/>
      <c r="P56" s="348"/>
      <c r="Q56" s="349"/>
      <c r="R56" s="1414"/>
      <c r="S56" s="1413"/>
      <c r="T56" s="350"/>
    </row>
    <row r="57" spans="2:20">
      <c r="B57" s="143"/>
      <c r="C57" s="1545"/>
      <c r="D57" s="346"/>
      <c r="E57" s="347"/>
      <c r="F57" s="348"/>
      <c r="G57" s="348"/>
      <c r="H57" s="349"/>
      <c r="I57" s="1414"/>
      <c r="J57" s="1413"/>
      <c r="K57" s="350"/>
      <c r="M57" s="346"/>
      <c r="N57" s="347"/>
      <c r="O57" s="348"/>
      <c r="P57" s="348"/>
      <c r="Q57" s="349"/>
      <c r="R57" s="1414"/>
      <c r="S57" s="1413"/>
      <c r="T57" s="350"/>
    </row>
    <row r="58" spans="2:20">
      <c r="B58" s="143"/>
      <c r="C58" s="1545"/>
      <c r="D58" s="346"/>
      <c r="E58" s="347"/>
      <c r="F58" s="348"/>
      <c r="G58" s="348"/>
      <c r="H58" s="349"/>
      <c r="I58" s="1414"/>
      <c r="J58" s="1413"/>
      <c r="K58" s="350"/>
      <c r="M58" s="346"/>
      <c r="N58" s="347"/>
      <c r="O58" s="348"/>
      <c r="P58" s="348"/>
      <c r="Q58" s="349"/>
      <c r="R58" s="1414"/>
      <c r="S58" s="1413"/>
      <c r="T58" s="350"/>
    </row>
    <row r="59" spans="2:20">
      <c r="B59" s="143"/>
      <c r="C59" s="1545"/>
      <c r="D59" s="346"/>
      <c r="E59" s="347"/>
      <c r="F59" s="348"/>
      <c r="G59" s="348"/>
      <c r="H59" s="349"/>
      <c r="I59" s="1414"/>
      <c r="J59" s="1413"/>
      <c r="K59" s="350"/>
      <c r="M59" s="346"/>
      <c r="N59" s="347"/>
      <c r="O59" s="348"/>
      <c r="P59" s="348"/>
      <c r="Q59" s="349"/>
      <c r="R59" s="1414"/>
      <c r="S59" s="1413"/>
      <c r="T59" s="350"/>
    </row>
    <row r="60" spans="2:20">
      <c r="B60" s="143"/>
      <c r="C60" s="1545"/>
      <c r="D60" s="346"/>
      <c r="E60" s="347"/>
      <c r="F60" s="348"/>
      <c r="G60" s="348"/>
      <c r="H60" s="349"/>
      <c r="I60" s="1414"/>
      <c r="J60" s="1413"/>
      <c r="K60" s="350"/>
      <c r="M60" s="346"/>
      <c r="N60" s="347"/>
      <c r="O60" s="348"/>
      <c r="P60" s="348"/>
      <c r="Q60" s="349"/>
      <c r="R60" s="1414"/>
      <c r="S60" s="1413"/>
      <c r="T60" s="350"/>
    </row>
    <row r="61" spans="2:20">
      <c r="B61" s="143"/>
      <c r="C61" s="1545"/>
      <c r="D61" s="346"/>
      <c r="E61" s="347"/>
      <c r="F61" s="348"/>
      <c r="G61" s="348"/>
      <c r="H61" s="349"/>
      <c r="I61" s="1414"/>
      <c r="J61" s="1413"/>
      <c r="K61" s="350"/>
      <c r="M61" s="346"/>
      <c r="N61" s="347"/>
      <c r="O61" s="348"/>
      <c r="P61" s="348"/>
      <c r="Q61" s="349"/>
      <c r="R61" s="1414"/>
      <c r="S61" s="1413"/>
      <c r="T61" s="350"/>
    </row>
    <row r="62" spans="2:20">
      <c r="B62" s="143"/>
      <c r="C62" s="1545"/>
      <c r="D62" s="346"/>
      <c r="E62" s="347"/>
      <c r="F62" s="348"/>
      <c r="G62" s="348"/>
      <c r="H62" s="349"/>
      <c r="I62" s="1414"/>
      <c r="J62" s="1413"/>
      <c r="K62" s="350"/>
      <c r="M62" s="346"/>
      <c r="N62" s="347"/>
      <c r="O62" s="348"/>
      <c r="P62" s="348"/>
      <c r="Q62" s="349"/>
      <c r="R62" s="1414"/>
      <c r="S62" s="1413"/>
      <c r="T62" s="350"/>
    </row>
    <row r="63" spans="2:20">
      <c r="B63" s="143"/>
      <c r="C63" s="1545"/>
      <c r="D63" s="346"/>
      <c r="E63" s="347"/>
      <c r="F63" s="348"/>
      <c r="G63" s="348"/>
      <c r="H63" s="349"/>
      <c r="I63" s="1414"/>
      <c r="J63" s="1413"/>
      <c r="K63" s="350"/>
      <c r="M63" s="346"/>
      <c r="N63" s="347"/>
      <c r="O63" s="348"/>
      <c r="P63" s="348"/>
      <c r="Q63" s="349"/>
      <c r="R63" s="1414"/>
      <c r="S63" s="1413"/>
      <c r="T63" s="350"/>
    </row>
    <row r="64" spans="2:20">
      <c r="B64" s="143"/>
      <c r="C64" s="1545"/>
      <c r="D64" s="346"/>
      <c r="E64" s="347"/>
      <c r="F64" s="348"/>
      <c r="G64" s="348"/>
      <c r="H64" s="349"/>
      <c r="I64" s="1414"/>
      <c r="J64" s="1413"/>
      <c r="K64" s="350"/>
      <c r="M64" s="346"/>
      <c r="N64" s="347"/>
      <c r="O64" s="348"/>
      <c r="P64" s="348"/>
      <c r="Q64" s="349"/>
      <c r="R64" s="1414"/>
      <c r="S64" s="1413"/>
      <c r="T64" s="350"/>
    </row>
    <row r="65" spans="2:20">
      <c r="B65" s="143"/>
      <c r="C65" s="1545"/>
      <c r="D65" s="346"/>
      <c r="E65" s="347"/>
      <c r="F65" s="348"/>
      <c r="G65" s="348"/>
      <c r="H65" s="349"/>
      <c r="I65" s="1414"/>
      <c r="J65" s="1413"/>
      <c r="K65" s="350"/>
      <c r="M65" s="346"/>
      <c r="N65" s="347"/>
      <c r="O65" s="348"/>
      <c r="P65" s="348"/>
      <c r="Q65" s="349"/>
      <c r="R65" s="1414"/>
      <c r="S65" s="1413"/>
      <c r="T65" s="350"/>
    </row>
    <row r="66" spans="2:20">
      <c r="B66" s="143"/>
      <c r="C66" s="1545"/>
      <c r="D66" s="346"/>
      <c r="E66" s="347"/>
      <c r="F66" s="348"/>
      <c r="G66" s="348"/>
      <c r="H66" s="349"/>
      <c r="I66" s="1414"/>
      <c r="J66" s="1413"/>
      <c r="K66" s="350"/>
      <c r="M66" s="346"/>
      <c r="N66" s="347"/>
      <c r="O66" s="348"/>
      <c r="P66" s="348"/>
      <c r="Q66" s="349"/>
      <c r="R66" s="1414"/>
      <c r="S66" s="1413"/>
      <c r="T66" s="350"/>
    </row>
    <row r="67" spans="2:20">
      <c r="B67" s="143"/>
      <c r="C67" s="1545"/>
      <c r="D67" s="346"/>
      <c r="E67" s="347"/>
      <c r="F67" s="348"/>
      <c r="G67" s="348"/>
      <c r="H67" s="349"/>
      <c r="I67" s="1414"/>
      <c r="J67" s="1413"/>
      <c r="K67" s="350"/>
      <c r="M67" s="346"/>
      <c r="N67" s="347"/>
      <c r="O67" s="348"/>
      <c r="P67" s="348"/>
      <c r="Q67" s="349"/>
      <c r="R67" s="1414"/>
      <c r="S67" s="1413"/>
      <c r="T67" s="350"/>
    </row>
    <row r="68" spans="2:20">
      <c r="B68" s="143"/>
      <c r="C68" s="1545"/>
      <c r="D68" s="346"/>
      <c r="E68" s="347"/>
      <c r="F68" s="348"/>
      <c r="G68" s="348"/>
      <c r="H68" s="349"/>
      <c r="I68" s="1414"/>
      <c r="J68" s="1413"/>
      <c r="K68" s="350"/>
      <c r="M68" s="346"/>
      <c r="N68" s="347"/>
      <c r="O68" s="348"/>
      <c r="P68" s="348"/>
      <c r="Q68" s="349"/>
      <c r="R68" s="1414"/>
      <c r="S68" s="1413"/>
      <c r="T68" s="350"/>
    </row>
    <row r="69" spans="2:20">
      <c r="B69" s="143"/>
      <c r="C69" s="1545"/>
      <c r="D69" s="346"/>
      <c r="E69" s="347"/>
      <c r="F69" s="348"/>
      <c r="G69" s="348"/>
      <c r="H69" s="349"/>
      <c r="I69" s="1414"/>
      <c r="J69" s="1413"/>
      <c r="K69" s="350"/>
      <c r="M69" s="346"/>
      <c r="N69" s="347"/>
      <c r="O69" s="348"/>
      <c r="P69" s="348"/>
      <c r="Q69" s="349"/>
      <c r="R69" s="1414"/>
      <c r="S69" s="1413"/>
      <c r="T69" s="350"/>
    </row>
    <row r="70" spans="2:20">
      <c r="B70" s="143"/>
      <c r="C70" s="1545"/>
      <c r="D70" s="346"/>
      <c r="E70" s="347"/>
      <c r="F70" s="348"/>
      <c r="G70" s="348"/>
      <c r="H70" s="349"/>
      <c r="I70" s="1414"/>
      <c r="J70" s="1413"/>
      <c r="K70" s="350"/>
      <c r="M70" s="346"/>
      <c r="N70" s="347"/>
      <c r="O70" s="348"/>
      <c r="P70" s="348"/>
      <c r="Q70" s="349"/>
      <c r="R70" s="1414"/>
      <c r="S70" s="1413"/>
      <c r="T70" s="350"/>
    </row>
    <row r="71" spans="2:20">
      <c r="B71" s="143"/>
      <c r="C71" s="1545"/>
      <c r="D71" s="346"/>
      <c r="E71" s="347"/>
      <c r="F71" s="348"/>
      <c r="G71" s="348"/>
      <c r="H71" s="349"/>
      <c r="I71" s="1414"/>
      <c r="J71" s="1413"/>
      <c r="K71" s="350"/>
      <c r="M71" s="346"/>
      <c r="N71" s="347"/>
      <c r="O71" s="348"/>
      <c r="P71" s="348"/>
      <c r="Q71" s="349"/>
      <c r="R71" s="1414"/>
      <c r="S71" s="1413"/>
      <c r="T71" s="350"/>
    </row>
    <row r="72" spans="2:20">
      <c r="B72" s="143"/>
      <c r="C72" s="1545"/>
      <c r="D72" s="346"/>
      <c r="E72" s="347"/>
      <c r="F72" s="348"/>
      <c r="G72" s="348"/>
      <c r="H72" s="349"/>
      <c r="I72" s="1414"/>
      <c r="J72" s="1413"/>
      <c r="K72" s="350"/>
      <c r="M72" s="346"/>
      <c r="N72" s="347"/>
      <c r="O72" s="348"/>
      <c r="P72" s="348"/>
      <c r="Q72" s="349"/>
      <c r="R72" s="1414"/>
      <c r="S72" s="1413"/>
      <c r="T72" s="350"/>
    </row>
    <row r="73" spans="2:20">
      <c r="B73" s="143"/>
      <c r="C73" s="1545"/>
      <c r="D73" s="346"/>
      <c r="E73" s="347"/>
      <c r="F73" s="348"/>
      <c r="G73" s="348"/>
      <c r="H73" s="349"/>
      <c r="I73" s="1414"/>
      <c r="J73" s="1413"/>
      <c r="K73" s="350"/>
      <c r="M73" s="346"/>
      <c r="N73" s="347"/>
      <c r="O73" s="348"/>
      <c r="P73" s="348"/>
      <c r="Q73" s="349"/>
      <c r="R73" s="1414"/>
      <c r="S73" s="1413"/>
      <c r="T73" s="350"/>
    </row>
    <row r="74" spans="2:20">
      <c r="B74" s="143"/>
      <c r="C74" s="1545"/>
      <c r="D74" s="346"/>
      <c r="E74" s="347"/>
      <c r="F74" s="348"/>
      <c r="G74" s="348"/>
      <c r="H74" s="349"/>
      <c r="I74" s="1414"/>
      <c r="J74" s="1413"/>
      <c r="K74" s="350"/>
      <c r="M74" s="346"/>
      <c r="N74" s="347"/>
      <c r="O74" s="348"/>
      <c r="P74" s="348"/>
      <c r="Q74" s="349"/>
      <c r="R74" s="1414"/>
      <c r="S74" s="1413"/>
      <c r="T74" s="350"/>
    </row>
    <row r="75" spans="2:20">
      <c r="B75" s="143"/>
      <c r="C75" s="1545"/>
      <c r="D75" s="346"/>
      <c r="E75" s="347"/>
      <c r="F75" s="348"/>
      <c r="G75" s="348"/>
      <c r="H75" s="349"/>
      <c r="I75" s="1414"/>
      <c r="J75" s="1413"/>
      <c r="K75" s="350"/>
      <c r="M75" s="346"/>
      <c r="N75" s="347"/>
      <c r="O75" s="348"/>
      <c r="P75" s="348"/>
      <c r="Q75" s="349"/>
      <c r="R75" s="1414"/>
      <c r="S75" s="1413"/>
      <c r="T75" s="350"/>
    </row>
    <row r="76" spans="2:20">
      <c r="B76" s="143"/>
      <c r="C76" s="1545"/>
      <c r="D76" s="346"/>
      <c r="E76" s="347"/>
      <c r="F76" s="348"/>
      <c r="G76" s="348"/>
      <c r="H76" s="349"/>
      <c r="I76" s="1414"/>
      <c r="J76" s="1413"/>
      <c r="K76" s="350"/>
      <c r="M76" s="346"/>
      <c r="N76" s="347"/>
      <c r="O76" s="348"/>
      <c r="P76" s="348"/>
      <c r="Q76" s="349"/>
      <c r="R76" s="1414"/>
      <c r="S76" s="1413"/>
      <c r="T76" s="350"/>
    </row>
    <row r="77" spans="2:20">
      <c r="B77" s="143"/>
      <c r="C77" s="1545"/>
      <c r="D77" s="346"/>
      <c r="E77" s="347"/>
      <c r="F77" s="348"/>
      <c r="G77" s="348"/>
      <c r="H77" s="349"/>
      <c r="I77" s="1414"/>
      <c r="J77" s="1413"/>
      <c r="K77" s="350"/>
      <c r="M77" s="346"/>
      <c r="N77" s="347"/>
      <c r="O77" s="348"/>
      <c r="P77" s="348"/>
      <c r="Q77" s="349"/>
      <c r="R77" s="1414"/>
      <c r="S77" s="1413"/>
      <c r="T77" s="350"/>
    </row>
    <row r="78" spans="2:20">
      <c r="B78" s="143"/>
      <c r="C78" s="1545"/>
      <c r="D78" s="346"/>
      <c r="E78" s="347"/>
      <c r="F78" s="348"/>
      <c r="G78" s="348"/>
      <c r="H78" s="349"/>
      <c r="I78" s="1414"/>
      <c r="J78" s="1413"/>
      <c r="K78" s="350"/>
      <c r="M78" s="346"/>
      <c r="N78" s="347"/>
      <c r="O78" s="348"/>
      <c r="P78" s="348"/>
      <c r="Q78" s="349"/>
      <c r="R78" s="1414"/>
      <c r="S78" s="1413"/>
      <c r="T78" s="350"/>
    </row>
    <row r="79" spans="2:20">
      <c r="B79" s="143"/>
      <c r="C79" s="1545"/>
      <c r="D79" s="346"/>
      <c r="E79" s="347"/>
      <c r="F79" s="348"/>
      <c r="G79" s="348"/>
      <c r="H79" s="349"/>
      <c r="I79" s="1414"/>
      <c r="J79" s="1413"/>
      <c r="K79" s="350"/>
      <c r="M79" s="346"/>
      <c r="N79" s="347"/>
      <c r="O79" s="348"/>
      <c r="P79" s="348"/>
      <c r="Q79" s="349"/>
      <c r="R79" s="1414"/>
      <c r="S79" s="1413"/>
      <c r="T79" s="350"/>
    </row>
    <row r="80" spans="2:20">
      <c r="B80" s="143"/>
      <c r="C80" s="1545"/>
      <c r="D80" s="346"/>
      <c r="E80" s="347"/>
      <c r="F80" s="348"/>
      <c r="G80" s="348"/>
      <c r="H80" s="349"/>
      <c r="I80" s="1414"/>
      <c r="J80" s="1413"/>
      <c r="K80" s="350"/>
      <c r="M80" s="346"/>
      <c r="N80" s="347"/>
      <c r="O80" s="348"/>
      <c r="P80" s="348"/>
      <c r="Q80" s="349"/>
      <c r="R80" s="1414"/>
      <c r="S80" s="1413"/>
      <c r="T80" s="350"/>
    </row>
    <row r="81" spans="2:20">
      <c r="B81" s="143"/>
      <c r="C81" s="1545"/>
      <c r="D81" s="346"/>
      <c r="E81" s="347"/>
      <c r="F81" s="348"/>
      <c r="G81" s="348"/>
      <c r="H81" s="349"/>
      <c r="I81" s="1414"/>
      <c r="J81" s="1413"/>
      <c r="K81" s="350"/>
      <c r="M81" s="346"/>
      <c r="N81" s="347"/>
      <c r="O81" s="348"/>
      <c r="P81" s="348"/>
      <c r="Q81" s="349"/>
      <c r="R81" s="1414"/>
      <c r="S81" s="1413"/>
      <c r="T81" s="350"/>
    </row>
    <row r="82" spans="2:20">
      <c r="B82" s="143"/>
      <c r="C82" s="1545"/>
      <c r="D82" s="346"/>
      <c r="E82" s="347"/>
      <c r="F82" s="348"/>
      <c r="G82" s="348"/>
      <c r="H82" s="349"/>
      <c r="I82" s="1414"/>
      <c r="J82" s="1413"/>
      <c r="K82" s="350"/>
      <c r="M82" s="346"/>
      <c r="N82" s="347"/>
      <c r="O82" s="348"/>
      <c r="P82" s="348"/>
      <c r="Q82" s="349"/>
      <c r="R82" s="1414"/>
      <c r="S82" s="1413"/>
      <c r="T82" s="350"/>
    </row>
    <row r="83" spans="2:20">
      <c r="B83" s="143"/>
      <c r="C83" s="1545"/>
      <c r="D83" s="346"/>
      <c r="E83" s="347"/>
      <c r="F83" s="348"/>
      <c r="G83" s="348"/>
      <c r="H83" s="349"/>
      <c r="I83" s="1414"/>
      <c r="J83" s="1413"/>
      <c r="K83" s="350"/>
      <c r="M83" s="346"/>
      <c r="N83" s="347"/>
      <c r="O83" s="348"/>
      <c r="P83" s="348"/>
      <c r="Q83" s="349"/>
      <c r="R83" s="1414"/>
      <c r="S83" s="1413"/>
      <c r="T83" s="350"/>
    </row>
    <row r="84" spans="2:20">
      <c r="B84" s="143"/>
      <c r="C84" s="1545"/>
      <c r="D84" s="346"/>
      <c r="E84" s="347"/>
      <c r="F84" s="348"/>
      <c r="G84" s="348"/>
      <c r="H84" s="349"/>
      <c r="I84" s="1414"/>
      <c r="J84" s="1413"/>
      <c r="K84" s="350"/>
      <c r="M84" s="346"/>
      <c r="N84" s="347"/>
      <c r="O84" s="348"/>
      <c r="P84" s="348"/>
      <c r="Q84" s="349"/>
      <c r="R84" s="1414"/>
      <c r="S84" s="1413"/>
      <c r="T84" s="350"/>
    </row>
    <row r="85" spans="2:20">
      <c r="B85" s="143"/>
      <c r="C85" s="1545"/>
      <c r="D85" s="346"/>
      <c r="E85" s="347"/>
      <c r="F85" s="348"/>
      <c r="G85" s="348"/>
      <c r="H85" s="349"/>
      <c r="I85" s="1414"/>
      <c r="J85" s="1413"/>
      <c r="K85" s="350"/>
      <c r="M85" s="346"/>
      <c r="N85" s="347"/>
      <c r="O85" s="348"/>
      <c r="P85" s="348"/>
      <c r="Q85" s="349"/>
      <c r="R85" s="1414"/>
      <c r="S85" s="1413"/>
      <c r="T85" s="350"/>
    </row>
    <row r="86" spans="2:20">
      <c r="B86" s="143"/>
      <c r="C86" s="1545"/>
      <c r="D86" s="346"/>
      <c r="E86" s="347"/>
      <c r="F86" s="348"/>
      <c r="G86" s="348"/>
      <c r="H86" s="349"/>
      <c r="I86" s="1414"/>
      <c r="J86" s="1413"/>
      <c r="K86" s="350"/>
      <c r="M86" s="346"/>
      <c r="N86" s="347"/>
      <c r="O86" s="348"/>
      <c r="P86" s="348"/>
      <c r="Q86" s="349"/>
      <c r="R86" s="1414"/>
      <c r="S86" s="1413"/>
      <c r="T86" s="350"/>
    </row>
    <row r="87" spans="2:20">
      <c r="B87" s="143"/>
      <c r="C87" s="1545"/>
      <c r="D87" s="346"/>
      <c r="E87" s="347"/>
      <c r="F87" s="348"/>
      <c r="G87" s="348"/>
      <c r="H87" s="349"/>
      <c r="I87" s="1414"/>
      <c r="J87" s="1413"/>
      <c r="K87" s="350"/>
      <c r="M87" s="346"/>
      <c r="N87" s="347"/>
      <c r="O87" s="348"/>
      <c r="P87" s="348"/>
      <c r="Q87" s="349"/>
      <c r="R87" s="1414"/>
      <c r="S87" s="1413"/>
      <c r="T87" s="350"/>
    </row>
    <row r="88" spans="2:20">
      <c r="B88" s="143"/>
      <c r="C88" s="1545"/>
      <c r="D88" s="346"/>
      <c r="E88" s="347"/>
      <c r="F88" s="348"/>
      <c r="G88" s="348"/>
      <c r="H88" s="349"/>
      <c r="I88" s="1414"/>
      <c r="J88" s="1413"/>
      <c r="K88" s="350"/>
      <c r="M88" s="346"/>
      <c r="N88" s="347"/>
      <c r="O88" s="348"/>
      <c r="P88" s="348"/>
      <c r="Q88" s="349"/>
      <c r="R88" s="1414"/>
      <c r="S88" s="1413"/>
      <c r="T88" s="350"/>
    </row>
    <row r="89" spans="2:20">
      <c r="B89" s="143"/>
      <c r="C89" s="1545"/>
      <c r="D89" s="346"/>
      <c r="E89" s="347"/>
      <c r="F89" s="348"/>
      <c r="G89" s="348"/>
      <c r="H89" s="349"/>
      <c r="I89" s="1414"/>
      <c r="J89" s="1413"/>
      <c r="K89" s="350"/>
      <c r="M89" s="346"/>
      <c r="N89" s="347"/>
      <c r="O89" s="348"/>
      <c r="P89" s="348"/>
      <c r="Q89" s="349"/>
      <c r="R89" s="1414"/>
      <c r="S89" s="1413"/>
      <c r="T89" s="350"/>
    </row>
    <row r="90" spans="2:20">
      <c r="B90" s="143"/>
      <c r="C90" s="1545"/>
      <c r="D90" s="346"/>
      <c r="E90" s="347"/>
      <c r="F90" s="348"/>
      <c r="G90" s="348"/>
      <c r="H90" s="349"/>
      <c r="I90" s="1414"/>
      <c r="J90" s="1413"/>
      <c r="K90" s="350"/>
      <c r="M90" s="346"/>
      <c r="N90" s="347"/>
      <c r="O90" s="348"/>
      <c r="P90" s="348"/>
      <c r="Q90" s="349"/>
      <c r="R90" s="1414"/>
      <c r="S90" s="1413"/>
      <c r="T90" s="350"/>
    </row>
    <row r="91" spans="2:20">
      <c r="B91" s="143"/>
      <c r="C91" s="1545"/>
      <c r="D91" s="346"/>
      <c r="E91" s="347"/>
      <c r="F91" s="348"/>
      <c r="G91" s="348"/>
      <c r="H91" s="349"/>
      <c r="I91" s="1414"/>
      <c r="J91" s="1413"/>
      <c r="K91" s="350"/>
      <c r="M91" s="346"/>
      <c r="N91" s="347"/>
      <c r="O91" s="348"/>
      <c r="P91" s="348"/>
      <c r="Q91" s="349"/>
      <c r="R91" s="1414"/>
      <c r="S91" s="1413"/>
      <c r="T91" s="350"/>
    </row>
    <row r="92" spans="2:20">
      <c r="B92" s="143"/>
      <c r="C92" s="1545"/>
      <c r="D92" s="346"/>
      <c r="E92" s="347"/>
      <c r="F92" s="348"/>
      <c r="G92" s="348"/>
      <c r="H92" s="349"/>
      <c r="I92" s="1414"/>
      <c r="J92" s="1413"/>
      <c r="K92" s="350"/>
      <c r="M92" s="346"/>
      <c r="N92" s="347"/>
      <c r="O92" s="348"/>
      <c r="P92" s="348"/>
      <c r="Q92" s="349"/>
      <c r="R92" s="1414"/>
      <c r="S92" s="1413"/>
      <c r="T92" s="350"/>
    </row>
    <row r="93" spans="2:20">
      <c r="B93" s="143"/>
      <c r="C93" s="1545"/>
      <c r="D93" s="346"/>
      <c r="E93" s="347"/>
      <c r="F93" s="348"/>
      <c r="G93" s="348"/>
      <c r="H93" s="349"/>
      <c r="I93" s="1414"/>
      <c r="J93" s="1413"/>
      <c r="K93" s="350"/>
      <c r="M93" s="346"/>
      <c r="N93" s="347"/>
      <c r="O93" s="348"/>
      <c r="P93" s="348"/>
      <c r="Q93" s="349"/>
      <c r="R93" s="1414"/>
      <c r="S93" s="1413"/>
      <c r="T93" s="350"/>
    </row>
    <row r="94" spans="2:20">
      <c r="B94" s="143"/>
      <c r="C94" s="1545"/>
      <c r="D94" s="346"/>
      <c r="E94" s="347"/>
      <c r="F94" s="348"/>
      <c r="G94" s="348"/>
      <c r="H94" s="349"/>
      <c r="I94" s="1414"/>
      <c r="J94" s="1413"/>
      <c r="K94" s="350"/>
      <c r="M94" s="346"/>
      <c r="N94" s="347"/>
      <c r="O94" s="348"/>
      <c r="P94" s="348"/>
      <c r="Q94" s="349"/>
      <c r="R94" s="1414"/>
      <c r="S94" s="1413"/>
      <c r="T94" s="350"/>
    </row>
    <row r="95" spans="2:20">
      <c r="B95" s="143"/>
      <c r="C95" s="1545"/>
      <c r="D95" s="346"/>
      <c r="E95" s="347"/>
      <c r="F95" s="348"/>
      <c r="G95" s="348"/>
      <c r="H95" s="349"/>
      <c r="I95" s="1414"/>
      <c r="J95" s="1413"/>
      <c r="K95" s="350"/>
      <c r="M95" s="346"/>
      <c r="N95" s="347"/>
      <c r="O95" s="348"/>
      <c r="P95" s="348"/>
      <c r="Q95" s="349"/>
      <c r="R95" s="1414"/>
      <c r="S95" s="1413"/>
      <c r="T95" s="350"/>
    </row>
    <row r="96" spans="2:20">
      <c r="B96" s="143"/>
      <c r="C96" s="1545"/>
      <c r="D96" s="346"/>
      <c r="E96" s="347"/>
      <c r="F96" s="348"/>
      <c r="G96" s="348"/>
      <c r="H96" s="349"/>
      <c r="I96" s="1414"/>
      <c r="J96" s="1413"/>
      <c r="K96" s="350"/>
      <c r="M96" s="346"/>
      <c r="N96" s="347"/>
      <c r="O96" s="348"/>
      <c r="P96" s="348"/>
      <c r="Q96" s="349"/>
      <c r="R96" s="1414"/>
      <c r="S96" s="1413"/>
      <c r="T96" s="350"/>
    </row>
    <row r="97" spans="2:20">
      <c r="B97" s="143"/>
      <c r="C97" s="1545"/>
      <c r="D97" s="346"/>
      <c r="E97" s="347"/>
      <c r="F97" s="348"/>
      <c r="G97" s="348"/>
      <c r="H97" s="349"/>
      <c r="I97" s="1414"/>
      <c r="J97" s="1413"/>
      <c r="K97" s="350"/>
      <c r="M97" s="346"/>
      <c r="N97" s="347"/>
      <c r="O97" s="348"/>
      <c r="P97" s="348"/>
      <c r="Q97" s="349"/>
      <c r="R97" s="1414"/>
      <c r="S97" s="1413"/>
      <c r="T97" s="350"/>
    </row>
    <row r="98" spans="2:20">
      <c r="B98" s="143"/>
      <c r="C98" s="1545"/>
      <c r="D98" s="346"/>
      <c r="E98" s="347"/>
      <c r="F98" s="348"/>
      <c r="G98" s="348"/>
      <c r="H98" s="349"/>
      <c r="I98" s="1414"/>
      <c r="J98" s="1413"/>
      <c r="K98" s="350"/>
      <c r="M98" s="346"/>
      <c r="N98" s="347"/>
      <c r="O98" s="348"/>
      <c r="P98" s="348"/>
      <c r="Q98" s="349"/>
      <c r="R98" s="1414"/>
      <c r="S98" s="1413"/>
      <c r="T98" s="350"/>
    </row>
    <row r="99" spans="2:20">
      <c r="B99" s="143"/>
      <c r="C99" s="1545"/>
      <c r="D99" s="346"/>
      <c r="E99" s="347"/>
      <c r="F99" s="348"/>
      <c r="G99" s="348"/>
      <c r="H99" s="349"/>
      <c r="I99" s="1414"/>
      <c r="J99" s="1413"/>
      <c r="K99" s="350"/>
      <c r="M99" s="346"/>
      <c r="N99" s="347"/>
      <c r="O99" s="348"/>
      <c r="P99" s="348"/>
      <c r="Q99" s="349"/>
      <c r="R99" s="1414"/>
      <c r="S99" s="1413"/>
      <c r="T99" s="350"/>
    </row>
    <row r="100" spans="2:20">
      <c r="B100" s="143"/>
      <c r="C100" s="1545"/>
      <c r="D100" s="346"/>
      <c r="E100" s="347"/>
      <c r="F100" s="348"/>
      <c r="G100" s="348"/>
      <c r="H100" s="349"/>
      <c r="I100" s="1414"/>
      <c r="J100" s="1413"/>
      <c r="K100" s="350"/>
      <c r="M100" s="346"/>
      <c r="N100" s="347"/>
      <c r="O100" s="348"/>
      <c r="P100" s="348"/>
      <c r="Q100" s="349"/>
      <c r="R100" s="1414"/>
      <c r="S100" s="1413"/>
      <c r="T100" s="350"/>
    </row>
    <row r="101" spans="2:20">
      <c r="B101" s="143"/>
      <c r="C101" s="1545"/>
      <c r="D101" s="346"/>
      <c r="E101" s="347"/>
      <c r="F101" s="348"/>
      <c r="G101" s="348"/>
      <c r="H101" s="349"/>
      <c r="I101" s="1414"/>
      <c r="J101" s="1413"/>
      <c r="K101" s="350"/>
      <c r="M101" s="346"/>
      <c r="N101" s="347"/>
      <c r="O101" s="348"/>
      <c r="P101" s="348"/>
      <c r="Q101" s="349"/>
      <c r="R101" s="1414"/>
      <c r="S101" s="1413"/>
      <c r="T101" s="350"/>
    </row>
    <row r="102" spans="2:20">
      <c r="B102" s="143"/>
      <c r="C102" s="1545"/>
      <c r="D102" s="346"/>
      <c r="E102" s="347"/>
      <c r="F102" s="348"/>
      <c r="G102" s="348"/>
      <c r="H102" s="349"/>
      <c r="I102" s="1414"/>
      <c r="J102" s="1413"/>
      <c r="K102" s="350"/>
      <c r="M102" s="346"/>
      <c r="N102" s="347"/>
      <c r="O102" s="348"/>
      <c r="P102" s="348"/>
      <c r="Q102" s="349"/>
      <c r="R102" s="1414"/>
      <c r="S102" s="1413"/>
      <c r="T102" s="350"/>
    </row>
    <row r="103" spans="2:20">
      <c r="B103" s="143"/>
      <c r="C103" s="1545"/>
      <c r="D103" s="346"/>
      <c r="E103" s="347"/>
      <c r="F103" s="348"/>
      <c r="G103" s="348"/>
      <c r="H103" s="349"/>
      <c r="I103" s="1414"/>
      <c r="J103" s="1413"/>
      <c r="K103" s="350"/>
      <c r="M103" s="346"/>
      <c r="N103" s="347"/>
      <c r="O103" s="348"/>
      <c r="P103" s="348"/>
      <c r="Q103" s="349"/>
      <c r="R103" s="1414"/>
      <c r="S103" s="1413"/>
      <c r="T103" s="350"/>
    </row>
    <row r="104" spans="2:20">
      <c r="B104" s="143"/>
      <c r="C104" s="1545"/>
      <c r="D104" s="346"/>
      <c r="E104" s="347"/>
      <c r="F104" s="348"/>
      <c r="G104" s="348"/>
      <c r="H104" s="349"/>
      <c r="I104" s="1414"/>
      <c r="J104" s="1413"/>
      <c r="K104" s="350"/>
      <c r="M104" s="346"/>
      <c r="N104" s="347"/>
      <c r="O104" s="348"/>
      <c r="P104" s="348"/>
      <c r="Q104" s="349"/>
      <c r="R104" s="1414"/>
      <c r="S104" s="1413"/>
      <c r="T104" s="350"/>
    </row>
    <row r="105" spans="2:20">
      <c r="B105" s="143"/>
      <c r="C105" s="1545"/>
      <c r="D105" s="346"/>
      <c r="E105" s="347"/>
      <c r="F105" s="348"/>
      <c r="G105" s="348"/>
      <c r="H105" s="349"/>
      <c r="I105" s="1414"/>
      <c r="J105" s="1413"/>
      <c r="K105" s="350"/>
      <c r="M105" s="346"/>
      <c r="N105" s="347"/>
      <c r="O105" s="348"/>
      <c r="P105" s="348"/>
      <c r="Q105" s="349"/>
      <c r="R105" s="1414"/>
      <c r="S105" s="1413"/>
      <c r="T105" s="350"/>
    </row>
    <row r="106" spans="2:20">
      <c r="B106" s="143"/>
      <c r="C106" s="1545"/>
      <c r="D106" s="346"/>
      <c r="E106" s="347"/>
      <c r="F106" s="348"/>
      <c r="G106" s="348"/>
      <c r="H106" s="349"/>
      <c r="I106" s="1414"/>
      <c r="J106" s="1413"/>
      <c r="K106" s="350"/>
      <c r="M106" s="346"/>
      <c r="N106" s="347"/>
      <c r="O106" s="348"/>
      <c r="P106" s="348"/>
      <c r="Q106" s="349"/>
      <c r="R106" s="1414"/>
      <c r="S106" s="1413"/>
      <c r="T106" s="350"/>
    </row>
    <row r="107" spans="2:20">
      <c r="B107" s="143"/>
      <c r="C107" s="1545"/>
      <c r="D107" s="346"/>
      <c r="E107" s="347"/>
      <c r="F107" s="348"/>
      <c r="G107" s="348"/>
      <c r="H107" s="349"/>
      <c r="I107" s="1414"/>
      <c r="J107" s="1413"/>
      <c r="K107" s="350"/>
      <c r="M107" s="346"/>
      <c r="N107" s="347"/>
      <c r="O107" s="348"/>
      <c r="P107" s="348"/>
      <c r="Q107" s="349"/>
      <c r="R107" s="1414"/>
      <c r="S107" s="1413"/>
      <c r="T107" s="350"/>
    </row>
    <row r="108" spans="2:20">
      <c r="B108" s="143"/>
      <c r="C108" s="1545"/>
      <c r="D108" s="346"/>
      <c r="E108" s="347"/>
      <c r="F108" s="348"/>
      <c r="G108" s="348"/>
      <c r="H108" s="349"/>
      <c r="I108" s="1414"/>
      <c r="J108" s="1413"/>
      <c r="K108" s="350"/>
      <c r="M108" s="346"/>
      <c r="N108" s="347"/>
      <c r="O108" s="348"/>
      <c r="P108" s="348"/>
      <c r="Q108" s="349"/>
      <c r="R108" s="1414"/>
      <c r="S108" s="1413"/>
      <c r="T108" s="350"/>
    </row>
    <row r="109" spans="2:20">
      <c r="B109" s="143"/>
      <c r="C109" s="1545"/>
      <c r="D109" s="346"/>
      <c r="E109" s="347"/>
      <c r="F109" s="348"/>
      <c r="G109" s="348"/>
      <c r="H109" s="349"/>
      <c r="I109" s="1414"/>
      <c r="J109" s="1413"/>
      <c r="K109" s="350"/>
      <c r="M109" s="346"/>
      <c r="N109" s="347"/>
      <c r="O109" s="348"/>
      <c r="P109" s="348"/>
      <c r="Q109" s="349"/>
      <c r="R109" s="1414"/>
      <c r="S109" s="1413"/>
      <c r="T109" s="350"/>
    </row>
    <row r="110" spans="2:20">
      <c r="B110" s="143"/>
      <c r="C110" s="1545"/>
      <c r="D110" s="346"/>
      <c r="E110" s="347"/>
      <c r="F110" s="348"/>
      <c r="G110" s="348"/>
      <c r="H110" s="349"/>
      <c r="I110" s="1414"/>
      <c r="J110" s="1413"/>
      <c r="K110" s="350"/>
      <c r="M110" s="346"/>
      <c r="N110" s="347"/>
      <c r="O110" s="348"/>
      <c r="P110" s="348"/>
      <c r="Q110" s="349"/>
      <c r="R110" s="1414"/>
      <c r="S110" s="1413"/>
      <c r="T110" s="350"/>
    </row>
    <row r="111" spans="2:20">
      <c r="B111" s="143"/>
      <c r="C111" s="1545"/>
      <c r="D111" s="346"/>
      <c r="E111" s="347"/>
      <c r="F111" s="348"/>
      <c r="G111" s="348"/>
      <c r="H111" s="349"/>
      <c r="I111" s="1414"/>
      <c r="J111" s="1413"/>
      <c r="K111" s="350"/>
      <c r="M111" s="346"/>
      <c r="N111" s="347"/>
      <c r="O111" s="348"/>
      <c r="P111" s="348"/>
      <c r="Q111" s="349"/>
      <c r="R111" s="1414"/>
      <c r="S111" s="1413"/>
      <c r="T111" s="350"/>
    </row>
    <row r="112" spans="2:20">
      <c r="B112" s="143"/>
      <c r="C112" s="1545"/>
      <c r="D112" s="346"/>
      <c r="E112" s="347"/>
      <c r="F112" s="348"/>
      <c r="G112" s="348"/>
      <c r="H112" s="349"/>
      <c r="I112" s="1414"/>
      <c r="J112" s="1413"/>
      <c r="K112" s="350"/>
      <c r="M112" s="346"/>
      <c r="N112" s="347"/>
      <c r="O112" s="348"/>
      <c r="P112" s="348"/>
      <c r="Q112" s="349"/>
      <c r="R112" s="1414"/>
      <c r="S112" s="1413"/>
      <c r="T112" s="350"/>
    </row>
    <row r="113" spans="2:20">
      <c r="B113" s="143"/>
      <c r="C113" s="1545"/>
      <c r="D113" s="346"/>
      <c r="E113" s="347"/>
      <c r="F113" s="348"/>
      <c r="G113" s="348"/>
      <c r="H113" s="349"/>
      <c r="I113" s="1414"/>
      <c r="J113" s="1413"/>
      <c r="K113" s="350"/>
      <c r="M113" s="346"/>
      <c r="N113" s="347"/>
      <c r="O113" s="348"/>
      <c r="P113" s="348"/>
      <c r="Q113" s="349"/>
      <c r="R113" s="1414"/>
      <c r="S113" s="1413"/>
      <c r="T113" s="350"/>
    </row>
    <row r="114" spans="2:20">
      <c r="B114" s="143"/>
      <c r="C114" s="1545"/>
      <c r="D114" s="346"/>
      <c r="E114" s="347"/>
      <c r="F114" s="348"/>
      <c r="G114" s="348"/>
      <c r="H114" s="349"/>
      <c r="I114" s="1414"/>
      <c r="J114" s="1413"/>
      <c r="K114" s="350"/>
      <c r="M114" s="346"/>
      <c r="N114" s="347"/>
      <c r="O114" s="348"/>
      <c r="P114" s="348"/>
      <c r="Q114" s="349"/>
      <c r="R114" s="1414"/>
      <c r="S114" s="1413"/>
      <c r="T114" s="350"/>
    </row>
    <row r="115" spans="2:20">
      <c r="B115" s="143"/>
      <c r="C115" s="1545"/>
      <c r="D115" s="346"/>
      <c r="E115" s="347"/>
      <c r="F115" s="348"/>
      <c r="G115" s="348"/>
      <c r="H115" s="349"/>
      <c r="I115" s="1414"/>
      <c r="J115" s="1413"/>
      <c r="K115" s="350"/>
      <c r="M115" s="346"/>
      <c r="N115" s="347"/>
      <c r="O115" s="348"/>
      <c r="P115" s="348"/>
      <c r="Q115" s="349"/>
      <c r="R115" s="1414"/>
      <c r="S115" s="1413"/>
      <c r="T115" s="350"/>
    </row>
    <row r="116" spans="2:20">
      <c r="B116" s="143"/>
      <c r="C116" s="1545"/>
      <c r="D116" s="346"/>
      <c r="E116" s="347"/>
      <c r="F116" s="348"/>
      <c r="G116" s="348"/>
      <c r="H116" s="349"/>
      <c r="I116" s="1414"/>
      <c r="J116" s="1413"/>
      <c r="K116" s="350"/>
      <c r="M116" s="346"/>
      <c r="N116" s="347"/>
      <c r="O116" s="348"/>
      <c r="P116" s="348"/>
      <c r="Q116" s="349"/>
      <c r="R116" s="1414"/>
      <c r="S116" s="1413"/>
      <c r="T116" s="350"/>
    </row>
    <row r="117" spans="2:20">
      <c r="B117" s="143"/>
      <c r="C117" s="1545"/>
      <c r="D117" s="346"/>
      <c r="E117" s="347"/>
      <c r="F117" s="348"/>
      <c r="G117" s="348"/>
      <c r="H117" s="349"/>
      <c r="I117" s="1414"/>
      <c r="J117" s="1413"/>
      <c r="K117" s="350"/>
      <c r="M117" s="346"/>
      <c r="N117" s="347"/>
      <c r="O117" s="348"/>
      <c r="P117" s="348"/>
      <c r="Q117" s="349"/>
      <c r="R117" s="1414"/>
      <c r="S117" s="1413"/>
      <c r="T117" s="350"/>
    </row>
    <row r="118" spans="2:20">
      <c r="B118" s="143"/>
      <c r="C118" s="1545"/>
      <c r="D118" s="346"/>
      <c r="E118" s="347"/>
      <c r="F118" s="348"/>
      <c r="G118" s="348"/>
      <c r="H118" s="349"/>
      <c r="I118" s="1414"/>
      <c r="J118" s="1413"/>
      <c r="K118" s="350"/>
      <c r="M118" s="346"/>
      <c r="N118" s="347"/>
      <c r="O118" s="348"/>
      <c r="P118" s="348"/>
      <c r="Q118" s="349"/>
      <c r="R118" s="1414"/>
      <c r="S118" s="1413"/>
      <c r="T118" s="350"/>
    </row>
    <row r="119" spans="2:20">
      <c r="B119" s="143"/>
      <c r="C119" s="1545"/>
      <c r="D119" s="346"/>
      <c r="E119" s="347"/>
      <c r="F119" s="348"/>
      <c r="G119" s="348"/>
      <c r="H119" s="349"/>
      <c r="I119" s="1414"/>
      <c r="J119" s="1413"/>
      <c r="K119" s="350"/>
      <c r="M119" s="346"/>
      <c r="N119" s="347"/>
      <c r="O119" s="348"/>
      <c r="P119" s="348"/>
      <c r="Q119" s="349"/>
      <c r="R119" s="1414"/>
      <c r="S119" s="1413"/>
      <c r="T119" s="350"/>
    </row>
    <row r="120" spans="2:20">
      <c r="B120" s="143"/>
      <c r="C120" s="1545"/>
      <c r="D120" s="346"/>
      <c r="E120" s="347"/>
      <c r="F120" s="348"/>
      <c r="G120" s="348"/>
      <c r="H120" s="349"/>
      <c r="I120" s="1414"/>
      <c r="J120" s="1413"/>
      <c r="K120" s="350"/>
      <c r="M120" s="346"/>
      <c r="N120" s="347"/>
      <c r="O120" s="348"/>
      <c r="P120" s="348"/>
      <c r="Q120" s="349"/>
      <c r="R120" s="1414"/>
      <c r="S120" s="1413"/>
      <c r="T120" s="350"/>
    </row>
    <row r="121" spans="2:20">
      <c r="B121" s="143"/>
      <c r="C121" s="1545"/>
      <c r="D121" s="346"/>
      <c r="E121" s="347"/>
      <c r="F121" s="348"/>
      <c r="G121" s="348"/>
      <c r="H121" s="349"/>
      <c r="I121" s="1414"/>
      <c r="J121" s="1413"/>
      <c r="K121" s="350"/>
      <c r="M121" s="346"/>
      <c r="N121" s="347"/>
      <c r="O121" s="348"/>
      <c r="P121" s="348"/>
      <c r="Q121" s="349"/>
      <c r="R121" s="1414"/>
      <c r="S121" s="1413"/>
      <c r="T121" s="350"/>
    </row>
    <row r="122" spans="2:20">
      <c r="B122" s="143"/>
      <c r="C122" s="1545"/>
      <c r="D122" s="346"/>
      <c r="E122" s="347"/>
      <c r="F122" s="348"/>
      <c r="G122" s="348"/>
      <c r="H122" s="349"/>
      <c r="I122" s="1414"/>
      <c r="J122" s="1413"/>
      <c r="K122" s="350"/>
      <c r="M122" s="346"/>
      <c r="N122" s="347"/>
      <c r="O122" s="348"/>
      <c r="P122" s="348"/>
      <c r="Q122" s="349"/>
      <c r="R122" s="1414"/>
      <c r="S122" s="1413"/>
      <c r="T122" s="350"/>
    </row>
    <row r="123" spans="2:20">
      <c r="B123" s="143"/>
      <c r="C123" s="1545"/>
      <c r="D123" s="346"/>
      <c r="E123" s="347"/>
      <c r="F123" s="348"/>
      <c r="G123" s="348"/>
      <c r="H123" s="349"/>
      <c r="I123" s="1414"/>
      <c r="J123" s="1413"/>
      <c r="K123" s="350"/>
      <c r="M123" s="346"/>
      <c r="N123" s="347"/>
      <c r="O123" s="348"/>
      <c r="P123" s="348"/>
      <c r="Q123" s="349"/>
      <c r="R123" s="1414"/>
      <c r="S123" s="1413"/>
      <c r="T123" s="350"/>
    </row>
    <row r="124" spans="2:20">
      <c r="B124" s="143"/>
      <c r="C124" s="1545"/>
      <c r="D124" s="346"/>
      <c r="E124" s="347"/>
      <c r="F124" s="348"/>
      <c r="G124" s="348"/>
      <c r="H124" s="349"/>
      <c r="I124" s="1414"/>
      <c r="J124" s="1413"/>
      <c r="K124" s="350"/>
      <c r="M124" s="346"/>
      <c r="N124" s="347"/>
      <c r="O124" s="348"/>
      <c r="P124" s="348"/>
      <c r="Q124" s="349"/>
      <c r="R124" s="1414"/>
      <c r="S124" s="1413"/>
      <c r="T124" s="350"/>
    </row>
    <row r="125" spans="2:20">
      <c r="B125" s="143"/>
      <c r="C125" s="1545"/>
      <c r="D125" s="346"/>
      <c r="E125" s="347"/>
      <c r="F125" s="348"/>
      <c r="G125" s="348"/>
      <c r="H125" s="349"/>
      <c r="I125" s="1414"/>
      <c r="J125" s="1413"/>
      <c r="K125" s="350"/>
      <c r="M125" s="346"/>
      <c r="N125" s="347"/>
      <c r="O125" s="348"/>
      <c r="P125" s="348"/>
      <c r="Q125" s="349"/>
      <c r="R125" s="1414"/>
      <c r="S125" s="1413"/>
      <c r="T125" s="350"/>
    </row>
    <row r="126" spans="2:20">
      <c r="B126" s="143"/>
      <c r="C126" s="1545"/>
      <c r="D126" s="346"/>
      <c r="E126" s="347"/>
      <c r="F126" s="348"/>
      <c r="G126" s="348"/>
      <c r="H126" s="349"/>
      <c r="I126" s="1414"/>
      <c r="J126" s="1413"/>
      <c r="K126" s="350"/>
      <c r="M126" s="346"/>
      <c r="N126" s="347"/>
      <c r="O126" s="348"/>
      <c r="P126" s="348"/>
      <c r="Q126" s="349"/>
      <c r="R126" s="1414"/>
      <c r="S126" s="1413"/>
      <c r="T126" s="350"/>
    </row>
    <row r="127" spans="2:20">
      <c r="B127" s="143"/>
      <c r="C127" s="1545"/>
      <c r="D127" s="346"/>
      <c r="E127" s="347"/>
      <c r="F127" s="348"/>
      <c r="G127" s="348"/>
      <c r="H127" s="349"/>
      <c r="I127" s="1414"/>
      <c r="J127" s="1413"/>
      <c r="K127" s="350"/>
      <c r="M127" s="346"/>
      <c r="N127" s="347"/>
      <c r="O127" s="348"/>
      <c r="P127" s="348"/>
      <c r="Q127" s="349"/>
      <c r="R127" s="1414"/>
      <c r="S127" s="1413"/>
      <c r="T127" s="350"/>
    </row>
    <row r="128" spans="2:20">
      <c r="B128" s="143"/>
      <c r="C128" s="1545"/>
      <c r="D128" s="346"/>
      <c r="E128" s="347"/>
      <c r="F128" s="348"/>
      <c r="G128" s="348"/>
      <c r="H128" s="349"/>
      <c r="I128" s="1414"/>
      <c r="J128" s="1413"/>
      <c r="K128" s="350"/>
      <c r="M128" s="346"/>
      <c r="N128" s="347"/>
      <c r="O128" s="348"/>
      <c r="P128" s="348"/>
      <c r="Q128" s="349"/>
      <c r="R128" s="1414"/>
      <c r="S128" s="1413"/>
      <c r="T128" s="350"/>
    </row>
    <row r="129" spans="2:20">
      <c r="B129" s="143"/>
      <c r="C129" s="1545"/>
      <c r="D129" s="346"/>
      <c r="E129" s="347"/>
      <c r="F129" s="348"/>
      <c r="G129" s="348"/>
      <c r="H129" s="349"/>
      <c r="I129" s="1414"/>
      <c r="J129" s="1413"/>
      <c r="K129" s="350"/>
      <c r="M129" s="346"/>
      <c r="N129" s="347"/>
      <c r="O129" s="348"/>
      <c r="P129" s="348"/>
      <c r="Q129" s="349"/>
      <c r="R129" s="1414"/>
      <c r="S129" s="1413"/>
      <c r="T129" s="350"/>
    </row>
    <row r="130" spans="2:20">
      <c r="B130" s="143"/>
      <c r="C130" s="1545"/>
      <c r="D130" s="346"/>
      <c r="E130" s="347"/>
      <c r="F130" s="348"/>
      <c r="G130" s="348"/>
      <c r="H130" s="349"/>
      <c r="I130" s="1414"/>
      <c r="J130" s="1413"/>
      <c r="K130" s="350"/>
      <c r="M130" s="346"/>
      <c r="N130" s="347"/>
      <c r="O130" s="348"/>
      <c r="P130" s="348"/>
      <c r="Q130" s="349"/>
      <c r="R130" s="1414"/>
      <c r="S130" s="1413"/>
      <c r="T130" s="350"/>
    </row>
    <row r="131" spans="2:20">
      <c r="B131" s="143"/>
      <c r="C131" s="1545"/>
      <c r="D131" s="346"/>
      <c r="E131" s="347"/>
      <c r="F131" s="348"/>
      <c r="G131" s="348"/>
      <c r="H131" s="349"/>
      <c r="I131" s="1414"/>
      <c r="J131" s="1413"/>
      <c r="K131" s="350"/>
      <c r="M131" s="346"/>
      <c r="N131" s="347"/>
      <c r="O131" s="348"/>
      <c r="P131" s="348"/>
      <c r="Q131" s="349"/>
      <c r="R131" s="1414"/>
      <c r="S131" s="1413"/>
      <c r="T131" s="350"/>
    </row>
    <row r="132" spans="2:20">
      <c r="B132" s="143"/>
      <c r="C132" s="1545"/>
      <c r="D132" s="346"/>
      <c r="E132" s="347"/>
      <c r="F132" s="348"/>
      <c r="G132" s="348"/>
      <c r="H132" s="349"/>
      <c r="I132" s="1414"/>
      <c r="J132" s="1413"/>
      <c r="K132" s="350"/>
      <c r="M132" s="346"/>
      <c r="N132" s="347"/>
      <c r="O132" s="348"/>
      <c r="P132" s="348"/>
      <c r="Q132" s="349"/>
      <c r="R132" s="1414"/>
      <c r="S132" s="1413"/>
      <c r="T132" s="350"/>
    </row>
    <row r="133" spans="2:20">
      <c r="B133" s="143"/>
      <c r="C133" s="1545"/>
      <c r="D133" s="346"/>
      <c r="E133" s="347"/>
      <c r="F133" s="348"/>
      <c r="G133" s="348"/>
      <c r="H133" s="349"/>
      <c r="I133" s="1414"/>
      <c r="J133" s="1413"/>
      <c r="K133" s="350"/>
      <c r="M133" s="346"/>
      <c r="N133" s="347"/>
      <c r="O133" s="348"/>
      <c r="P133" s="348"/>
      <c r="Q133" s="349"/>
      <c r="R133" s="1414"/>
      <c r="S133" s="1413"/>
      <c r="T133" s="350"/>
    </row>
    <row r="134" spans="2:20">
      <c r="B134" s="143"/>
      <c r="C134" s="1545"/>
      <c r="D134" s="346"/>
      <c r="E134" s="347"/>
      <c r="F134" s="348"/>
      <c r="G134" s="348"/>
      <c r="H134" s="349"/>
      <c r="I134" s="1414"/>
      <c r="J134" s="1413"/>
      <c r="K134" s="350"/>
      <c r="M134" s="346"/>
      <c r="N134" s="347"/>
      <c r="O134" s="348"/>
      <c r="P134" s="348"/>
      <c r="Q134" s="349"/>
      <c r="R134" s="1414"/>
      <c r="S134" s="1413"/>
      <c r="T134" s="350"/>
    </row>
    <row r="135" spans="2:20">
      <c r="B135" s="143"/>
      <c r="C135" s="1545"/>
      <c r="D135" s="346"/>
      <c r="E135" s="347"/>
      <c r="F135" s="348"/>
      <c r="G135" s="348"/>
      <c r="H135" s="349"/>
      <c r="I135" s="1414"/>
      <c r="J135" s="1413"/>
      <c r="K135" s="350"/>
      <c r="M135" s="346"/>
      <c r="N135" s="347"/>
      <c r="O135" s="348"/>
      <c r="P135" s="348"/>
      <c r="Q135" s="349"/>
      <c r="R135" s="1414"/>
      <c r="S135" s="1413"/>
      <c r="T135" s="350"/>
    </row>
    <row r="136" spans="2:20">
      <c r="B136" s="143"/>
      <c r="C136" s="1545"/>
      <c r="D136" s="346"/>
      <c r="E136" s="347"/>
      <c r="F136" s="348"/>
      <c r="G136" s="348"/>
      <c r="H136" s="349"/>
      <c r="I136" s="1414"/>
      <c r="J136" s="1413"/>
      <c r="K136" s="350"/>
      <c r="M136" s="346"/>
      <c r="N136" s="347"/>
      <c r="O136" s="348"/>
      <c r="P136" s="348"/>
      <c r="Q136" s="349"/>
      <c r="R136" s="1414"/>
      <c r="S136" s="1413"/>
      <c r="T136" s="350"/>
    </row>
    <row r="137" spans="2:20">
      <c r="B137" s="143"/>
      <c r="C137" s="1545"/>
      <c r="D137" s="346"/>
      <c r="E137" s="347"/>
      <c r="F137" s="348"/>
      <c r="G137" s="348"/>
      <c r="H137" s="349"/>
      <c r="I137" s="1414"/>
      <c r="J137" s="1413"/>
      <c r="K137" s="350"/>
      <c r="M137" s="346"/>
      <c r="N137" s="347"/>
      <c r="O137" s="348"/>
      <c r="P137" s="348"/>
      <c r="Q137" s="349"/>
      <c r="R137" s="1414"/>
      <c r="S137" s="1413"/>
      <c r="T137" s="350"/>
    </row>
    <row r="138" spans="2:20">
      <c r="B138" s="143"/>
      <c r="C138" s="1545"/>
      <c r="D138" s="346"/>
      <c r="E138" s="347"/>
      <c r="F138" s="348"/>
      <c r="G138" s="348"/>
      <c r="H138" s="349"/>
      <c r="I138" s="1414"/>
      <c r="J138" s="1413"/>
      <c r="K138" s="350"/>
      <c r="M138" s="346"/>
      <c r="N138" s="347"/>
      <c r="O138" s="348"/>
      <c r="P138" s="348"/>
      <c r="Q138" s="349"/>
      <c r="R138" s="1414"/>
      <c r="S138" s="1413"/>
      <c r="T138" s="350"/>
    </row>
    <row r="139" spans="2:20">
      <c r="B139" s="143"/>
      <c r="C139" s="1545"/>
      <c r="D139" s="346"/>
      <c r="E139" s="347"/>
      <c r="F139" s="348"/>
      <c r="G139" s="348"/>
      <c r="H139" s="349"/>
      <c r="I139" s="1414"/>
      <c r="J139" s="1413"/>
      <c r="K139" s="350"/>
      <c r="M139" s="346"/>
      <c r="N139" s="347"/>
      <c r="O139" s="348"/>
      <c r="P139" s="348"/>
      <c r="Q139" s="349"/>
      <c r="R139" s="1414"/>
      <c r="S139" s="1413"/>
      <c r="T139" s="350"/>
    </row>
    <row r="140" spans="2:20">
      <c r="B140" s="143"/>
      <c r="C140" s="1545"/>
      <c r="D140" s="346"/>
      <c r="E140" s="347"/>
      <c r="F140" s="348"/>
      <c r="G140" s="348"/>
      <c r="H140" s="349"/>
      <c r="I140" s="1414"/>
      <c r="J140" s="1413"/>
      <c r="K140" s="350"/>
      <c r="M140" s="346"/>
      <c r="N140" s="347"/>
      <c r="O140" s="348"/>
      <c r="P140" s="348"/>
      <c r="Q140" s="349"/>
      <c r="R140" s="1414"/>
      <c r="S140" s="1413"/>
      <c r="T140" s="350"/>
    </row>
    <row r="141" spans="2:20">
      <c r="B141" s="143"/>
      <c r="C141" s="1545"/>
      <c r="D141" s="346"/>
      <c r="E141" s="347"/>
      <c r="F141" s="348"/>
      <c r="G141" s="348"/>
      <c r="H141" s="349"/>
      <c r="I141" s="1414"/>
      <c r="J141" s="1413"/>
      <c r="K141" s="350"/>
      <c r="M141" s="346"/>
      <c r="N141" s="347"/>
      <c r="O141" s="348"/>
      <c r="P141" s="348"/>
      <c r="Q141" s="349"/>
      <c r="R141" s="1414"/>
      <c r="S141" s="1413"/>
      <c r="T141" s="350"/>
    </row>
    <row r="142" spans="2:20">
      <c r="B142" s="143"/>
      <c r="C142" s="1545"/>
      <c r="D142" s="346"/>
      <c r="E142" s="347"/>
      <c r="F142" s="348"/>
      <c r="G142" s="348"/>
      <c r="H142" s="349"/>
      <c r="I142" s="1414"/>
      <c r="J142" s="1413"/>
      <c r="K142" s="350"/>
      <c r="M142" s="346"/>
      <c r="N142" s="347"/>
      <c r="O142" s="348"/>
      <c r="P142" s="348"/>
      <c r="Q142" s="349"/>
      <c r="R142" s="1414"/>
      <c r="S142" s="1413"/>
      <c r="T142" s="350"/>
    </row>
    <row r="143" spans="2:20">
      <c r="B143" s="143"/>
      <c r="C143" s="1545"/>
      <c r="D143" s="346"/>
      <c r="E143" s="347"/>
      <c r="F143" s="348"/>
      <c r="G143" s="348"/>
      <c r="H143" s="349"/>
      <c r="I143" s="1414"/>
      <c r="J143" s="1413"/>
      <c r="K143" s="350"/>
      <c r="M143" s="346"/>
      <c r="N143" s="347"/>
      <c r="O143" s="348"/>
      <c r="P143" s="348"/>
      <c r="Q143" s="349"/>
      <c r="R143" s="1414"/>
      <c r="S143" s="1413"/>
      <c r="T143" s="350"/>
    </row>
    <row r="144" spans="2:20">
      <c r="B144" s="143"/>
      <c r="C144" s="1545"/>
      <c r="D144" s="346"/>
      <c r="E144" s="347"/>
      <c r="F144" s="348"/>
      <c r="G144" s="348"/>
      <c r="H144" s="349"/>
      <c r="I144" s="1414"/>
      <c r="J144" s="1413"/>
      <c r="K144" s="350"/>
      <c r="M144" s="346"/>
      <c r="N144" s="347"/>
      <c r="O144" s="348"/>
      <c r="P144" s="348"/>
      <c r="Q144" s="349"/>
      <c r="R144" s="1414"/>
      <c r="S144" s="1413"/>
      <c r="T144" s="350"/>
    </row>
    <row r="145" spans="2:20">
      <c r="B145" s="143"/>
      <c r="C145" s="1545"/>
      <c r="D145" s="346"/>
      <c r="E145" s="347"/>
      <c r="F145" s="348"/>
      <c r="G145" s="348"/>
      <c r="H145" s="349"/>
      <c r="I145" s="1414"/>
      <c r="J145" s="1413"/>
      <c r="K145" s="350"/>
      <c r="M145" s="346"/>
      <c r="N145" s="347"/>
      <c r="O145" s="348"/>
      <c r="P145" s="348"/>
      <c r="Q145" s="349"/>
      <c r="R145" s="1414"/>
      <c r="S145" s="1413"/>
      <c r="T145" s="350"/>
    </row>
    <row r="146" spans="2:20">
      <c r="B146" s="143"/>
      <c r="C146" s="1545"/>
      <c r="D146" s="346"/>
      <c r="E146" s="347"/>
      <c r="F146" s="348"/>
      <c r="G146" s="348"/>
      <c r="H146" s="349"/>
      <c r="I146" s="1414"/>
      <c r="J146" s="1413"/>
      <c r="K146" s="350"/>
      <c r="M146" s="346"/>
      <c r="N146" s="347"/>
      <c r="O146" s="348"/>
      <c r="P146" s="348"/>
      <c r="Q146" s="349"/>
      <c r="R146" s="1414"/>
      <c r="S146" s="1413"/>
      <c r="T146" s="350"/>
    </row>
    <row r="147" spans="2:20">
      <c r="B147" s="143"/>
      <c r="C147" s="1545"/>
      <c r="D147" s="346"/>
      <c r="E147" s="347"/>
      <c r="F147" s="348"/>
      <c r="G147" s="348"/>
      <c r="H147" s="349"/>
      <c r="I147" s="1414"/>
      <c r="J147" s="1413"/>
      <c r="K147" s="350"/>
      <c r="M147" s="346"/>
      <c r="N147" s="347"/>
      <c r="O147" s="348"/>
      <c r="P147" s="348"/>
      <c r="Q147" s="349"/>
      <c r="R147" s="1414"/>
      <c r="S147" s="1413"/>
      <c r="T147" s="350"/>
    </row>
    <row r="148" spans="2:20">
      <c r="B148" s="143"/>
      <c r="C148" s="1545"/>
      <c r="D148" s="346"/>
      <c r="E148" s="347"/>
      <c r="F148" s="348"/>
      <c r="G148" s="348"/>
      <c r="H148" s="349"/>
      <c r="I148" s="1414"/>
      <c r="J148" s="1413"/>
      <c r="K148" s="350"/>
      <c r="M148" s="346"/>
      <c r="N148" s="347"/>
      <c r="O148" s="348"/>
      <c r="P148" s="348"/>
      <c r="Q148" s="349"/>
      <c r="R148" s="1414"/>
      <c r="S148" s="1413"/>
      <c r="T148" s="350"/>
    </row>
    <row r="149" spans="2:20">
      <c r="B149" s="143"/>
      <c r="C149" s="1545"/>
      <c r="D149" s="346"/>
      <c r="E149" s="347"/>
      <c r="F149" s="348"/>
      <c r="G149" s="348"/>
      <c r="H149" s="349"/>
      <c r="I149" s="1414"/>
      <c r="J149" s="1413"/>
      <c r="K149" s="350"/>
      <c r="M149" s="346"/>
      <c r="N149" s="347"/>
      <c r="O149" s="348"/>
      <c r="P149" s="348"/>
      <c r="Q149" s="349"/>
      <c r="R149" s="1414"/>
      <c r="S149" s="1413"/>
      <c r="T149" s="350"/>
    </row>
    <row r="150" spans="2:20">
      <c r="B150" s="143"/>
      <c r="C150" s="1545"/>
      <c r="D150" s="346"/>
      <c r="E150" s="347"/>
      <c r="F150" s="348"/>
      <c r="G150" s="348"/>
      <c r="H150" s="349"/>
      <c r="I150" s="1414"/>
      <c r="J150" s="1413"/>
      <c r="K150" s="350"/>
      <c r="M150" s="346"/>
      <c r="N150" s="347"/>
      <c r="O150" s="348"/>
      <c r="P150" s="348"/>
      <c r="Q150" s="349"/>
      <c r="R150" s="1414"/>
      <c r="S150" s="1413"/>
      <c r="T150" s="350"/>
    </row>
    <row r="151" spans="2:20">
      <c r="B151" s="143"/>
      <c r="C151" s="1545"/>
      <c r="D151" s="346"/>
      <c r="E151" s="347"/>
      <c r="F151" s="348"/>
      <c r="G151" s="348"/>
      <c r="H151" s="349"/>
      <c r="I151" s="1414"/>
      <c r="J151" s="1413"/>
      <c r="K151" s="350"/>
      <c r="M151" s="346"/>
      <c r="N151" s="347"/>
      <c r="O151" s="348"/>
      <c r="P151" s="348"/>
      <c r="Q151" s="349"/>
      <c r="R151" s="1414"/>
      <c r="S151" s="1413"/>
      <c r="T151" s="350"/>
    </row>
    <row r="152" spans="2:20">
      <c r="B152" s="143"/>
      <c r="C152" s="1545"/>
      <c r="D152" s="346"/>
      <c r="E152" s="347"/>
      <c r="F152" s="348"/>
      <c r="G152" s="348"/>
      <c r="H152" s="349"/>
      <c r="I152" s="1414"/>
      <c r="J152" s="1413"/>
      <c r="K152" s="350"/>
      <c r="M152" s="346"/>
      <c r="N152" s="347"/>
      <c r="O152" s="348"/>
      <c r="P152" s="348"/>
      <c r="Q152" s="349"/>
      <c r="R152" s="1414"/>
      <c r="S152" s="1413"/>
      <c r="T152" s="350"/>
    </row>
    <row r="153" spans="2:20">
      <c r="B153" s="143"/>
      <c r="C153" s="1545"/>
      <c r="D153" s="346"/>
      <c r="E153" s="347"/>
      <c r="F153" s="348"/>
      <c r="G153" s="348"/>
      <c r="H153" s="349"/>
      <c r="I153" s="1414"/>
      <c r="J153" s="1413"/>
      <c r="K153" s="350"/>
      <c r="M153" s="346"/>
      <c r="N153" s="347"/>
      <c r="O153" s="348"/>
      <c r="P153" s="348"/>
      <c r="Q153" s="349"/>
      <c r="R153" s="1414"/>
      <c r="S153" s="1413"/>
      <c r="T153" s="350"/>
    </row>
    <row r="154" spans="2:20">
      <c r="B154" s="143"/>
      <c r="C154" s="1545"/>
      <c r="D154" s="346"/>
      <c r="E154" s="347"/>
      <c r="F154" s="348"/>
      <c r="G154" s="348"/>
      <c r="H154" s="349"/>
      <c r="I154" s="1414"/>
      <c r="J154" s="1413"/>
      <c r="K154" s="350"/>
      <c r="M154" s="346"/>
      <c r="N154" s="347"/>
      <c r="O154" s="348"/>
      <c r="P154" s="348"/>
      <c r="Q154" s="349"/>
      <c r="R154" s="1414"/>
      <c r="S154" s="1413"/>
      <c r="T154" s="350"/>
    </row>
    <row r="155" spans="2:20">
      <c r="B155" s="143"/>
      <c r="C155" s="1545"/>
      <c r="D155" s="346"/>
      <c r="E155" s="347"/>
      <c r="F155" s="348"/>
      <c r="G155" s="348"/>
      <c r="H155" s="349"/>
      <c r="I155" s="1414"/>
      <c r="J155" s="1413"/>
      <c r="K155" s="350"/>
      <c r="M155" s="346"/>
      <c r="N155" s="347"/>
      <c r="O155" s="348"/>
      <c r="P155" s="348"/>
      <c r="Q155" s="349"/>
      <c r="R155" s="1414"/>
      <c r="S155" s="1413"/>
      <c r="T155" s="350"/>
    </row>
    <row r="156" spans="2:20">
      <c r="B156" s="143"/>
      <c r="C156" s="1545"/>
      <c r="D156" s="346"/>
      <c r="E156" s="347"/>
      <c r="F156" s="348"/>
      <c r="G156" s="348"/>
      <c r="H156" s="349"/>
      <c r="I156" s="1414"/>
      <c r="J156" s="1413"/>
      <c r="K156" s="350"/>
      <c r="M156" s="346"/>
      <c r="N156" s="347"/>
      <c r="O156" s="348"/>
      <c r="P156" s="348"/>
      <c r="Q156" s="349"/>
      <c r="R156" s="1414"/>
      <c r="S156" s="1413"/>
      <c r="T156" s="350"/>
    </row>
    <row r="157" spans="2:20">
      <c r="B157" s="143"/>
      <c r="C157" s="1545"/>
      <c r="D157" s="346"/>
      <c r="E157" s="347"/>
      <c r="F157" s="348"/>
      <c r="G157" s="348"/>
      <c r="H157" s="349"/>
      <c r="I157" s="1414"/>
      <c r="J157" s="1413"/>
      <c r="K157" s="350"/>
      <c r="M157" s="346"/>
      <c r="N157" s="347"/>
      <c r="O157" s="348"/>
      <c r="P157" s="348"/>
      <c r="Q157" s="349"/>
      <c r="R157" s="1414"/>
      <c r="S157" s="1413"/>
      <c r="T157" s="350"/>
    </row>
    <row r="158" spans="2:20">
      <c r="B158" s="143"/>
      <c r="C158" s="1545"/>
      <c r="D158" s="346"/>
      <c r="E158" s="347"/>
      <c r="F158" s="348"/>
      <c r="G158" s="348"/>
      <c r="H158" s="349"/>
      <c r="I158" s="1414"/>
      <c r="J158" s="1413"/>
      <c r="K158" s="350"/>
      <c r="M158" s="346"/>
      <c r="N158" s="347"/>
      <c r="O158" s="348"/>
      <c r="P158" s="348"/>
      <c r="Q158" s="349"/>
      <c r="R158" s="1414"/>
      <c r="S158" s="1413"/>
      <c r="T158" s="350"/>
    </row>
    <row r="159" spans="2:20">
      <c r="B159" s="143"/>
      <c r="C159" s="1545"/>
      <c r="D159" s="346"/>
      <c r="E159" s="347"/>
      <c r="F159" s="348"/>
      <c r="G159" s="348"/>
      <c r="H159" s="349"/>
      <c r="I159" s="1414"/>
      <c r="J159" s="1413"/>
      <c r="K159" s="350"/>
      <c r="M159" s="346"/>
      <c r="N159" s="347"/>
      <c r="O159" s="348"/>
      <c r="P159" s="348"/>
      <c r="Q159" s="349"/>
      <c r="R159" s="1414"/>
      <c r="S159" s="1413"/>
      <c r="T159" s="350"/>
    </row>
    <row r="160" spans="2:20">
      <c r="B160" s="143"/>
      <c r="C160" s="1545"/>
      <c r="D160" s="346"/>
      <c r="E160" s="347"/>
      <c r="F160" s="348"/>
      <c r="G160" s="348"/>
      <c r="H160" s="349"/>
      <c r="I160" s="1414"/>
      <c r="J160" s="1413"/>
      <c r="K160" s="350"/>
      <c r="M160" s="346"/>
      <c r="N160" s="347"/>
      <c r="O160" s="348"/>
      <c r="P160" s="348"/>
      <c r="Q160" s="349"/>
      <c r="R160" s="1414"/>
      <c r="S160" s="1413"/>
      <c r="T160" s="350"/>
    </row>
    <row r="161" spans="2:20">
      <c r="B161" s="143"/>
      <c r="C161" s="1545"/>
      <c r="D161" s="346"/>
      <c r="E161" s="347"/>
      <c r="F161" s="348"/>
      <c r="G161" s="348"/>
      <c r="H161" s="349"/>
      <c r="I161" s="1414"/>
      <c r="J161" s="1413"/>
      <c r="K161" s="350"/>
      <c r="M161" s="346"/>
      <c r="N161" s="347"/>
      <c r="O161" s="348"/>
      <c r="P161" s="348"/>
      <c r="Q161" s="349"/>
      <c r="R161" s="1414"/>
      <c r="S161" s="1413"/>
      <c r="T161" s="350"/>
    </row>
    <row r="162" spans="2:20">
      <c r="B162" s="143"/>
      <c r="C162" s="1545"/>
      <c r="D162" s="346"/>
      <c r="E162" s="347"/>
      <c r="F162" s="348"/>
      <c r="G162" s="348"/>
      <c r="H162" s="349"/>
      <c r="I162" s="1414"/>
      <c r="J162" s="1413"/>
      <c r="K162" s="350"/>
      <c r="M162" s="346"/>
      <c r="N162" s="347"/>
      <c r="O162" s="348"/>
      <c r="P162" s="348"/>
      <c r="Q162" s="349"/>
      <c r="R162" s="1414"/>
      <c r="S162" s="1413"/>
      <c r="T162" s="350"/>
    </row>
    <row r="163" spans="2:20">
      <c r="B163" s="143"/>
      <c r="C163" s="1545"/>
      <c r="D163" s="346"/>
      <c r="E163" s="347"/>
      <c r="F163" s="348"/>
      <c r="G163" s="348"/>
      <c r="H163" s="349"/>
      <c r="I163" s="1414"/>
      <c r="J163" s="1413"/>
      <c r="K163" s="350"/>
      <c r="M163" s="346"/>
      <c r="N163" s="347"/>
      <c r="O163" s="348"/>
      <c r="P163" s="348"/>
      <c r="Q163" s="349"/>
      <c r="R163" s="1414"/>
      <c r="S163" s="1413"/>
      <c r="T163" s="350"/>
    </row>
    <row r="164" spans="2:20">
      <c r="B164" s="143"/>
      <c r="C164" s="1545"/>
      <c r="D164" s="346"/>
      <c r="E164" s="347"/>
      <c r="F164" s="348"/>
      <c r="G164" s="348"/>
      <c r="H164" s="349"/>
      <c r="I164" s="1414"/>
      <c r="J164" s="1413"/>
      <c r="K164" s="350"/>
      <c r="M164" s="346"/>
      <c r="N164" s="347"/>
      <c r="O164" s="348"/>
      <c r="P164" s="348"/>
      <c r="Q164" s="349"/>
      <c r="R164" s="1414"/>
      <c r="S164" s="1413"/>
      <c r="T164" s="350"/>
    </row>
    <row r="165" spans="2:20">
      <c r="B165" s="143"/>
      <c r="C165" s="1545"/>
      <c r="D165" s="346"/>
      <c r="E165" s="347"/>
      <c r="F165" s="348"/>
      <c r="G165" s="348"/>
      <c r="H165" s="349"/>
      <c r="I165" s="1414"/>
      <c r="J165" s="1413"/>
      <c r="K165" s="350"/>
      <c r="M165" s="346"/>
      <c r="N165" s="347"/>
      <c r="O165" s="348"/>
      <c r="P165" s="348"/>
      <c r="Q165" s="349"/>
      <c r="R165" s="1414"/>
      <c r="S165" s="1413"/>
      <c r="T165" s="350"/>
    </row>
    <row r="166" spans="2:20">
      <c r="B166" s="143"/>
      <c r="C166" s="1545"/>
      <c r="D166" s="346"/>
      <c r="E166" s="347"/>
      <c r="F166" s="348"/>
      <c r="G166" s="348"/>
      <c r="H166" s="349"/>
      <c r="I166" s="1414"/>
      <c r="J166" s="1413"/>
      <c r="K166" s="350"/>
      <c r="M166" s="346"/>
      <c r="N166" s="347"/>
      <c r="O166" s="348"/>
      <c r="P166" s="348"/>
      <c r="Q166" s="349"/>
      <c r="R166" s="1414"/>
      <c r="S166" s="1413"/>
      <c r="T166" s="350"/>
    </row>
    <row r="167" spans="2:20">
      <c r="B167" s="143"/>
      <c r="C167" s="1545"/>
      <c r="D167" s="346"/>
      <c r="E167" s="347"/>
      <c r="F167" s="348"/>
      <c r="G167" s="348"/>
      <c r="H167" s="349"/>
      <c r="I167" s="1414"/>
      <c r="J167" s="1413"/>
      <c r="K167" s="350"/>
      <c r="M167" s="346"/>
      <c r="N167" s="347"/>
      <c r="O167" s="348"/>
      <c r="P167" s="348"/>
      <c r="Q167" s="349"/>
      <c r="R167" s="1414"/>
      <c r="S167" s="1413"/>
      <c r="T167" s="350"/>
    </row>
    <row r="168" spans="2:20">
      <c r="B168" s="143"/>
      <c r="C168" s="1545"/>
      <c r="D168" s="346"/>
      <c r="E168" s="347"/>
      <c r="F168" s="348"/>
      <c r="G168" s="348"/>
      <c r="H168" s="349"/>
      <c r="I168" s="1414"/>
      <c r="J168" s="1413"/>
      <c r="K168" s="350"/>
      <c r="M168" s="346"/>
      <c r="N168" s="347"/>
      <c r="O168" s="348"/>
      <c r="P168" s="348"/>
      <c r="Q168" s="349"/>
      <c r="R168" s="1414"/>
      <c r="S168" s="1413"/>
      <c r="T168" s="350"/>
    </row>
    <row r="169" spans="2:20">
      <c r="B169" s="143"/>
      <c r="C169" s="1545"/>
      <c r="D169" s="346"/>
      <c r="E169" s="347"/>
      <c r="F169" s="348"/>
      <c r="G169" s="348"/>
      <c r="H169" s="349"/>
      <c r="I169" s="1414"/>
      <c r="J169" s="1413"/>
      <c r="K169" s="350"/>
      <c r="M169" s="346"/>
      <c r="N169" s="347"/>
      <c r="O169" s="348"/>
      <c r="P169" s="348"/>
      <c r="Q169" s="349"/>
      <c r="R169" s="1414"/>
      <c r="S169" s="1413"/>
      <c r="T169" s="350"/>
    </row>
    <row r="170" spans="2:20">
      <c r="B170" s="143"/>
      <c r="C170" s="1545"/>
      <c r="D170" s="346"/>
      <c r="E170" s="347"/>
      <c r="F170" s="348"/>
      <c r="G170" s="348"/>
      <c r="H170" s="349"/>
      <c r="I170" s="1414"/>
      <c r="J170" s="1413"/>
      <c r="K170" s="350"/>
      <c r="M170" s="346"/>
      <c r="N170" s="347"/>
      <c r="O170" s="348"/>
      <c r="P170" s="348"/>
      <c r="Q170" s="349"/>
      <c r="R170" s="1414"/>
      <c r="S170" s="1413"/>
      <c r="T170" s="350"/>
    </row>
    <row r="171" spans="2:20">
      <c r="B171" s="143"/>
      <c r="C171" s="1545"/>
      <c r="D171" s="346"/>
      <c r="E171" s="347"/>
      <c r="F171" s="348"/>
      <c r="G171" s="348"/>
      <c r="H171" s="349"/>
      <c r="I171" s="1414"/>
      <c r="J171" s="1413"/>
      <c r="K171" s="350"/>
      <c r="M171" s="346"/>
      <c r="N171" s="347"/>
      <c r="O171" s="348"/>
      <c r="P171" s="348"/>
      <c r="Q171" s="349"/>
      <c r="R171" s="1414"/>
      <c r="S171" s="1413"/>
      <c r="T171" s="350"/>
    </row>
    <row r="172" spans="2:20">
      <c r="B172" s="143"/>
      <c r="C172" s="1545"/>
      <c r="D172" s="346"/>
      <c r="E172" s="347"/>
      <c r="F172" s="348"/>
      <c r="G172" s="348"/>
      <c r="H172" s="349"/>
      <c r="I172" s="1414"/>
      <c r="J172" s="1413"/>
      <c r="K172" s="350"/>
      <c r="M172" s="346"/>
      <c r="N172" s="347"/>
      <c r="O172" s="348"/>
      <c r="P172" s="348"/>
      <c r="Q172" s="349"/>
      <c r="R172" s="1414"/>
      <c r="S172" s="1413"/>
      <c r="T172" s="350"/>
    </row>
    <row r="173" spans="2:20">
      <c r="B173" s="143"/>
      <c r="C173" s="1545"/>
      <c r="D173" s="346"/>
      <c r="E173" s="347"/>
      <c r="F173" s="348"/>
      <c r="G173" s="348"/>
      <c r="H173" s="349"/>
      <c r="I173" s="1414"/>
      <c r="J173" s="1413"/>
      <c r="K173" s="350"/>
      <c r="M173" s="346"/>
      <c r="N173" s="347"/>
      <c r="O173" s="348"/>
      <c r="P173" s="348"/>
      <c r="Q173" s="349"/>
      <c r="R173" s="1414"/>
      <c r="S173" s="1413"/>
      <c r="T173" s="350"/>
    </row>
    <row r="174" spans="2:20">
      <c r="B174" s="143"/>
      <c r="C174" s="1545"/>
      <c r="D174" s="346"/>
      <c r="E174" s="347"/>
      <c r="F174" s="348"/>
      <c r="G174" s="348"/>
      <c r="H174" s="349"/>
      <c r="I174" s="1414"/>
      <c r="J174" s="1413"/>
      <c r="K174" s="350"/>
      <c r="M174" s="346"/>
      <c r="N174" s="347"/>
      <c r="O174" s="348"/>
      <c r="P174" s="348"/>
      <c r="Q174" s="349"/>
      <c r="R174" s="1414"/>
      <c r="S174" s="1413"/>
      <c r="T174" s="350"/>
    </row>
    <row r="175" spans="2:20">
      <c r="B175" s="143"/>
      <c r="C175" s="1545"/>
      <c r="D175" s="346"/>
      <c r="E175" s="347"/>
      <c r="F175" s="348"/>
      <c r="G175" s="348"/>
      <c r="H175" s="349"/>
      <c r="I175" s="1414"/>
      <c r="J175" s="1413"/>
      <c r="K175" s="350"/>
      <c r="M175" s="346"/>
      <c r="N175" s="347"/>
      <c r="O175" s="348"/>
      <c r="P175" s="348"/>
      <c r="Q175" s="349"/>
      <c r="R175" s="1414"/>
      <c r="S175" s="1413"/>
      <c r="T175" s="350"/>
    </row>
    <row r="176" spans="2:20">
      <c r="B176" s="143"/>
      <c r="C176" s="1545"/>
      <c r="D176" s="346"/>
      <c r="E176" s="347"/>
      <c r="F176" s="348"/>
      <c r="G176" s="348"/>
      <c r="H176" s="349"/>
      <c r="I176" s="1414"/>
      <c r="J176" s="1413"/>
      <c r="K176" s="350"/>
      <c r="M176" s="346"/>
      <c r="N176" s="347"/>
      <c r="O176" s="348"/>
      <c r="P176" s="348"/>
      <c r="Q176" s="349"/>
      <c r="R176" s="1414"/>
      <c r="S176" s="1413"/>
      <c r="T176" s="350"/>
    </row>
    <row r="177" spans="2:20">
      <c r="B177" s="143"/>
      <c r="C177" s="1545"/>
      <c r="D177" s="346"/>
      <c r="E177" s="347"/>
      <c r="F177" s="348"/>
      <c r="G177" s="348"/>
      <c r="H177" s="349"/>
      <c r="I177" s="1414"/>
      <c r="J177" s="1413"/>
      <c r="K177" s="350"/>
      <c r="M177" s="346"/>
      <c r="N177" s="347"/>
      <c r="O177" s="348"/>
      <c r="P177" s="348"/>
      <c r="Q177" s="349"/>
      <c r="R177" s="1414"/>
      <c r="S177" s="1413"/>
      <c r="T177" s="350"/>
    </row>
    <row r="178" spans="2:20">
      <c r="B178" s="143"/>
      <c r="C178" s="1545"/>
      <c r="D178" s="346"/>
      <c r="E178" s="347"/>
      <c r="F178" s="348"/>
      <c r="G178" s="348"/>
      <c r="H178" s="349"/>
      <c r="I178" s="1414"/>
      <c r="J178" s="1413"/>
      <c r="K178" s="350"/>
      <c r="M178" s="346"/>
      <c r="N178" s="347"/>
      <c r="O178" s="348"/>
      <c r="P178" s="348"/>
      <c r="Q178" s="349"/>
      <c r="R178" s="1414"/>
      <c r="S178" s="1413"/>
      <c r="T178" s="350"/>
    </row>
    <row r="179" spans="2:20">
      <c r="B179" s="143"/>
      <c r="C179" s="1545"/>
      <c r="D179" s="346"/>
      <c r="E179" s="347"/>
      <c r="F179" s="348"/>
      <c r="G179" s="348"/>
      <c r="H179" s="349"/>
      <c r="I179" s="1414"/>
      <c r="J179" s="1413"/>
      <c r="K179" s="350"/>
      <c r="M179" s="346"/>
      <c r="N179" s="347"/>
      <c r="O179" s="348"/>
      <c r="P179" s="348"/>
      <c r="Q179" s="349"/>
      <c r="R179" s="1414"/>
      <c r="S179" s="1413"/>
      <c r="T179" s="350"/>
    </row>
    <row r="180" spans="2:20">
      <c r="B180" s="143"/>
      <c r="C180" s="1545"/>
      <c r="D180" s="346"/>
      <c r="E180" s="347"/>
      <c r="F180" s="348"/>
      <c r="G180" s="348"/>
      <c r="H180" s="349"/>
      <c r="I180" s="1414"/>
      <c r="J180" s="1413"/>
      <c r="K180" s="350"/>
      <c r="M180" s="346"/>
      <c r="N180" s="347"/>
      <c r="O180" s="348"/>
      <c r="P180" s="348"/>
      <c r="Q180" s="349"/>
      <c r="R180" s="1414"/>
      <c r="S180" s="1413"/>
      <c r="T180" s="350"/>
    </row>
    <row r="181" spans="2:20">
      <c r="B181" s="143"/>
      <c r="C181" s="1545"/>
      <c r="D181" s="346"/>
      <c r="E181" s="347"/>
      <c r="F181" s="348"/>
      <c r="G181" s="348"/>
      <c r="H181" s="349"/>
      <c r="I181" s="1414"/>
      <c r="J181" s="1413"/>
      <c r="K181" s="350"/>
      <c r="M181" s="346"/>
      <c r="N181" s="347"/>
      <c r="O181" s="348"/>
      <c r="P181" s="348"/>
      <c r="Q181" s="349"/>
      <c r="R181" s="1414"/>
      <c r="S181" s="1413"/>
      <c r="T181" s="350"/>
    </row>
    <row r="182" spans="2:20">
      <c r="B182" s="143"/>
      <c r="C182" s="1545"/>
      <c r="D182" s="346"/>
      <c r="E182" s="347"/>
      <c r="F182" s="348"/>
      <c r="G182" s="348"/>
      <c r="H182" s="349"/>
      <c r="I182" s="1414"/>
      <c r="J182" s="1413"/>
      <c r="K182" s="350"/>
      <c r="M182" s="346"/>
      <c r="N182" s="347"/>
      <c r="O182" s="348"/>
      <c r="P182" s="348"/>
      <c r="Q182" s="349"/>
      <c r="R182" s="1414"/>
      <c r="S182" s="1413"/>
      <c r="T182" s="350"/>
    </row>
    <row r="183" spans="2:20">
      <c r="B183" s="143"/>
      <c r="C183" s="1545"/>
      <c r="D183" s="346"/>
      <c r="E183" s="347"/>
      <c r="F183" s="348"/>
      <c r="G183" s="348"/>
      <c r="H183" s="349"/>
      <c r="I183" s="1414"/>
      <c r="J183" s="1413"/>
      <c r="K183" s="350"/>
      <c r="M183" s="346"/>
      <c r="N183" s="347"/>
      <c r="O183" s="348"/>
      <c r="P183" s="348"/>
      <c r="Q183" s="349"/>
      <c r="R183" s="1414"/>
      <c r="S183" s="1413"/>
      <c r="T183" s="350"/>
    </row>
    <row r="184" spans="2:20">
      <c r="B184" s="143"/>
      <c r="C184" s="1545"/>
      <c r="D184" s="346"/>
      <c r="E184" s="347"/>
      <c r="F184" s="348"/>
      <c r="G184" s="348"/>
      <c r="H184" s="349"/>
      <c r="I184" s="1414"/>
      <c r="J184" s="1413"/>
      <c r="K184" s="350"/>
      <c r="M184" s="346"/>
      <c r="N184" s="347"/>
      <c r="O184" s="348"/>
      <c r="P184" s="348"/>
      <c r="Q184" s="349"/>
      <c r="R184" s="1414"/>
      <c r="S184" s="1413"/>
      <c r="T184" s="350"/>
    </row>
    <row r="185" spans="2:20">
      <c r="B185" s="143"/>
      <c r="C185" s="1545"/>
      <c r="D185" s="346"/>
      <c r="E185" s="347"/>
      <c r="F185" s="348"/>
      <c r="G185" s="348"/>
      <c r="H185" s="349"/>
      <c r="I185" s="1414"/>
      <c r="J185" s="1413"/>
      <c r="K185" s="350"/>
      <c r="M185" s="346"/>
      <c r="N185" s="347"/>
      <c r="O185" s="348"/>
      <c r="P185" s="348"/>
      <c r="Q185" s="349"/>
      <c r="R185" s="1414"/>
      <c r="S185" s="1413"/>
      <c r="T185" s="350"/>
    </row>
    <row r="186" spans="2:20">
      <c r="B186" s="143"/>
      <c r="C186" s="1545"/>
      <c r="D186" s="346"/>
      <c r="E186" s="347"/>
      <c r="F186" s="348"/>
      <c r="G186" s="348"/>
      <c r="H186" s="349"/>
      <c r="I186" s="1414"/>
      <c r="J186" s="1413"/>
      <c r="K186" s="350"/>
      <c r="M186" s="346"/>
      <c r="N186" s="347"/>
      <c r="O186" s="348"/>
      <c r="P186" s="348"/>
      <c r="Q186" s="349"/>
      <c r="R186" s="1414"/>
      <c r="S186" s="1413"/>
      <c r="T186" s="350"/>
    </row>
    <row r="187" spans="2:20">
      <c r="B187" s="143"/>
      <c r="C187" s="1545"/>
      <c r="D187" s="346"/>
      <c r="E187" s="347"/>
      <c r="F187" s="348"/>
      <c r="G187" s="348"/>
      <c r="H187" s="349"/>
      <c r="I187" s="1414"/>
      <c r="J187" s="1413"/>
      <c r="K187" s="350"/>
      <c r="M187" s="346"/>
      <c r="N187" s="347"/>
      <c r="O187" s="348"/>
      <c r="P187" s="348"/>
      <c r="Q187" s="349"/>
      <c r="R187" s="1414"/>
      <c r="S187" s="1413"/>
      <c r="T187" s="350"/>
    </row>
    <row r="188" spans="2:20">
      <c r="B188" s="143"/>
      <c r="C188" s="1545"/>
      <c r="D188" s="346"/>
      <c r="E188" s="347"/>
      <c r="F188" s="348"/>
      <c r="G188" s="348"/>
      <c r="H188" s="349"/>
      <c r="I188" s="1414"/>
      <c r="J188" s="1413"/>
      <c r="K188" s="350"/>
      <c r="M188" s="346"/>
      <c r="N188" s="347"/>
      <c r="O188" s="348"/>
      <c r="P188" s="348"/>
      <c r="Q188" s="349"/>
      <c r="R188" s="1414"/>
      <c r="S188" s="1413"/>
      <c r="T188" s="350"/>
    </row>
    <row r="189" spans="2:20">
      <c r="B189" s="143"/>
      <c r="C189" s="1545"/>
      <c r="D189" s="346"/>
      <c r="E189" s="347"/>
      <c r="F189" s="348"/>
      <c r="G189" s="348"/>
      <c r="H189" s="349"/>
      <c r="I189" s="1414"/>
      <c r="J189" s="1413"/>
      <c r="K189" s="350"/>
      <c r="M189" s="346"/>
      <c r="N189" s="347"/>
      <c r="O189" s="348"/>
      <c r="P189" s="348"/>
      <c r="Q189" s="349"/>
      <c r="R189" s="1414"/>
      <c r="S189" s="1413"/>
      <c r="T189" s="350"/>
    </row>
    <row r="190" spans="2:20">
      <c r="B190" s="143"/>
      <c r="C190" s="1545"/>
      <c r="D190" s="346"/>
      <c r="E190" s="347"/>
      <c r="F190" s="348"/>
      <c r="G190" s="348"/>
      <c r="H190" s="349"/>
      <c r="I190" s="1414"/>
      <c r="J190" s="1413"/>
      <c r="K190" s="350"/>
      <c r="M190" s="346"/>
      <c r="N190" s="347"/>
      <c r="O190" s="348"/>
      <c r="P190" s="348"/>
      <c r="Q190" s="349"/>
      <c r="R190" s="1414"/>
      <c r="S190" s="1413"/>
      <c r="T190" s="350"/>
    </row>
    <row r="191" spans="2:20">
      <c r="B191" s="143"/>
      <c r="C191" s="1545"/>
      <c r="D191" s="346"/>
      <c r="E191" s="347"/>
      <c r="F191" s="348"/>
      <c r="G191" s="348"/>
      <c r="H191" s="349"/>
      <c r="I191" s="1414"/>
      <c r="J191" s="1413"/>
      <c r="K191" s="350"/>
      <c r="M191" s="346"/>
      <c r="N191" s="347"/>
      <c r="O191" s="348"/>
      <c r="P191" s="348"/>
      <c r="Q191" s="349"/>
      <c r="R191" s="1414"/>
      <c r="S191" s="1413"/>
      <c r="T191" s="350"/>
    </row>
    <row r="192" spans="2:20">
      <c r="B192" s="143"/>
      <c r="C192" s="1545"/>
      <c r="D192" s="346"/>
      <c r="E192" s="347"/>
      <c r="F192" s="348"/>
      <c r="G192" s="348"/>
      <c r="H192" s="349"/>
      <c r="I192" s="1414"/>
      <c r="J192" s="1413"/>
      <c r="K192" s="350"/>
      <c r="M192" s="346"/>
      <c r="N192" s="347"/>
      <c r="O192" s="348"/>
      <c r="P192" s="348"/>
      <c r="Q192" s="349"/>
      <c r="R192" s="1414"/>
      <c r="S192" s="1413"/>
      <c r="T192" s="350"/>
    </row>
    <row r="193" spans="2:20">
      <c r="B193" s="143"/>
      <c r="C193" s="1545"/>
      <c r="D193" s="346"/>
      <c r="E193" s="347"/>
      <c r="F193" s="348"/>
      <c r="G193" s="348"/>
      <c r="H193" s="349"/>
      <c r="I193" s="1414"/>
      <c r="J193" s="1413"/>
      <c r="K193" s="350"/>
      <c r="M193" s="346"/>
      <c r="N193" s="347"/>
      <c r="O193" s="348"/>
      <c r="P193" s="348"/>
      <c r="Q193" s="349"/>
      <c r="R193" s="1414"/>
      <c r="S193" s="1413"/>
      <c r="T193" s="350"/>
    </row>
    <row r="194" spans="2:20">
      <c r="B194" s="143"/>
      <c r="C194" s="1545"/>
      <c r="D194" s="346"/>
      <c r="E194" s="347"/>
      <c r="F194" s="348"/>
      <c r="G194" s="348"/>
      <c r="H194" s="349"/>
      <c r="I194" s="1414"/>
      <c r="J194" s="1413"/>
      <c r="K194" s="350"/>
      <c r="M194" s="346"/>
      <c r="N194" s="347"/>
      <c r="O194" s="348"/>
      <c r="P194" s="348"/>
      <c r="Q194" s="349"/>
      <c r="R194" s="1414"/>
      <c r="S194" s="1413"/>
      <c r="T194" s="350"/>
    </row>
    <row r="195" spans="2:20">
      <c r="B195" s="143"/>
      <c r="C195" s="1545"/>
      <c r="D195" s="346"/>
      <c r="E195" s="347"/>
      <c r="F195" s="348"/>
      <c r="G195" s="348"/>
      <c r="H195" s="349"/>
      <c r="I195" s="1414"/>
      <c r="J195" s="1413"/>
      <c r="K195" s="350"/>
      <c r="M195" s="346"/>
      <c r="N195" s="347"/>
      <c r="O195" s="348"/>
      <c r="P195" s="348"/>
      <c r="Q195" s="349"/>
      <c r="R195" s="1414"/>
      <c r="S195" s="1413"/>
      <c r="T195" s="350"/>
    </row>
    <row r="196" spans="2:20">
      <c r="B196" s="143"/>
      <c r="C196" s="1545"/>
      <c r="D196" s="346"/>
      <c r="E196" s="347"/>
      <c r="F196" s="348"/>
      <c r="G196" s="348"/>
      <c r="H196" s="349"/>
      <c r="I196" s="1414"/>
      <c r="J196" s="1413"/>
      <c r="K196" s="350"/>
      <c r="M196" s="346"/>
      <c r="N196" s="347"/>
      <c r="O196" s="348"/>
      <c r="P196" s="348"/>
      <c r="Q196" s="349"/>
      <c r="R196" s="1414"/>
      <c r="S196" s="1413"/>
      <c r="T196" s="350"/>
    </row>
    <row r="197" spans="2:20">
      <c r="B197" s="143"/>
      <c r="C197" s="1545"/>
      <c r="D197" s="346"/>
      <c r="E197" s="347"/>
      <c r="F197" s="348"/>
      <c r="G197" s="348"/>
      <c r="H197" s="349"/>
      <c r="I197" s="1414"/>
      <c r="J197" s="1413"/>
      <c r="K197" s="350"/>
      <c r="M197" s="346"/>
      <c r="N197" s="347"/>
      <c r="O197" s="348"/>
      <c r="P197" s="348"/>
      <c r="Q197" s="349"/>
      <c r="R197" s="1414"/>
      <c r="S197" s="1413"/>
      <c r="T197" s="350"/>
    </row>
    <row r="198" spans="2:20">
      <c r="B198" s="143"/>
      <c r="C198" s="1545"/>
      <c r="D198" s="346"/>
      <c r="E198" s="347"/>
      <c r="F198" s="348"/>
      <c r="G198" s="348"/>
      <c r="H198" s="349"/>
      <c r="I198" s="1414"/>
      <c r="J198" s="1413"/>
      <c r="K198" s="350"/>
      <c r="M198" s="346"/>
      <c r="N198" s="347"/>
      <c r="O198" s="348"/>
      <c r="P198" s="348"/>
      <c r="Q198" s="349"/>
      <c r="R198" s="1414"/>
      <c r="S198" s="1413"/>
      <c r="T198" s="350"/>
    </row>
    <row r="199" spans="2:20">
      <c r="B199" s="143"/>
      <c r="C199" s="1545"/>
      <c r="D199" s="346"/>
      <c r="E199" s="347"/>
      <c r="F199" s="348"/>
      <c r="G199" s="348"/>
      <c r="H199" s="349"/>
      <c r="I199" s="1414"/>
      <c r="J199" s="1413"/>
      <c r="K199" s="350"/>
      <c r="M199" s="346"/>
      <c r="N199" s="347"/>
      <c r="O199" s="348"/>
      <c r="P199" s="348"/>
      <c r="Q199" s="349"/>
      <c r="R199" s="1414"/>
      <c r="S199" s="1413"/>
      <c r="T199" s="350"/>
    </row>
    <row r="200" spans="2:20">
      <c r="B200" s="143"/>
      <c r="C200" s="1545"/>
      <c r="D200" s="346"/>
      <c r="E200" s="347"/>
      <c r="F200" s="348"/>
      <c r="G200" s="348"/>
      <c r="H200" s="349"/>
      <c r="I200" s="1414"/>
      <c r="J200" s="1413"/>
      <c r="K200" s="350"/>
      <c r="M200" s="346"/>
      <c r="N200" s="347"/>
      <c r="O200" s="348"/>
      <c r="P200" s="348"/>
      <c r="Q200" s="349"/>
      <c r="R200" s="1414"/>
      <c r="S200" s="1413"/>
      <c r="T200" s="350"/>
    </row>
    <row r="201" spans="2:20">
      <c r="B201" s="143"/>
      <c r="C201" s="1545"/>
      <c r="D201" s="346"/>
      <c r="E201" s="347"/>
      <c r="F201" s="348"/>
      <c r="G201" s="348"/>
      <c r="H201" s="349"/>
      <c r="I201" s="1414"/>
      <c r="J201" s="1413"/>
      <c r="K201" s="350"/>
      <c r="M201" s="346"/>
      <c r="N201" s="347"/>
      <c r="O201" s="348"/>
      <c r="P201" s="348"/>
      <c r="Q201" s="349"/>
      <c r="R201" s="1414"/>
      <c r="S201" s="1413"/>
      <c r="T201" s="350"/>
    </row>
    <row r="202" spans="2:20">
      <c r="B202" s="143"/>
      <c r="C202" s="1545"/>
      <c r="D202" s="346"/>
      <c r="E202" s="347"/>
      <c r="F202" s="348"/>
      <c r="G202" s="348"/>
      <c r="H202" s="349"/>
      <c r="I202" s="1414"/>
      <c r="J202" s="1413"/>
      <c r="K202" s="350"/>
      <c r="M202" s="346"/>
      <c r="N202" s="347"/>
      <c r="O202" s="348"/>
      <c r="P202" s="348"/>
      <c r="Q202" s="349"/>
      <c r="R202" s="1414"/>
      <c r="S202" s="1413"/>
      <c r="T202" s="350"/>
    </row>
    <row r="203" spans="2:20">
      <c r="B203" s="143"/>
      <c r="C203" s="1545"/>
      <c r="D203" s="346"/>
      <c r="E203" s="347"/>
      <c r="F203" s="348"/>
      <c r="G203" s="348"/>
      <c r="H203" s="349"/>
      <c r="I203" s="1414"/>
      <c r="J203" s="1413"/>
      <c r="K203" s="350"/>
      <c r="M203" s="346"/>
      <c r="N203" s="347"/>
      <c r="O203" s="348"/>
      <c r="P203" s="348"/>
      <c r="Q203" s="349"/>
      <c r="R203" s="1414"/>
      <c r="S203" s="1413"/>
      <c r="T203" s="350"/>
    </row>
    <row r="204" spans="2:20">
      <c r="B204" s="143"/>
      <c r="C204" s="1545"/>
      <c r="D204" s="346"/>
      <c r="E204" s="347"/>
      <c r="F204" s="348"/>
      <c r="G204" s="348"/>
      <c r="H204" s="349"/>
      <c r="I204" s="1414"/>
      <c r="J204" s="1413"/>
      <c r="K204" s="350"/>
      <c r="M204" s="346"/>
      <c r="N204" s="347"/>
      <c r="O204" s="348"/>
      <c r="P204" s="348"/>
      <c r="Q204" s="349"/>
      <c r="R204" s="1414"/>
      <c r="S204" s="1413"/>
      <c r="T204" s="350"/>
    </row>
    <row r="205" spans="2:20">
      <c r="B205" s="143"/>
      <c r="C205" s="1545"/>
      <c r="D205" s="346"/>
      <c r="E205" s="347"/>
      <c r="F205" s="348"/>
      <c r="G205" s="348"/>
      <c r="H205" s="349"/>
      <c r="I205" s="1414"/>
      <c r="J205" s="1413"/>
      <c r="K205" s="350"/>
      <c r="M205" s="346"/>
      <c r="N205" s="347"/>
      <c r="O205" s="348"/>
      <c r="P205" s="348"/>
      <c r="Q205" s="349"/>
      <c r="R205" s="1414"/>
      <c r="S205" s="1413"/>
      <c r="T205" s="350"/>
    </row>
    <row r="206" spans="2:20">
      <c r="B206" s="143"/>
      <c r="C206" s="1545"/>
      <c r="D206" s="346"/>
      <c r="E206" s="347"/>
      <c r="F206" s="348"/>
      <c r="G206" s="348"/>
      <c r="H206" s="349"/>
      <c r="I206" s="1414"/>
      <c r="J206" s="1413"/>
      <c r="K206" s="350"/>
      <c r="M206" s="346"/>
      <c r="N206" s="347"/>
      <c r="O206" s="348"/>
      <c r="P206" s="348"/>
      <c r="Q206" s="349"/>
      <c r="R206" s="1414"/>
      <c r="S206" s="1413"/>
      <c r="T206" s="350"/>
    </row>
    <row r="207" spans="2:20">
      <c r="B207" s="143"/>
      <c r="C207" s="1545"/>
      <c r="D207" s="346"/>
      <c r="E207" s="347"/>
      <c r="F207" s="348"/>
      <c r="G207" s="348"/>
      <c r="H207" s="349"/>
      <c r="I207" s="1414"/>
      <c r="J207" s="1413"/>
      <c r="K207" s="350"/>
      <c r="M207" s="346"/>
      <c r="N207" s="347"/>
      <c r="O207" s="348"/>
      <c r="P207" s="348"/>
      <c r="Q207" s="349"/>
      <c r="R207" s="1414"/>
      <c r="S207" s="1413"/>
      <c r="T207" s="350"/>
    </row>
    <row r="208" spans="2:20">
      <c r="B208" s="143"/>
      <c r="C208" s="1545"/>
      <c r="D208" s="346"/>
      <c r="E208" s="347"/>
      <c r="F208" s="348"/>
      <c r="G208" s="348"/>
      <c r="H208" s="349"/>
      <c r="I208" s="1414"/>
      <c r="J208" s="1413"/>
      <c r="K208" s="350"/>
      <c r="M208" s="346"/>
      <c r="N208" s="347"/>
      <c r="O208" s="348"/>
      <c r="P208" s="348"/>
      <c r="Q208" s="349"/>
      <c r="R208" s="1414"/>
      <c r="S208" s="1413"/>
      <c r="T208" s="350"/>
    </row>
    <row r="209" spans="2:20">
      <c r="B209" s="143"/>
      <c r="C209" s="1545"/>
      <c r="D209" s="346"/>
      <c r="E209" s="347"/>
      <c r="F209" s="348"/>
      <c r="G209" s="348"/>
      <c r="H209" s="349"/>
      <c r="I209" s="1414"/>
      <c r="J209" s="1413"/>
      <c r="K209" s="350"/>
      <c r="M209" s="346"/>
      <c r="N209" s="347"/>
      <c r="O209" s="348"/>
      <c r="P209" s="348"/>
      <c r="Q209" s="349"/>
      <c r="R209" s="1414"/>
      <c r="S209" s="1413"/>
      <c r="T209" s="350"/>
    </row>
    <row r="210" spans="2:20">
      <c r="B210" s="143"/>
      <c r="C210" s="1545"/>
      <c r="D210" s="346"/>
      <c r="E210" s="347"/>
      <c r="F210" s="348"/>
      <c r="G210" s="348"/>
      <c r="H210" s="349"/>
      <c r="I210" s="1414"/>
      <c r="J210" s="1413"/>
      <c r="K210" s="350"/>
      <c r="M210" s="346"/>
      <c r="N210" s="347"/>
      <c r="O210" s="348"/>
      <c r="P210" s="348"/>
      <c r="Q210" s="349"/>
      <c r="R210" s="1414"/>
      <c r="S210" s="1413"/>
      <c r="T210" s="350"/>
    </row>
    <row r="211" spans="2:20">
      <c r="B211" s="143"/>
      <c r="C211" s="1545"/>
      <c r="D211" s="346"/>
      <c r="E211" s="347"/>
      <c r="F211" s="348"/>
      <c r="G211" s="348"/>
      <c r="H211" s="349"/>
      <c r="I211" s="1414"/>
      <c r="J211" s="1413"/>
      <c r="K211" s="350"/>
      <c r="M211" s="346"/>
      <c r="N211" s="347"/>
      <c r="O211" s="348"/>
      <c r="P211" s="348"/>
      <c r="Q211" s="349"/>
      <c r="R211" s="1414"/>
      <c r="S211" s="1413"/>
      <c r="T211" s="350"/>
    </row>
    <row r="212" spans="2:20">
      <c r="B212" s="143"/>
      <c r="C212" s="1545"/>
      <c r="D212" s="346"/>
      <c r="E212" s="347"/>
      <c r="F212" s="348"/>
      <c r="G212" s="348"/>
      <c r="H212" s="349"/>
      <c r="I212" s="1414"/>
      <c r="J212" s="1413"/>
      <c r="K212" s="350"/>
      <c r="M212" s="346"/>
      <c r="N212" s="347"/>
      <c r="O212" s="348"/>
      <c r="P212" s="348"/>
      <c r="Q212" s="349"/>
      <c r="R212" s="1414"/>
      <c r="S212" s="1413"/>
      <c r="T212" s="350"/>
    </row>
    <row r="213" spans="2:20">
      <c r="B213" s="143"/>
      <c r="C213" s="1545"/>
      <c r="D213" s="346"/>
      <c r="E213" s="347"/>
      <c r="F213" s="348"/>
      <c r="G213" s="348"/>
      <c r="H213" s="349"/>
      <c r="I213" s="1414"/>
      <c r="J213" s="1413"/>
      <c r="K213" s="350"/>
      <c r="M213" s="346"/>
      <c r="N213" s="347"/>
      <c r="O213" s="348"/>
      <c r="P213" s="348"/>
      <c r="Q213" s="349"/>
      <c r="R213" s="1414"/>
      <c r="S213" s="1413"/>
      <c r="T213" s="350"/>
    </row>
    <row r="214" spans="2:20">
      <c r="B214" s="143"/>
      <c r="C214" s="1545"/>
      <c r="D214" s="346"/>
      <c r="E214" s="347"/>
      <c r="F214" s="348"/>
      <c r="G214" s="348"/>
      <c r="H214" s="349"/>
      <c r="I214" s="1414"/>
      <c r="J214" s="1413"/>
      <c r="K214" s="350"/>
      <c r="M214" s="346"/>
      <c r="N214" s="347"/>
      <c r="O214" s="348"/>
      <c r="P214" s="348"/>
      <c r="Q214" s="349"/>
      <c r="R214" s="1414"/>
      <c r="S214" s="1413"/>
      <c r="T214" s="350"/>
    </row>
    <row r="215" spans="2:20">
      <c r="B215" s="143"/>
      <c r="C215" s="1545"/>
      <c r="D215" s="346"/>
      <c r="E215" s="347"/>
      <c r="F215" s="348"/>
      <c r="G215" s="348"/>
      <c r="H215" s="349"/>
      <c r="I215" s="1414"/>
      <c r="J215" s="1413"/>
      <c r="K215" s="350"/>
      <c r="M215" s="346"/>
      <c r="N215" s="347"/>
      <c r="O215" s="348"/>
      <c r="P215" s="348"/>
      <c r="Q215" s="349"/>
      <c r="R215" s="1414"/>
      <c r="S215" s="1413"/>
      <c r="T215" s="350"/>
    </row>
    <row r="216" spans="2:20">
      <c r="B216" s="143"/>
      <c r="C216" s="1545"/>
      <c r="D216" s="346"/>
      <c r="E216" s="347"/>
      <c r="F216" s="348"/>
      <c r="G216" s="348"/>
      <c r="H216" s="349"/>
      <c r="I216" s="1414"/>
      <c r="J216" s="1413"/>
      <c r="K216" s="350"/>
      <c r="M216" s="346"/>
      <c r="N216" s="347"/>
      <c r="O216" s="348"/>
      <c r="P216" s="348"/>
      <c r="Q216" s="349"/>
      <c r="R216" s="1414"/>
      <c r="S216" s="1413"/>
      <c r="T216" s="350"/>
    </row>
    <row r="217" spans="2:20">
      <c r="B217" s="143"/>
      <c r="C217" s="1545"/>
      <c r="D217" s="346"/>
      <c r="E217" s="347"/>
      <c r="F217" s="348"/>
      <c r="G217" s="348"/>
      <c r="H217" s="349"/>
      <c r="I217" s="1414"/>
      <c r="J217" s="1413"/>
      <c r="K217" s="350"/>
      <c r="M217" s="346"/>
      <c r="N217" s="347"/>
      <c r="O217" s="348"/>
      <c r="P217" s="348"/>
      <c r="Q217" s="349"/>
      <c r="R217" s="1414"/>
      <c r="S217" s="1413"/>
      <c r="T217" s="350"/>
    </row>
    <row r="218" spans="2:20">
      <c r="B218" s="143"/>
      <c r="C218" s="1545"/>
      <c r="D218" s="346"/>
      <c r="E218" s="347"/>
      <c r="F218" s="348"/>
      <c r="G218" s="348"/>
      <c r="H218" s="349"/>
      <c r="I218" s="1414"/>
      <c r="J218" s="1413"/>
      <c r="K218" s="350"/>
      <c r="M218" s="346"/>
      <c r="N218" s="347"/>
      <c r="O218" s="348"/>
      <c r="P218" s="348"/>
      <c r="Q218" s="349"/>
      <c r="R218" s="1414"/>
      <c r="S218" s="1413"/>
      <c r="T218" s="350"/>
    </row>
    <row r="219" spans="2:20">
      <c r="B219" s="143"/>
      <c r="C219" s="1545"/>
      <c r="D219" s="346"/>
      <c r="E219" s="347"/>
      <c r="F219" s="348"/>
      <c r="G219" s="348"/>
      <c r="H219" s="349"/>
      <c r="I219" s="1414"/>
      <c r="J219" s="1413"/>
      <c r="K219" s="350"/>
      <c r="M219" s="346"/>
      <c r="N219" s="347"/>
      <c r="O219" s="348"/>
      <c r="P219" s="348"/>
      <c r="Q219" s="349"/>
      <c r="R219" s="1414"/>
      <c r="S219" s="1413"/>
      <c r="T219" s="350"/>
    </row>
    <row r="220" spans="2:20">
      <c r="B220" s="143"/>
      <c r="C220" s="1545"/>
      <c r="D220" s="346"/>
      <c r="E220" s="347"/>
      <c r="F220" s="348"/>
      <c r="G220" s="348"/>
      <c r="H220" s="349"/>
      <c r="I220" s="1414"/>
      <c r="J220" s="1413"/>
      <c r="K220" s="350"/>
      <c r="M220" s="346"/>
      <c r="N220" s="347"/>
      <c r="O220" s="348"/>
      <c r="P220" s="348"/>
      <c r="Q220" s="349"/>
      <c r="R220" s="1414"/>
      <c r="S220" s="1413"/>
      <c r="T220" s="350"/>
    </row>
    <row r="221" spans="2:20">
      <c r="B221" s="1496"/>
      <c r="C221" s="1545"/>
      <c r="D221" s="346"/>
      <c r="E221" s="347"/>
      <c r="F221" s="348"/>
      <c r="G221" s="348"/>
      <c r="H221" s="349"/>
      <c r="I221" s="1414"/>
      <c r="J221" s="1413"/>
      <c r="K221" s="350"/>
      <c r="M221" s="346"/>
      <c r="N221" s="347"/>
      <c r="O221" s="348"/>
      <c r="P221" s="348"/>
      <c r="Q221" s="349"/>
      <c r="R221" s="1414"/>
      <c r="S221" s="1413"/>
      <c r="T221" s="350"/>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49" priority="1" operator="lessThanOrEqual">
      <formula>0</formula>
    </cfRule>
  </conditionalFormatting>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B13" sqref="B13:K16"/>
    </sheetView>
  </sheetViews>
  <sheetFormatPr defaultColWidth="10.81640625" defaultRowHeight="14.5"/>
  <cols>
    <col min="1" max="1" width="4.453125" style="36" customWidth="1"/>
    <col min="2" max="2" width="23" style="36" customWidth="1"/>
    <col min="3" max="4" width="23" style="1409" customWidth="1"/>
    <col min="5" max="5" width="23" style="1591" customWidth="1"/>
    <col min="6" max="6" width="23" style="1409" customWidth="1"/>
    <col min="7" max="7" width="23" style="1612" customWidth="1"/>
    <col min="8" max="10" width="23" style="1409"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415"/>
      <c r="D1" s="1415"/>
      <c r="E1" s="1589"/>
      <c r="F1" s="1415"/>
      <c r="G1" s="1610"/>
      <c r="H1" s="1415"/>
      <c r="I1" s="1415"/>
      <c r="J1" s="1415"/>
      <c r="K1" s="35"/>
      <c r="L1" s="35"/>
      <c r="M1" s="35"/>
      <c r="N1" s="35"/>
      <c r="O1" s="35"/>
    </row>
    <row r="2" spans="1:15">
      <c r="A2" s="35"/>
      <c r="B2" s="37"/>
      <c r="C2" s="1418"/>
      <c r="D2" s="1418"/>
      <c r="E2" s="1590"/>
      <c r="F2" s="1418"/>
      <c r="G2" s="1611"/>
      <c r="H2" s="1418"/>
      <c r="I2" s="1418"/>
      <c r="J2" s="1418"/>
      <c r="K2" s="37"/>
      <c r="L2" s="37"/>
      <c r="M2" s="37"/>
      <c r="N2" s="37"/>
      <c r="O2" s="37"/>
    </row>
    <row r="3" spans="1:15" ht="14.5" customHeight="1">
      <c r="A3" s="35"/>
      <c r="B3" s="37"/>
      <c r="C3" s="1418"/>
      <c r="D3" s="1418"/>
      <c r="E3" s="1590"/>
      <c r="F3" s="1418"/>
      <c r="G3" s="1611"/>
      <c r="H3" s="1418"/>
      <c r="I3" s="1418"/>
      <c r="J3" s="1234" t="s">
        <v>103</v>
      </c>
      <c r="K3" s="1234">
        <f>'00 - Cover'!$F$17</f>
        <v>45688</v>
      </c>
      <c r="M3" s="37"/>
      <c r="N3" s="39"/>
      <c r="O3" s="39"/>
    </row>
    <row r="4" spans="1:15" ht="14.5" hidden="1" customHeight="1">
      <c r="A4" s="35"/>
      <c r="B4" s="37"/>
      <c r="C4" s="1418"/>
      <c r="D4" s="1418"/>
      <c r="E4" s="1590"/>
      <c r="F4" s="1418"/>
      <c r="G4" s="1611"/>
      <c r="H4" s="1418"/>
      <c r="I4" s="1418"/>
      <c r="J4" s="1234" t="s">
        <v>4</v>
      </c>
      <c r="K4" s="1234">
        <f>'00 - Cover'!$F$19</f>
        <v>45708</v>
      </c>
      <c r="M4" s="37"/>
      <c r="N4" s="39"/>
      <c r="O4" s="39"/>
    </row>
    <row r="5" spans="1:15" ht="14.5" hidden="1" customHeight="1">
      <c r="A5" s="35"/>
      <c r="B5" s="37"/>
      <c r="C5" s="1418"/>
      <c r="D5" s="1418"/>
      <c r="E5" s="1590"/>
      <c r="F5" s="1418"/>
      <c r="G5" s="1611"/>
      <c r="H5" s="1418"/>
      <c r="I5" s="1418"/>
      <c r="J5" s="1234" t="s">
        <v>5</v>
      </c>
      <c r="K5" s="1234">
        <f>'00 - Cover'!$F$20</f>
        <v>45715</v>
      </c>
      <c r="M5" s="37"/>
      <c r="N5" s="39"/>
      <c r="O5" s="39"/>
    </row>
    <row r="6" spans="1:15" ht="14.5" customHeight="1">
      <c r="A6" s="35"/>
      <c r="B6" s="37"/>
      <c r="C6" s="1418"/>
      <c r="D6" s="1418"/>
      <c r="E6" s="1590"/>
      <c r="F6" s="1418"/>
      <c r="G6" s="1611"/>
      <c r="H6" s="1418"/>
      <c r="I6" s="1418"/>
      <c r="J6" s="1418"/>
      <c r="K6" s="88"/>
      <c r="L6" s="88"/>
      <c r="M6" s="37"/>
      <c r="N6" s="37"/>
      <c r="O6" s="37"/>
    </row>
    <row r="7" spans="1:15">
      <c r="A7" s="35"/>
      <c r="B7" s="37"/>
      <c r="C7" s="1418"/>
      <c r="D7" s="1418"/>
      <c r="E7" s="1590"/>
      <c r="F7" s="1418"/>
      <c r="G7" s="1611"/>
      <c r="H7" s="1418"/>
      <c r="I7" s="1418"/>
      <c r="J7" s="1418"/>
      <c r="K7" s="37"/>
      <c r="L7" s="37"/>
      <c r="M7" s="37"/>
      <c r="N7" s="37"/>
      <c r="O7" s="37"/>
    </row>
    <row r="8" spans="1:15">
      <c r="A8" s="236"/>
    </row>
    <row r="9" spans="1:15" ht="18" customHeight="1">
      <c r="B9" s="237" t="s">
        <v>1107</v>
      </c>
      <c r="C9" s="1416"/>
      <c r="D9" s="1417"/>
      <c r="E9" s="1592"/>
      <c r="F9" s="1417"/>
      <c r="G9" s="1613"/>
      <c r="H9" s="1417"/>
      <c r="I9" s="1417"/>
      <c r="J9" s="1417"/>
      <c r="K9" s="241"/>
    </row>
    <row r="10" spans="1:15" ht="15" thickBot="1"/>
    <row r="11" spans="1:15" ht="46.5" thickBot="1">
      <c r="A11" s="242"/>
      <c r="B11" s="1558" t="s">
        <v>218</v>
      </c>
      <c r="C11" s="1559" t="s">
        <v>1105</v>
      </c>
      <c r="D11" s="1559" t="s">
        <v>1355</v>
      </c>
      <c r="E11" s="1593" t="s">
        <v>1356</v>
      </c>
      <c r="F11" s="1559" t="s">
        <v>1097</v>
      </c>
      <c r="G11" s="1614" t="s">
        <v>1096</v>
      </c>
      <c r="H11" s="1559" t="s">
        <v>1111</v>
      </c>
      <c r="I11" s="1559" t="s">
        <v>1112</v>
      </c>
      <c r="J11" s="1560" t="s">
        <v>1138</v>
      </c>
      <c r="K11" s="1561" t="s">
        <v>653</v>
      </c>
    </row>
    <row r="12" spans="1:15" s="1409" customFormat="1">
      <c r="A12" s="335"/>
      <c r="B12" s="1562">
        <f>'00 - Cover'!F20</f>
        <v>45715</v>
      </c>
      <c r="C12" s="1408">
        <f>'11 - Notes Follow-up'!D25</f>
        <v>7545120320.2400007</v>
      </c>
      <c r="D12" s="1407">
        <v>5.0000000000000001E-3</v>
      </c>
      <c r="E12" s="1618">
        <v>500000</v>
      </c>
      <c r="F12" s="1408" t="str">
        <f>'00 - Cover'!F31</f>
        <v>Yes</v>
      </c>
      <c r="G12" s="1621" t="str">
        <f>'00 - Cover'!F32</f>
        <v>No</v>
      </c>
      <c r="H12" s="1408">
        <f>IF(F12="Yes",ROUND(MAX(C12*D12,E12),2),0)</f>
        <v>37725601.600000001</v>
      </c>
      <c r="I12" s="1408">
        <f>H13</f>
        <v>38297724.670000002</v>
      </c>
      <c r="J12" s="1437">
        <f>'13 - Issuer Account'!I35</f>
        <v>38297724.670000002</v>
      </c>
      <c r="K12" s="1563">
        <f>H12-J12</f>
        <v>-572123.0700000003</v>
      </c>
    </row>
    <row r="13" spans="1:15">
      <c r="A13" s="242"/>
      <c r="B13" s="1564">
        <v>45684</v>
      </c>
      <c r="C13" s="1554">
        <v>7659544933.5200005</v>
      </c>
      <c r="D13" s="1555">
        <v>5.0000000000000001E-3</v>
      </c>
      <c r="E13" s="1619">
        <v>500000</v>
      </c>
      <c r="F13" s="1556" t="s">
        <v>1110</v>
      </c>
      <c r="G13" s="1615" t="s">
        <v>1109</v>
      </c>
      <c r="H13" s="1556">
        <v>38297724.670000002</v>
      </c>
      <c r="I13" s="1556">
        <v>38573797.640000001</v>
      </c>
      <c r="J13" s="1557">
        <v>38573797.640000001</v>
      </c>
      <c r="K13" s="1565">
        <v>-276072.96999999881</v>
      </c>
    </row>
    <row r="14" spans="1:15">
      <c r="A14" s="242"/>
      <c r="B14" s="1564">
        <v>45653</v>
      </c>
      <c r="C14" s="1554">
        <v>7714759527.7600002</v>
      </c>
      <c r="D14" s="1555">
        <v>5.0000000000000001E-3</v>
      </c>
      <c r="E14" s="1619">
        <v>500000</v>
      </c>
      <c r="F14" s="1556" t="s">
        <v>1110</v>
      </c>
      <c r="G14" s="1615" t="s">
        <v>1109</v>
      </c>
      <c r="H14" s="1556">
        <v>38573797.640000001</v>
      </c>
      <c r="I14" s="1556">
        <v>38866000</v>
      </c>
      <c r="J14" s="1557">
        <v>38866000</v>
      </c>
      <c r="K14" s="1565">
        <v>-292202.3599999994</v>
      </c>
    </row>
    <row r="15" spans="1:15">
      <c r="B15" s="1564">
        <v>45623</v>
      </c>
      <c r="C15" s="1554">
        <v>7773200000</v>
      </c>
      <c r="D15" s="1555">
        <v>5.0000000000000001E-3</v>
      </c>
      <c r="E15" s="1619">
        <v>500000</v>
      </c>
      <c r="F15" s="1556" t="s">
        <v>1110</v>
      </c>
      <c r="G15" s="1615" t="s">
        <v>1109</v>
      </c>
      <c r="H15" s="1556">
        <v>38866000</v>
      </c>
      <c r="I15" s="1556">
        <v>38866000</v>
      </c>
      <c r="J15" s="1557">
        <v>38866000</v>
      </c>
      <c r="K15" s="1565">
        <v>0</v>
      </c>
    </row>
    <row r="16" spans="1:15">
      <c r="B16" s="1564">
        <v>45588</v>
      </c>
      <c r="C16" s="1554">
        <v>7773200000</v>
      </c>
      <c r="D16" s="1555">
        <v>5.0000000000000001E-3</v>
      </c>
      <c r="E16" s="1619">
        <v>500000</v>
      </c>
      <c r="F16" s="1556" t="s">
        <v>1110</v>
      </c>
      <c r="G16" s="1615" t="s">
        <v>1109</v>
      </c>
      <c r="H16" s="1556">
        <v>38866000</v>
      </c>
      <c r="I16" s="1556">
        <v>0</v>
      </c>
      <c r="J16" s="1557">
        <v>0</v>
      </c>
      <c r="K16" s="1565">
        <v>38866000</v>
      </c>
    </row>
    <row r="17" spans="2:11">
      <c r="B17" s="1564" t="str">
        <f>IF(Output!C8=0,"",Output!C8)</f>
        <v/>
      </c>
      <c r="C17" s="1554" t="str">
        <f>IF(B17="","",Output!BV8)</f>
        <v/>
      </c>
      <c r="D17" s="1555" t="str">
        <f>IF(B17="","",Output!BW8)</f>
        <v/>
      </c>
      <c r="E17" s="1619" t="str">
        <f>IF(B17="","",Output!BX8)</f>
        <v/>
      </c>
      <c r="F17" s="1556" t="str">
        <f>IF(B17="","",Output!BY8)</f>
        <v/>
      </c>
      <c r="G17" s="1615" t="str">
        <f>IF(B17="","",Output!BZ8)</f>
        <v/>
      </c>
      <c r="H17" s="1556" t="str">
        <f>IF(B17="","",Output!CA8)</f>
        <v/>
      </c>
      <c r="I17" s="1556" t="str">
        <f>IF(B17="","",Output!CB8)</f>
        <v/>
      </c>
      <c r="J17" s="1557" t="str">
        <f>IF(B17="","",Output!CC8)</f>
        <v/>
      </c>
      <c r="K17" s="1565" t="str">
        <f>IF(B17="","",Output!CD8)</f>
        <v/>
      </c>
    </row>
    <row r="18" spans="2:11">
      <c r="B18" s="1564" t="str">
        <f>IF(Output!C9=0,"",Output!C9)</f>
        <v/>
      </c>
      <c r="C18" s="1554" t="str">
        <f>IF(B18="","",Output!BV9)</f>
        <v/>
      </c>
      <c r="D18" s="1555" t="str">
        <f>IF(B18="","",Output!BW9)</f>
        <v/>
      </c>
      <c r="E18" s="1619" t="str">
        <f>IF(B18="","",Output!BX9)</f>
        <v/>
      </c>
      <c r="F18" s="1556" t="str">
        <f>IF(B18="","",Output!BY9)</f>
        <v/>
      </c>
      <c r="G18" s="1615" t="str">
        <f>IF(B18="","",Output!BZ9)</f>
        <v/>
      </c>
      <c r="H18" s="1556" t="str">
        <f>IF(B18="","",Output!CA9)</f>
        <v/>
      </c>
      <c r="I18" s="1556" t="str">
        <f>IF(B18="","",Output!CB9)</f>
        <v/>
      </c>
      <c r="J18" s="1557" t="str">
        <f>IF(B18="","",Output!CC9)</f>
        <v/>
      </c>
      <c r="K18" s="1565" t="str">
        <f>IF(B18="","",Output!CD9)</f>
        <v/>
      </c>
    </row>
    <row r="19" spans="2:11">
      <c r="B19" s="1564" t="str">
        <f>IF(Output!C10=0,"",Output!C10)</f>
        <v/>
      </c>
      <c r="C19" s="1554" t="str">
        <f>IF(B19="","",Output!BV10)</f>
        <v/>
      </c>
      <c r="D19" s="1555" t="str">
        <f>IF(B19="","",Output!BW10)</f>
        <v/>
      </c>
      <c r="E19" s="1619" t="str">
        <f>IF(B19="","",Output!BX10)</f>
        <v/>
      </c>
      <c r="F19" s="1556" t="str">
        <f>IF(B19="","",Output!BY10)</f>
        <v/>
      </c>
      <c r="G19" s="1615" t="str">
        <f>IF(B19="","",Output!BZ10)</f>
        <v/>
      </c>
      <c r="H19" s="1556" t="str">
        <f>IF(B19="","",Output!CA10)</f>
        <v/>
      </c>
      <c r="I19" s="1556" t="str">
        <f>IF(B19="","",Output!CB10)</f>
        <v/>
      </c>
      <c r="J19" s="1557" t="str">
        <f>IF(B19="","",Output!CC10)</f>
        <v/>
      </c>
      <c r="K19" s="1565" t="str">
        <f>IF(B19="","",Output!CD10)</f>
        <v/>
      </c>
    </row>
    <row r="20" spans="2:11">
      <c r="B20" s="1564" t="str">
        <f>IF(Output!C11=0,"",Output!C11)</f>
        <v/>
      </c>
      <c r="C20" s="1554" t="str">
        <f>IF(B20="","",Output!BV11)</f>
        <v/>
      </c>
      <c r="D20" s="1555" t="str">
        <f>IF(B20="","",Output!BW11)</f>
        <v/>
      </c>
      <c r="E20" s="1619" t="str">
        <f>IF(B20="","",Output!BX11)</f>
        <v/>
      </c>
      <c r="F20" s="1556" t="str">
        <f>IF(B20="","",Output!BY11)</f>
        <v/>
      </c>
      <c r="G20" s="1615" t="str">
        <f>IF(B20="","",Output!BZ11)</f>
        <v/>
      </c>
      <c r="H20" s="1556" t="str">
        <f>IF(B20="","",Output!CA11)</f>
        <v/>
      </c>
      <c r="I20" s="1556" t="str">
        <f>IF(B20="","",Output!CB11)</f>
        <v/>
      </c>
      <c r="J20" s="1557" t="str">
        <f>IF(B20="","",Output!CC11)</f>
        <v/>
      </c>
      <c r="K20" s="1565" t="str">
        <f>IF(B20="","",Output!CD11)</f>
        <v/>
      </c>
    </row>
    <row r="21" spans="2:11">
      <c r="B21" s="1564" t="str">
        <f>IF(Output!C12=0,"",Output!C12)</f>
        <v/>
      </c>
      <c r="C21" s="1554" t="str">
        <f>IF(B21="","",Output!BV12)</f>
        <v/>
      </c>
      <c r="D21" s="1555" t="str">
        <f>IF(B21="","",Output!BW12)</f>
        <v/>
      </c>
      <c r="E21" s="1619" t="str">
        <f>IF(B21="","",Output!BX12)</f>
        <v/>
      </c>
      <c r="F21" s="1556" t="str">
        <f>IF(B21="","",Output!BY12)</f>
        <v/>
      </c>
      <c r="G21" s="1615" t="str">
        <f>IF(B21="","",Output!BZ12)</f>
        <v/>
      </c>
      <c r="H21" s="1556" t="str">
        <f>IF(B21="","",Output!CA12)</f>
        <v/>
      </c>
      <c r="I21" s="1556" t="str">
        <f>IF(B21="","",Output!CB12)</f>
        <v/>
      </c>
      <c r="J21" s="1557" t="str">
        <f>IF(B21="","",Output!CC12)</f>
        <v/>
      </c>
      <c r="K21" s="1565" t="str">
        <f>IF(B21="","",Output!CD12)</f>
        <v/>
      </c>
    </row>
    <row r="22" spans="2:11">
      <c r="B22" s="1564" t="str">
        <f>IF(Output!C13=0,"",Output!C13)</f>
        <v/>
      </c>
      <c r="C22" s="1554" t="str">
        <f>IF(B22="","",Output!BV13)</f>
        <v/>
      </c>
      <c r="D22" s="1555" t="str">
        <f>IF(B22="","",Output!BW13)</f>
        <v/>
      </c>
      <c r="E22" s="1619" t="str">
        <f>IF(B22="","",Output!BX13)</f>
        <v/>
      </c>
      <c r="F22" s="1556" t="str">
        <f>IF(B22="","",Output!BY13)</f>
        <v/>
      </c>
      <c r="G22" s="1615" t="str">
        <f>IF(B22="","",Output!BZ13)</f>
        <v/>
      </c>
      <c r="H22" s="1556" t="str">
        <f>IF(B22="","",Output!CA13)</f>
        <v/>
      </c>
      <c r="I22" s="1556" t="str">
        <f>IF(B22="","",Output!CB13)</f>
        <v/>
      </c>
      <c r="J22" s="1557" t="str">
        <f>IF(B22="","",Output!CC13)</f>
        <v/>
      </c>
      <c r="K22" s="1565" t="str">
        <f>IF(B22="","",Output!CD13)</f>
        <v/>
      </c>
    </row>
    <row r="23" spans="2:11">
      <c r="B23" s="1564" t="str">
        <f>IF(Output!C14=0,"",Output!C14)</f>
        <v/>
      </c>
      <c r="C23" s="1554" t="str">
        <f>IF(B23="","",Output!BV14)</f>
        <v/>
      </c>
      <c r="D23" s="1555" t="str">
        <f>IF(B23="","",Output!BW14)</f>
        <v/>
      </c>
      <c r="E23" s="1619" t="str">
        <f>IF(B23="","",Output!BX14)</f>
        <v/>
      </c>
      <c r="F23" s="1556" t="str">
        <f>IF(B23="","",Output!BY14)</f>
        <v/>
      </c>
      <c r="G23" s="1615" t="str">
        <f>IF(B23="","",Output!BZ14)</f>
        <v/>
      </c>
      <c r="H23" s="1556" t="str">
        <f>IF(B23="","",Output!CA14)</f>
        <v/>
      </c>
      <c r="I23" s="1556" t="str">
        <f>IF(B23="","",Output!CB14)</f>
        <v/>
      </c>
      <c r="J23" s="1557" t="str">
        <f>IF(B23="","",Output!CC14)</f>
        <v/>
      </c>
      <c r="K23" s="1565" t="str">
        <f>IF(B23="","",Output!CD14)</f>
        <v/>
      </c>
    </row>
    <row r="24" spans="2:11">
      <c r="B24" s="1564" t="str">
        <f>IF(Output!C15=0,"",Output!C15)</f>
        <v/>
      </c>
      <c r="C24" s="1554" t="str">
        <f>IF(B24="","",Output!BV15)</f>
        <v/>
      </c>
      <c r="D24" s="1555" t="str">
        <f>IF(B24="","",Output!BW15)</f>
        <v/>
      </c>
      <c r="E24" s="1619" t="str">
        <f>IF(B24="","",Output!BX15)</f>
        <v/>
      </c>
      <c r="F24" s="1556" t="str">
        <f>IF(B24="","",Output!BY15)</f>
        <v/>
      </c>
      <c r="G24" s="1615" t="str">
        <f>IF(B24="","",Output!BZ15)</f>
        <v/>
      </c>
      <c r="H24" s="1556" t="str">
        <f>IF(B24="","",Output!CA15)</f>
        <v/>
      </c>
      <c r="I24" s="1556" t="str">
        <f>IF(B24="","",Output!CB15)</f>
        <v/>
      </c>
      <c r="J24" s="1557" t="str">
        <f>IF(B24="","",Output!CC15)</f>
        <v/>
      </c>
      <c r="K24" s="1565" t="str">
        <f>IF(B24="","",Output!CD15)</f>
        <v/>
      </c>
    </row>
    <row r="25" spans="2:11">
      <c r="B25" s="1564" t="str">
        <f>IF(Output!C16=0,"",Output!C16)</f>
        <v/>
      </c>
      <c r="C25" s="1554" t="str">
        <f>IF(B25="","",Output!BV16)</f>
        <v/>
      </c>
      <c r="D25" s="1555" t="str">
        <f>IF(B25="","",Output!BW16)</f>
        <v/>
      </c>
      <c r="E25" s="1619" t="str">
        <f>IF(B25="","",Output!BX16)</f>
        <v/>
      </c>
      <c r="F25" s="1556" t="str">
        <f>IF(B25="","",Output!BY16)</f>
        <v/>
      </c>
      <c r="G25" s="1615" t="str">
        <f>IF(B25="","",Output!BZ16)</f>
        <v/>
      </c>
      <c r="H25" s="1556" t="str">
        <f>IF(B25="","",Output!CA16)</f>
        <v/>
      </c>
      <c r="I25" s="1556" t="str">
        <f>IF(B25="","",Output!CB16)</f>
        <v/>
      </c>
      <c r="J25" s="1557" t="str">
        <f>IF(B25="","",Output!CC16)</f>
        <v/>
      </c>
      <c r="K25" s="1565" t="str">
        <f>IF(B25="","",Output!CD16)</f>
        <v/>
      </c>
    </row>
    <row r="26" spans="2:11">
      <c r="B26" s="1564" t="str">
        <f>IF(Output!C17=0,"",Output!C17)</f>
        <v/>
      </c>
      <c r="C26" s="1554" t="str">
        <f>IF(B26="","",Output!BV17)</f>
        <v/>
      </c>
      <c r="D26" s="1555" t="str">
        <f>IF(B26="","",Output!BW17)</f>
        <v/>
      </c>
      <c r="E26" s="1619" t="str">
        <f>IF(B26="","",Output!BX17)</f>
        <v/>
      </c>
      <c r="F26" s="1556" t="str">
        <f>IF(B26="","",Output!BY17)</f>
        <v/>
      </c>
      <c r="G26" s="1615" t="str">
        <f>IF(B26="","",Output!BZ17)</f>
        <v/>
      </c>
      <c r="H26" s="1556" t="str">
        <f>IF(B26="","",Output!CA17)</f>
        <v/>
      </c>
      <c r="I26" s="1556" t="str">
        <f>IF(B26="","",Output!CB17)</f>
        <v/>
      </c>
      <c r="J26" s="1557" t="str">
        <f>IF(B26="","",Output!CC17)</f>
        <v/>
      </c>
      <c r="K26" s="1565" t="str">
        <f>IF(B26="","",Output!CD17)</f>
        <v/>
      </c>
    </row>
    <row r="27" spans="2:11">
      <c r="B27" s="1564" t="str">
        <f>IF(Output!C18=0,"",Output!C18)</f>
        <v/>
      </c>
      <c r="C27" s="1554" t="str">
        <f>IF(B27="","",Output!BV18)</f>
        <v/>
      </c>
      <c r="D27" s="1555" t="str">
        <f>IF(B27="","",Output!BW18)</f>
        <v/>
      </c>
      <c r="E27" s="1619" t="str">
        <f>IF(B27="","",Output!BX18)</f>
        <v/>
      </c>
      <c r="F27" s="1556" t="str">
        <f>IF(B27="","",Output!BY18)</f>
        <v/>
      </c>
      <c r="G27" s="1615" t="str">
        <f>IF(B27="","",Output!BZ18)</f>
        <v/>
      </c>
      <c r="H27" s="1556" t="str">
        <f>IF(B27="","",Output!CA18)</f>
        <v/>
      </c>
      <c r="I27" s="1556" t="str">
        <f>IF(B27="","",Output!CB18)</f>
        <v/>
      </c>
      <c r="J27" s="1557" t="str">
        <f>IF(B27="","",Output!CC18)</f>
        <v/>
      </c>
      <c r="K27" s="1565" t="str">
        <f>IF(B27="","",Output!CD18)</f>
        <v/>
      </c>
    </row>
    <row r="28" spans="2:11">
      <c r="B28" s="1564" t="str">
        <f>IF(Output!C19=0,"",Output!C19)</f>
        <v/>
      </c>
      <c r="C28" s="1554" t="str">
        <f>IF(B28="","",Output!BV19)</f>
        <v/>
      </c>
      <c r="D28" s="1555" t="str">
        <f>IF(B28="","",Output!BW19)</f>
        <v/>
      </c>
      <c r="E28" s="1619" t="str">
        <f>IF(B28="","",Output!BX19)</f>
        <v/>
      </c>
      <c r="F28" s="1556" t="str">
        <f>IF(B28="","",Output!BY19)</f>
        <v/>
      </c>
      <c r="G28" s="1615" t="str">
        <f>IF(B28="","",Output!BZ19)</f>
        <v/>
      </c>
      <c r="H28" s="1556" t="str">
        <f>IF(B28="","",Output!CA19)</f>
        <v/>
      </c>
      <c r="I28" s="1556" t="str">
        <f>IF(B28="","",Output!CB19)</f>
        <v/>
      </c>
      <c r="J28" s="1557" t="str">
        <f>IF(B28="","",Output!CC19)</f>
        <v/>
      </c>
      <c r="K28" s="1565" t="str">
        <f>IF(B28="","",Output!CD19)</f>
        <v/>
      </c>
    </row>
    <row r="29" spans="2:11">
      <c r="B29" s="1564" t="str">
        <f>IF(Output!C20=0,"",Output!C20)</f>
        <v/>
      </c>
      <c r="C29" s="1554" t="str">
        <f>IF(B29="","",Output!BV20)</f>
        <v/>
      </c>
      <c r="D29" s="1555" t="str">
        <f>IF(B29="","",Output!BW20)</f>
        <v/>
      </c>
      <c r="E29" s="1619" t="str">
        <f>IF(B29="","",Output!BX20)</f>
        <v/>
      </c>
      <c r="F29" s="1556" t="str">
        <f>IF(B29="","",Output!BY20)</f>
        <v/>
      </c>
      <c r="G29" s="1615" t="str">
        <f>IF(B29="","",Output!BZ20)</f>
        <v/>
      </c>
      <c r="H29" s="1556" t="str">
        <f>IF(B29="","",Output!CA20)</f>
        <v/>
      </c>
      <c r="I29" s="1556" t="str">
        <f>IF(B29="","",Output!CB20)</f>
        <v/>
      </c>
      <c r="J29" s="1557" t="str">
        <f>IF(B29="","",Output!CC20)</f>
        <v/>
      </c>
      <c r="K29" s="1565" t="str">
        <f>IF(B29="","",Output!CD20)</f>
        <v/>
      </c>
    </row>
    <row r="30" spans="2:11">
      <c r="B30" s="1564" t="str">
        <f>IF(Output!C21=0,"",Output!C21)</f>
        <v/>
      </c>
      <c r="C30" s="1554" t="str">
        <f>IF(B30="","",Output!BV21)</f>
        <v/>
      </c>
      <c r="D30" s="1555" t="str">
        <f>IF(B30="","",Output!BW21)</f>
        <v/>
      </c>
      <c r="E30" s="1619" t="str">
        <f>IF(B30="","",Output!BX21)</f>
        <v/>
      </c>
      <c r="F30" s="1556" t="str">
        <f>IF(B30="","",Output!BY21)</f>
        <v/>
      </c>
      <c r="G30" s="1615" t="str">
        <f>IF(B30="","",Output!BZ21)</f>
        <v/>
      </c>
      <c r="H30" s="1556" t="str">
        <f>IF(B30="","",Output!CA21)</f>
        <v/>
      </c>
      <c r="I30" s="1556" t="str">
        <f>IF(B30="","",Output!CB21)</f>
        <v/>
      </c>
      <c r="J30" s="1557" t="str">
        <f>IF(B30="","",Output!CC21)</f>
        <v/>
      </c>
      <c r="K30" s="1565" t="str">
        <f>IF(B30="","",Output!CD21)</f>
        <v/>
      </c>
    </row>
    <row r="31" spans="2:11">
      <c r="B31" s="1564" t="str">
        <f>IF(Output!C22=0,"",Output!C22)</f>
        <v/>
      </c>
      <c r="C31" s="1554" t="str">
        <f>IF(B31="","",Output!BV22)</f>
        <v/>
      </c>
      <c r="D31" s="1555" t="str">
        <f>IF(B31="","",Output!BW22)</f>
        <v/>
      </c>
      <c r="E31" s="1619" t="str">
        <f>IF(B31="","",Output!BX22)</f>
        <v/>
      </c>
      <c r="F31" s="1556" t="str">
        <f>IF(B31="","",Output!BY22)</f>
        <v/>
      </c>
      <c r="G31" s="1615" t="str">
        <f>IF(B31="","",Output!BZ22)</f>
        <v/>
      </c>
      <c r="H31" s="1556" t="str">
        <f>IF(B31="","",Output!CA22)</f>
        <v/>
      </c>
      <c r="I31" s="1556" t="str">
        <f>IF(B31="","",Output!CB22)</f>
        <v/>
      </c>
      <c r="J31" s="1557" t="str">
        <f>IF(B31="","",Output!CC22)</f>
        <v/>
      </c>
      <c r="K31" s="1565" t="str">
        <f>IF(B31="","",Output!CD22)</f>
        <v/>
      </c>
    </row>
    <row r="32" spans="2:11">
      <c r="B32" s="1564" t="str">
        <f>IF(Output!C23=0,"",Output!C23)</f>
        <v/>
      </c>
      <c r="C32" s="1554" t="str">
        <f>IF(B32="","",Output!BV23)</f>
        <v/>
      </c>
      <c r="D32" s="1555" t="str">
        <f>IF(B32="","",Output!BW23)</f>
        <v/>
      </c>
      <c r="E32" s="1619" t="str">
        <f>IF(B32="","",Output!BX23)</f>
        <v/>
      </c>
      <c r="F32" s="1556" t="str">
        <f>IF(B32="","",Output!BY23)</f>
        <v/>
      </c>
      <c r="G32" s="1615" t="str">
        <f>IF(B32="","",Output!BZ23)</f>
        <v/>
      </c>
      <c r="H32" s="1556" t="str">
        <f>IF(B32="","",Output!CA23)</f>
        <v/>
      </c>
      <c r="I32" s="1556" t="str">
        <f>IF(B32="","",Output!CB23)</f>
        <v/>
      </c>
      <c r="J32" s="1557" t="str">
        <f>IF(B32="","",Output!CC23)</f>
        <v/>
      </c>
      <c r="K32" s="1565" t="str">
        <f>IF(B32="","",Output!CD23)</f>
        <v/>
      </c>
    </row>
    <row r="33" spans="2:11">
      <c r="B33" s="1564" t="str">
        <f>IF(Output!C24=0,"",Output!C24)</f>
        <v/>
      </c>
      <c r="C33" s="1554" t="str">
        <f>IF(B33="","",Output!BV24)</f>
        <v/>
      </c>
      <c r="D33" s="1555" t="str">
        <f>IF(B33="","",Output!BW24)</f>
        <v/>
      </c>
      <c r="E33" s="1619" t="str">
        <f>IF(B33="","",Output!BX24)</f>
        <v/>
      </c>
      <c r="F33" s="1556" t="str">
        <f>IF(B33="","",Output!BY24)</f>
        <v/>
      </c>
      <c r="G33" s="1615" t="str">
        <f>IF(B33="","",Output!BZ24)</f>
        <v/>
      </c>
      <c r="H33" s="1556" t="str">
        <f>IF(B33="","",Output!CA24)</f>
        <v/>
      </c>
      <c r="I33" s="1556" t="str">
        <f>IF(B33="","",Output!CB24)</f>
        <v/>
      </c>
      <c r="J33" s="1557" t="str">
        <f>IF(B33="","",Output!CC24)</f>
        <v/>
      </c>
      <c r="K33" s="1565" t="str">
        <f>IF(B33="","",Output!CD24)</f>
        <v/>
      </c>
    </row>
    <row r="34" spans="2:11">
      <c r="B34" s="1564" t="str">
        <f>IF(Output!C25=0,"",Output!C25)</f>
        <v/>
      </c>
      <c r="C34" s="1554" t="str">
        <f>IF(B34="","",Output!BV25)</f>
        <v/>
      </c>
      <c r="D34" s="1555" t="str">
        <f>IF(B34="","",Output!BW25)</f>
        <v/>
      </c>
      <c r="E34" s="1619" t="str">
        <f>IF(B34="","",Output!BX25)</f>
        <v/>
      </c>
      <c r="F34" s="1556" t="str">
        <f>IF(B34="","",Output!BY25)</f>
        <v/>
      </c>
      <c r="G34" s="1615" t="str">
        <f>IF(B34="","",Output!BZ25)</f>
        <v/>
      </c>
      <c r="H34" s="1556" t="str">
        <f>IF(B34="","",Output!CA25)</f>
        <v/>
      </c>
      <c r="I34" s="1556" t="str">
        <f>IF(B34="","",Output!CB25)</f>
        <v/>
      </c>
      <c r="J34" s="1557" t="str">
        <f>IF(B34="","",Output!CC25)</f>
        <v/>
      </c>
      <c r="K34" s="1565" t="str">
        <f>IF(B34="","",Output!CD25)</f>
        <v/>
      </c>
    </row>
    <row r="35" spans="2:11">
      <c r="B35" s="1564" t="str">
        <f>IF(Output!C26=0,"",Output!C26)</f>
        <v/>
      </c>
      <c r="C35" s="1554" t="str">
        <f>IF(B35="","",Output!BV26)</f>
        <v/>
      </c>
      <c r="D35" s="1555" t="str">
        <f>IF(B35="","",Output!BW26)</f>
        <v/>
      </c>
      <c r="E35" s="1619" t="str">
        <f>IF(B35="","",Output!BX26)</f>
        <v/>
      </c>
      <c r="F35" s="1556" t="str">
        <f>IF(B35="","",Output!BY26)</f>
        <v/>
      </c>
      <c r="G35" s="1615" t="str">
        <f>IF(B35="","",Output!BZ26)</f>
        <v/>
      </c>
      <c r="H35" s="1556" t="str">
        <f>IF(B35="","",Output!CA26)</f>
        <v/>
      </c>
      <c r="I35" s="1556" t="str">
        <f>IF(B35="","",Output!CB26)</f>
        <v/>
      </c>
      <c r="J35" s="1557" t="str">
        <f>IF(B35="","",Output!CC26)</f>
        <v/>
      </c>
      <c r="K35" s="1565" t="str">
        <f>IF(B35="","",Output!CD26)</f>
        <v/>
      </c>
    </row>
    <row r="36" spans="2:11">
      <c r="B36" s="1564" t="str">
        <f>IF(Output!C27=0,"",Output!C27)</f>
        <v/>
      </c>
      <c r="C36" s="1554" t="str">
        <f>IF(B36="","",Output!BV27)</f>
        <v/>
      </c>
      <c r="D36" s="1555" t="str">
        <f>IF(B36="","",Output!BW27)</f>
        <v/>
      </c>
      <c r="E36" s="1619" t="str">
        <f>IF(B36="","",Output!BX27)</f>
        <v/>
      </c>
      <c r="F36" s="1556" t="str">
        <f>IF(B36="","",Output!BY27)</f>
        <v/>
      </c>
      <c r="G36" s="1615" t="str">
        <f>IF(B36="","",Output!BZ27)</f>
        <v/>
      </c>
      <c r="H36" s="1556" t="str">
        <f>IF(B36="","",Output!CA27)</f>
        <v/>
      </c>
      <c r="I36" s="1556" t="str">
        <f>IF(B36="","",Output!CB27)</f>
        <v/>
      </c>
      <c r="J36" s="1557" t="str">
        <f>IF(B36="","",Output!CC27)</f>
        <v/>
      </c>
      <c r="K36" s="1565" t="str">
        <f>IF(B36="","",Output!CD27)</f>
        <v/>
      </c>
    </row>
    <row r="37" spans="2:11">
      <c r="B37" s="1564" t="str">
        <f>IF(Output!C28=0,"",Output!C28)</f>
        <v/>
      </c>
      <c r="C37" s="1554" t="str">
        <f>IF(B37="","",Output!BV28)</f>
        <v/>
      </c>
      <c r="D37" s="1555" t="str">
        <f>IF(B37="","",Output!BW28)</f>
        <v/>
      </c>
      <c r="E37" s="1619" t="str">
        <f>IF(B37="","",Output!BX28)</f>
        <v/>
      </c>
      <c r="F37" s="1556" t="str">
        <f>IF(B37="","",Output!BY28)</f>
        <v/>
      </c>
      <c r="G37" s="1615" t="str">
        <f>IF(B37="","",Output!BZ28)</f>
        <v/>
      </c>
      <c r="H37" s="1556" t="str">
        <f>IF(B37="","",Output!CA28)</f>
        <v/>
      </c>
      <c r="I37" s="1556" t="str">
        <f>IF(B37="","",Output!CB28)</f>
        <v/>
      </c>
      <c r="J37" s="1557" t="str">
        <f>IF(B37="","",Output!CC28)</f>
        <v/>
      </c>
      <c r="K37" s="1565" t="str">
        <f>IF(B37="","",Output!CD28)</f>
        <v/>
      </c>
    </row>
    <row r="38" spans="2:11">
      <c r="B38" s="1564" t="str">
        <f>IF(Output!C29=0,"",Output!C29)</f>
        <v/>
      </c>
      <c r="C38" s="1554" t="str">
        <f>IF(B38="","",Output!BV29)</f>
        <v/>
      </c>
      <c r="D38" s="1555" t="str">
        <f>IF(B38="","",Output!BW29)</f>
        <v/>
      </c>
      <c r="E38" s="1619" t="str">
        <f>IF(B38="","",Output!BX29)</f>
        <v/>
      </c>
      <c r="F38" s="1556" t="str">
        <f>IF(B38="","",Output!BY29)</f>
        <v/>
      </c>
      <c r="G38" s="1615" t="str">
        <f>IF(B38="","",Output!BZ29)</f>
        <v/>
      </c>
      <c r="H38" s="1556" t="str">
        <f>IF(B38="","",Output!CA29)</f>
        <v/>
      </c>
      <c r="I38" s="1556" t="str">
        <f>IF(B38="","",Output!CB29)</f>
        <v/>
      </c>
      <c r="J38" s="1557" t="str">
        <f>IF(B38="","",Output!CC29)</f>
        <v/>
      </c>
      <c r="K38" s="1565" t="str">
        <f>IF(B38="","",Output!CD29)</f>
        <v/>
      </c>
    </row>
    <row r="39" spans="2:11">
      <c r="B39" s="1564" t="str">
        <f>IF(Output!C30=0,"",Output!C30)</f>
        <v/>
      </c>
      <c r="C39" s="1554" t="str">
        <f>IF(B39="","",Output!BV30)</f>
        <v/>
      </c>
      <c r="D39" s="1555" t="str">
        <f>IF(B39="","",Output!BW30)</f>
        <v/>
      </c>
      <c r="E39" s="1619" t="str">
        <f>IF(B39="","",Output!BX30)</f>
        <v/>
      </c>
      <c r="F39" s="1556" t="str">
        <f>IF(B39="","",Output!BY30)</f>
        <v/>
      </c>
      <c r="G39" s="1615" t="str">
        <f>IF(B39="","",Output!BZ30)</f>
        <v/>
      </c>
      <c r="H39" s="1556" t="str">
        <f>IF(B39="","",Output!CA30)</f>
        <v/>
      </c>
      <c r="I39" s="1556" t="str">
        <f>IF(B39="","",Output!CB30)</f>
        <v/>
      </c>
      <c r="J39" s="1557" t="str">
        <f>IF(B39="","",Output!CC30)</f>
        <v/>
      </c>
      <c r="K39" s="1565" t="str">
        <f>IF(B39="","",Output!CD30)</f>
        <v/>
      </c>
    </row>
    <row r="40" spans="2:11">
      <c r="B40" s="1564" t="str">
        <f>IF(Output!C31=0,"",Output!C31)</f>
        <v/>
      </c>
      <c r="C40" s="1554" t="str">
        <f>IF(B40="","",Output!BV31)</f>
        <v/>
      </c>
      <c r="D40" s="1555" t="str">
        <f>IF(B40="","",Output!BW31)</f>
        <v/>
      </c>
      <c r="E40" s="1619" t="str">
        <f>IF(B40="","",Output!BX31)</f>
        <v/>
      </c>
      <c r="F40" s="1556" t="str">
        <f>IF(B40="","",Output!BY31)</f>
        <v/>
      </c>
      <c r="G40" s="1615" t="str">
        <f>IF(B40="","",Output!BZ31)</f>
        <v/>
      </c>
      <c r="H40" s="1556" t="str">
        <f>IF(B40="","",Output!CA31)</f>
        <v/>
      </c>
      <c r="I40" s="1556" t="str">
        <f>IF(B40="","",Output!CB31)</f>
        <v/>
      </c>
      <c r="J40" s="1557" t="str">
        <f>IF(B40="","",Output!CC31)</f>
        <v/>
      </c>
      <c r="K40" s="1565" t="str">
        <f>IF(B40="","",Output!CD31)</f>
        <v/>
      </c>
    </row>
    <row r="41" spans="2:11">
      <c r="B41" s="1564" t="str">
        <f>IF(Output!C32=0,"",Output!C32)</f>
        <v/>
      </c>
      <c r="C41" s="1554" t="str">
        <f>IF(B41="","",Output!BV32)</f>
        <v/>
      </c>
      <c r="D41" s="1555" t="str">
        <f>IF(B41="","",Output!BW32)</f>
        <v/>
      </c>
      <c r="E41" s="1619" t="str">
        <f>IF(B41="","",Output!BX32)</f>
        <v/>
      </c>
      <c r="F41" s="1556" t="str">
        <f>IF(B41="","",Output!BY32)</f>
        <v/>
      </c>
      <c r="G41" s="1615" t="str">
        <f>IF(B41="","",Output!BZ32)</f>
        <v/>
      </c>
      <c r="H41" s="1556" t="str">
        <f>IF(B41="","",Output!CA32)</f>
        <v/>
      </c>
      <c r="I41" s="1556" t="str">
        <f>IF(B41="","",Output!CB32)</f>
        <v/>
      </c>
      <c r="J41" s="1557" t="str">
        <f>IF(B41="","",Output!CC32)</f>
        <v/>
      </c>
      <c r="K41" s="1565" t="str">
        <f>IF(B41="","",Output!CD32)</f>
        <v/>
      </c>
    </row>
    <row r="42" spans="2:11">
      <c r="B42" s="1564" t="str">
        <f>IF(Output!C33=0,"",Output!C33)</f>
        <v/>
      </c>
      <c r="C42" s="1554" t="str">
        <f>IF(B42="","",Output!BV33)</f>
        <v/>
      </c>
      <c r="D42" s="1555" t="str">
        <f>IF(B42="","",Output!BW33)</f>
        <v/>
      </c>
      <c r="E42" s="1619" t="str">
        <f>IF(B42="","",Output!BX33)</f>
        <v/>
      </c>
      <c r="F42" s="1556" t="str">
        <f>IF(B42="","",Output!BY33)</f>
        <v/>
      </c>
      <c r="G42" s="1615" t="str">
        <f>IF(B42="","",Output!BZ33)</f>
        <v/>
      </c>
      <c r="H42" s="1556" t="str">
        <f>IF(B42="","",Output!CA33)</f>
        <v/>
      </c>
      <c r="I42" s="1556" t="str">
        <f>IF(B42="","",Output!CB33)</f>
        <v/>
      </c>
      <c r="J42" s="1557" t="str">
        <f>IF(B42="","",Output!CC33)</f>
        <v/>
      </c>
      <c r="K42" s="1565" t="str">
        <f>IF(B42="","",Output!CD33)</f>
        <v/>
      </c>
    </row>
    <row r="43" spans="2:11">
      <c r="B43" s="1564" t="str">
        <f>IF(Output!C34=0,"",Output!C34)</f>
        <v/>
      </c>
      <c r="C43" s="1554" t="str">
        <f>IF(B43="","",Output!BV34)</f>
        <v/>
      </c>
      <c r="D43" s="1555" t="str">
        <f>IF(B43="","",Output!BW34)</f>
        <v/>
      </c>
      <c r="E43" s="1619" t="str">
        <f>IF(B43="","",Output!BX34)</f>
        <v/>
      </c>
      <c r="F43" s="1556" t="str">
        <f>IF(B43="","",Output!BY34)</f>
        <v/>
      </c>
      <c r="G43" s="1615" t="str">
        <f>IF(B43="","",Output!BZ34)</f>
        <v/>
      </c>
      <c r="H43" s="1556" t="str">
        <f>IF(B43="","",Output!CA34)</f>
        <v/>
      </c>
      <c r="I43" s="1556" t="str">
        <f>IF(B43="","",Output!CB34)</f>
        <v/>
      </c>
      <c r="J43" s="1557" t="str">
        <f>IF(B43="","",Output!CC34)</f>
        <v/>
      </c>
      <c r="K43" s="1565" t="str">
        <f>IF(B43="","",Output!CD34)</f>
        <v/>
      </c>
    </row>
    <row r="44" spans="2:11">
      <c r="B44" s="1564" t="str">
        <f>IF(Output!C35=0,"",Output!C35)</f>
        <v/>
      </c>
      <c r="C44" s="1554" t="str">
        <f>IF(B44="","",Output!BV35)</f>
        <v/>
      </c>
      <c r="D44" s="1555" t="str">
        <f>IF(B44="","",Output!BW35)</f>
        <v/>
      </c>
      <c r="E44" s="1619" t="str">
        <f>IF(B44="","",Output!BX35)</f>
        <v/>
      </c>
      <c r="F44" s="1556" t="str">
        <f>IF(B44="","",Output!BY35)</f>
        <v/>
      </c>
      <c r="G44" s="1615" t="str">
        <f>IF(B44="","",Output!BZ35)</f>
        <v/>
      </c>
      <c r="H44" s="1556" t="str">
        <f>IF(B44="","",Output!CA35)</f>
        <v/>
      </c>
      <c r="I44" s="1556" t="str">
        <f>IF(B44="","",Output!CB35)</f>
        <v/>
      </c>
      <c r="J44" s="1557" t="str">
        <f>IF(B44="","",Output!CC35)</f>
        <v/>
      </c>
      <c r="K44" s="1565" t="str">
        <f>IF(B44="","",Output!CD35)</f>
        <v/>
      </c>
    </row>
    <row r="45" spans="2:11">
      <c r="B45" s="1564" t="str">
        <f>IF(Output!C36=0,"",Output!C36)</f>
        <v/>
      </c>
      <c r="C45" s="1554" t="str">
        <f>IF(B45="","",Output!BV36)</f>
        <v/>
      </c>
      <c r="D45" s="1555" t="str">
        <f>IF(B45="","",Output!BW36)</f>
        <v/>
      </c>
      <c r="E45" s="1619" t="str">
        <f>IF(B45="","",Output!BX36)</f>
        <v/>
      </c>
      <c r="F45" s="1556" t="str">
        <f>IF(B45="","",Output!BY36)</f>
        <v/>
      </c>
      <c r="G45" s="1615" t="str">
        <f>IF(B45="","",Output!BZ36)</f>
        <v/>
      </c>
      <c r="H45" s="1556" t="str">
        <f>IF(B45="","",Output!CA36)</f>
        <v/>
      </c>
      <c r="I45" s="1556" t="str">
        <f>IF(B45="","",Output!CB36)</f>
        <v/>
      </c>
      <c r="J45" s="1557" t="str">
        <f>IF(B45="","",Output!CC36)</f>
        <v/>
      </c>
      <c r="K45" s="1565" t="str">
        <f>IF(B45="","",Output!CD36)</f>
        <v/>
      </c>
    </row>
    <row r="46" spans="2:11">
      <c r="B46" s="1564" t="str">
        <f>IF(Output!C37=0,"",Output!C37)</f>
        <v/>
      </c>
      <c r="C46" s="1554" t="str">
        <f>IF(B46="","",Output!BV37)</f>
        <v/>
      </c>
      <c r="D46" s="1555" t="str">
        <f>IF(B46="","",Output!BW37)</f>
        <v/>
      </c>
      <c r="E46" s="1619" t="str">
        <f>IF(B46="","",Output!BX37)</f>
        <v/>
      </c>
      <c r="F46" s="1556" t="str">
        <f>IF(B46="","",Output!BY37)</f>
        <v/>
      </c>
      <c r="G46" s="1615" t="str">
        <f>IF(B46="","",Output!BZ37)</f>
        <v/>
      </c>
      <c r="H46" s="1556" t="str">
        <f>IF(B46="","",Output!CA37)</f>
        <v/>
      </c>
      <c r="I46" s="1556" t="str">
        <f>IF(B46="","",Output!CB37)</f>
        <v/>
      </c>
      <c r="J46" s="1557" t="str">
        <f>IF(B46="","",Output!CC37)</f>
        <v/>
      </c>
      <c r="K46" s="1565" t="str">
        <f>IF(B46="","",Output!CD37)</f>
        <v/>
      </c>
    </row>
    <row r="47" spans="2:11">
      <c r="B47" s="1564" t="str">
        <f>IF(Output!C38=0,"",Output!C38)</f>
        <v/>
      </c>
      <c r="C47" s="1554" t="str">
        <f>IF(B47="","",Output!BV38)</f>
        <v/>
      </c>
      <c r="D47" s="1555" t="str">
        <f>IF(B47="","",Output!BW38)</f>
        <v/>
      </c>
      <c r="E47" s="1619" t="str">
        <f>IF(B47="","",Output!BX38)</f>
        <v/>
      </c>
      <c r="F47" s="1556" t="str">
        <f>IF(B47="","",Output!BY38)</f>
        <v/>
      </c>
      <c r="G47" s="1615" t="str">
        <f>IF(B47="","",Output!BZ38)</f>
        <v/>
      </c>
      <c r="H47" s="1556" t="str">
        <f>IF(B47="","",Output!CA38)</f>
        <v/>
      </c>
      <c r="I47" s="1556" t="str">
        <f>IF(B47="","",Output!CB38)</f>
        <v/>
      </c>
      <c r="J47" s="1557" t="str">
        <f>IF(B47="","",Output!CC38)</f>
        <v/>
      </c>
      <c r="K47" s="1565" t="str">
        <f>IF(B47="","",Output!CD38)</f>
        <v/>
      </c>
    </row>
    <row r="48" spans="2:11">
      <c r="B48" s="1564" t="str">
        <f>IF(Output!C39=0,"",Output!C39)</f>
        <v/>
      </c>
      <c r="C48" s="1554" t="str">
        <f>IF(B48="","",Output!BV39)</f>
        <v/>
      </c>
      <c r="D48" s="1555" t="str">
        <f>IF(B48="","",Output!BW39)</f>
        <v/>
      </c>
      <c r="E48" s="1619" t="str">
        <f>IF(B48="","",Output!BX39)</f>
        <v/>
      </c>
      <c r="F48" s="1556" t="str">
        <f>IF(B48="","",Output!BY39)</f>
        <v/>
      </c>
      <c r="G48" s="1615" t="str">
        <f>IF(B48="","",Output!BZ39)</f>
        <v/>
      </c>
      <c r="H48" s="1556" t="str">
        <f>IF(B48="","",Output!CA39)</f>
        <v/>
      </c>
      <c r="I48" s="1556" t="str">
        <f>IF(B48="","",Output!CB39)</f>
        <v/>
      </c>
      <c r="J48" s="1557" t="str">
        <f>IF(B48="","",Output!CC39)</f>
        <v/>
      </c>
      <c r="K48" s="1565" t="str">
        <f>IF(B48="","",Output!CD39)</f>
        <v/>
      </c>
    </row>
    <row r="49" spans="2:11">
      <c r="B49" s="1564" t="str">
        <f>IF(Output!C40=0,"",Output!C40)</f>
        <v/>
      </c>
      <c r="C49" s="1554" t="str">
        <f>IF(B49="","",Output!BV40)</f>
        <v/>
      </c>
      <c r="D49" s="1555" t="str">
        <f>IF(B49="","",Output!BW40)</f>
        <v/>
      </c>
      <c r="E49" s="1619" t="str">
        <f>IF(B49="","",Output!BX40)</f>
        <v/>
      </c>
      <c r="F49" s="1556" t="str">
        <f>IF(B49="","",Output!BY40)</f>
        <v/>
      </c>
      <c r="G49" s="1615" t="str">
        <f>IF(B49="","",Output!BZ40)</f>
        <v/>
      </c>
      <c r="H49" s="1556" t="str">
        <f>IF(B49="","",Output!CA40)</f>
        <v/>
      </c>
      <c r="I49" s="1556" t="str">
        <f>IF(B49="","",Output!CB40)</f>
        <v/>
      </c>
      <c r="J49" s="1557" t="str">
        <f>IF(B49="","",Output!CC40)</f>
        <v/>
      </c>
      <c r="K49" s="1565" t="str">
        <f>IF(B49="","",Output!CD40)</f>
        <v/>
      </c>
    </row>
    <row r="50" spans="2:11">
      <c r="B50" s="1564" t="str">
        <f>IF(Output!C41=0,"",Output!C41)</f>
        <v/>
      </c>
      <c r="C50" s="1554" t="str">
        <f>IF(B50="","",Output!BV41)</f>
        <v/>
      </c>
      <c r="D50" s="1555" t="str">
        <f>IF(B50="","",Output!BW41)</f>
        <v/>
      </c>
      <c r="E50" s="1619" t="str">
        <f>IF(B50="","",Output!BX41)</f>
        <v/>
      </c>
      <c r="F50" s="1556" t="str">
        <f>IF(B50="","",Output!BY41)</f>
        <v/>
      </c>
      <c r="G50" s="1615" t="str">
        <f>IF(B50="","",Output!BZ41)</f>
        <v/>
      </c>
      <c r="H50" s="1556" t="str">
        <f>IF(B50="","",Output!CA41)</f>
        <v/>
      </c>
      <c r="I50" s="1556" t="str">
        <f>IF(B50="","",Output!CB41)</f>
        <v/>
      </c>
      <c r="J50" s="1557" t="str">
        <f>IF(B50="","",Output!CC41)</f>
        <v/>
      </c>
      <c r="K50" s="1565" t="str">
        <f>IF(B50="","",Output!CD41)</f>
        <v/>
      </c>
    </row>
    <row r="51" spans="2:11">
      <c r="B51" s="1564" t="str">
        <f>IF(Output!C42=0,"",Output!C42)</f>
        <v/>
      </c>
      <c r="C51" s="1554" t="str">
        <f>IF(B51="","",Output!BV42)</f>
        <v/>
      </c>
      <c r="D51" s="1555" t="str">
        <f>IF(B51="","",Output!BW42)</f>
        <v/>
      </c>
      <c r="E51" s="1619" t="str">
        <f>IF(B51="","",Output!BX42)</f>
        <v/>
      </c>
      <c r="F51" s="1556" t="str">
        <f>IF(B51="","",Output!BY42)</f>
        <v/>
      </c>
      <c r="G51" s="1615" t="str">
        <f>IF(B51="","",Output!BZ42)</f>
        <v/>
      </c>
      <c r="H51" s="1556" t="str">
        <f>IF(B51="","",Output!CA42)</f>
        <v/>
      </c>
      <c r="I51" s="1556" t="str">
        <f>IF(B51="","",Output!CB42)</f>
        <v/>
      </c>
      <c r="J51" s="1557" t="str">
        <f>IF(B51="","",Output!CC42)</f>
        <v/>
      </c>
      <c r="K51" s="1565" t="str">
        <f>IF(B51="","",Output!CD42)</f>
        <v/>
      </c>
    </row>
    <row r="52" spans="2:11">
      <c r="B52" s="1564" t="str">
        <f>IF(Output!C43=0,"",Output!C43)</f>
        <v/>
      </c>
      <c r="C52" s="1554" t="str">
        <f>IF(B52="","",Output!BV43)</f>
        <v/>
      </c>
      <c r="D52" s="1555" t="str">
        <f>IF(B52="","",Output!BW43)</f>
        <v/>
      </c>
      <c r="E52" s="1619" t="str">
        <f>IF(B52="","",Output!BX43)</f>
        <v/>
      </c>
      <c r="F52" s="1556" t="str">
        <f>IF(B52="","",Output!BY43)</f>
        <v/>
      </c>
      <c r="G52" s="1615" t="str">
        <f>IF(B52="","",Output!BZ43)</f>
        <v/>
      </c>
      <c r="H52" s="1556" t="str">
        <f>IF(B52="","",Output!CA43)</f>
        <v/>
      </c>
      <c r="I52" s="1556" t="str">
        <f>IF(B52="","",Output!CB43)</f>
        <v/>
      </c>
      <c r="J52" s="1557" t="str">
        <f>IF(B52="","",Output!CC43)</f>
        <v/>
      </c>
      <c r="K52" s="1565" t="str">
        <f>IF(B52="","",Output!CD43)</f>
        <v/>
      </c>
    </row>
    <row r="53" spans="2:11">
      <c r="B53" s="1564" t="str">
        <f>IF(Output!C44=0,"",Output!C44)</f>
        <v/>
      </c>
      <c r="C53" s="1554" t="str">
        <f>IF(B53="","",Output!BV44)</f>
        <v/>
      </c>
      <c r="D53" s="1555" t="str">
        <f>IF(B53="","",Output!BW44)</f>
        <v/>
      </c>
      <c r="E53" s="1619" t="str">
        <f>IF(B53="","",Output!BX44)</f>
        <v/>
      </c>
      <c r="F53" s="1556" t="str">
        <f>IF(B53="","",Output!BY44)</f>
        <v/>
      </c>
      <c r="G53" s="1615" t="str">
        <f>IF(B53="","",Output!BZ44)</f>
        <v/>
      </c>
      <c r="H53" s="1556" t="str">
        <f>IF(B53="","",Output!CA44)</f>
        <v/>
      </c>
      <c r="I53" s="1556" t="str">
        <f>IF(B53="","",Output!CB44)</f>
        <v/>
      </c>
      <c r="J53" s="1557" t="str">
        <f>IF(B53="","",Output!CC44)</f>
        <v/>
      </c>
      <c r="K53" s="1565" t="str">
        <f>IF(B53="","",Output!CD44)</f>
        <v/>
      </c>
    </row>
    <row r="54" spans="2:11">
      <c r="B54" s="1564" t="str">
        <f>IF(Output!C45=0,"",Output!C45)</f>
        <v/>
      </c>
      <c r="C54" s="1554" t="str">
        <f>IF(B54="","",Output!BV45)</f>
        <v/>
      </c>
      <c r="D54" s="1555" t="str">
        <f>IF(B54="","",Output!BW45)</f>
        <v/>
      </c>
      <c r="E54" s="1619" t="str">
        <f>IF(B54="","",Output!BX45)</f>
        <v/>
      </c>
      <c r="F54" s="1556" t="str">
        <f>IF(B54="","",Output!BY45)</f>
        <v/>
      </c>
      <c r="G54" s="1615" t="str">
        <f>IF(B54="","",Output!BZ45)</f>
        <v/>
      </c>
      <c r="H54" s="1556" t="str">
        <f>IF(B54="","",Output!CA45)</f>
        <v/>
      </c>
      <c r="I54" s="1556" t="str">
        <f>IF(B54="","",Output!CB45)</f>
        <v/>
      </c>
      <c r="J54" s="1557" t="str">
        <f>IF(B54="","",Output!CC45)</f>
        <v/>
      </c>
      <c r="K54" s="1565" t="str">
        <f>IF(B54="","",Output!CD45)</f>
        <v/>
      </c>
    </row>
    <row r="55" spans="2:11">
      <c r="B55" s="1564" t="str">
        <f>IF(Output!C46=0,"",Output!C46)</f>
        <v/>
      </c>
      <c r="C55" s="1554" t="str">
        <f>IF(B55="","",Output!BV46)</f>
        <v/>
      </c>
      <c r="D55" s="1555" t="str">
        <f>IF(B55="","",Output!BW46)</f>
        <v/>
      </c>
      <c r="E55" s="1619" t="str">
        <f>IF(B55="","",Output!BX46)</f>
        <v/>
      </c>
      <c r="F55" s="1556" t="str">
        <f>IF(B55="","",Output!BY46)</f>
        <v/>
      </c>
      <c r="G55" s="1615" t="str">
        <f>IF(B55="","",Output!BZ46)</f>
        <v/>
      </c>
      <c r="H55" s="1556" t="str">
        <f>IF(B55="","",Output!CA46)</f>
        <v/>
      </c>
      <c r="I55" s="1556" t="str">
        <f>IF(B55="","",Output!CB46)</f>
        <v/>
      </c>
      <c r="J55" s="1557" t="str">
        <f>IF(B55="","",Output!CC46)</f>
        <v/>
      </c>
      <c r="K55" s="1565" t="str">
        <f>IF(B55="","",Output!CD46)</f>
        <v/>
      </c>
    </row>
    <row r="56" spans="2:11">
      <c r="B56" s="1564" t="str">
        <f>IF(Output!C47=0,"",Output!C47)</f>
        <v/>
      </c>
      <c r="C56" s="1554" t="str">
        <f>IF(B56="","",Output!BV47)</f>
        <v/>
      </c>
      <c r="D56" s="1555" t="str">
        <f>IF(B56="","",Output!BW47)</f>
        <v/>
      </c>
      <c r="E56" s="1619" t="str">
        <f>IF(B56="","",Output!BX47)</f>
        <v/>
      </c>
      <c r="F56" s="1556" t="str">
        <f>IF(B56="","",Output!BY47)</f>
        <v/>
      </c>
      <c r="G56" s="1615" t="str">
        <f>IF(B56="","",Output!BZ47)</f>
        <v/>
      </c>
      <c r="H56" s="1556" t="str">
        <f>IF(B56="","",Output!CA47)</f>
        <v/>
      </c>
      <c r="I56" s="1556" t="str">
        <f>IF(B56="","",Output!CB47)</f>
        <v/>
      </c>
      <c r="J56" s="1557" t="str">
        <f>IF(B56="","",Output!CC47)</f>
        <v/>
      </c>
      <c r="K56" s="1565" t="str">
        <f>IF(B56="","",Output!CD47)</f>
        <v/>
      </c>
    </row>
    <row r="57" spans="2:11">
      <c r="B57" s="1564" t="str">
        <f>IF(Output!C48=0,"",Output!C48)</f>
        <v/>
      </c>
      <c r="C57" s="1554" t="str">
        <f>IF(B57="","",Output!BV48)</f>
        <v/>
      </c>
      <c r="D57" s="1555" t="str">
        <f>IF(B57="","",Output!BW48)</f>
        <v/>
      </c>
      <c r="E57" s="1619" t="str">
        <f>IF(B57="","",Output!BX48)</f>
        <v/>
      </c>
      <c r="F57" s="1556" t="str">
        <f>IF(B57="","",Output!BY48)</f>
        <v/>
      </c>
      <c r="G57" s="1615" t="str">
        <f>IF(B57="","",Output!BZ48)</f>
        <v/>
      </c>
      <c r="H57" s="1556" t="str">
        <f>IF(B57="","",Output!CA48)</f>
        <v/>
      </c>
      <c r="I57" s="1556" t="str">
        <f>IF(B57="","",Output!CB48)</f>
        <v/>
      </c>
      <c r="J57" s="1557" t="str">
        <f>IF(B57="","",Output!CC48)</f>
        <v/>
      </c>
      <c r="K57" s="1565" t="str">
        <f>IF(B57="","",Output!CD48)</f>
        <v/>
      </c>
    </row>
    <row r="58" spans="2:11">
      <c r="B58" s="1564" t="str">
        <f>IF(Output!C49=0,"",Output!C49)</f>
        <v/>
      </c>
      <c r="C58" s="1554" t="str">
        <f>IF(B58="","",Output!BV49)</f>
        <v/>
      </c>
      <c r="D58" s="1555" t="str">
        <f>IF(B58="","",Output!BW49)</f>
        <v/>
      </c>
      <c r="E58" s="1619" t="str">
        <f>IF(B58="","",Output!BX49)</f>
        <v/>
      </c>
      <c r="F58" s="1556" t="str">
        <f>IF(B58="","",Output!BY49)</f>
        <v/>
      </c>
      <c r="G58" s="1615" t="str">
        <f>IF(B58="","",Output!BZ49)</f>
        <v/>
      </c>
      <c r="H58" s="1556" t="str">
        <f>IF(B58="","",Output!CA49)</f>
        <v/>
      </c>
      <c r="I58" s="1556" t="str">
        <f>IF(B58="","",Output!CB49)</f>
        <v/>
      </c>
      <c r="J58" s="1557" t="str">
        <f>IF(B58="","",Output!CC49)</f>
        <v/>
      </c>
      <c r="K58" s="1565" t="str">
        <f>IF(B58="","",Output!CD49)</f>
        <v/>
      </c>
    </row>
    <row r="59" spans="2:11">
      <c r="B59" s="1564" t="str">
        <f>IF(Output!C50=0,"",Output!C50)</f>
        <v/>
      </c>
      <c r="C59" s="1554" t="str">
        <f>IF(B59="","",Output!BV50)</f>
        <v/>
      </c>
      <c r="D59" s="1555" t="str">
        <f>IF(B59="","",Output!BW50)</f>
        <v/>
      </c>
      <c r="E59" s="1619" t="str">
        <f>IF(B59="","",Output!BX50)</f>
        <v/>
      </c>
      <c r="F59" s="1556" t="str">
        <f>IF(B59="","",Output!BY50)</f>
        <v/>
      </c>
      <c r="G59" s="1615" t="str">
        <f>IF(B59="","",Output!BZ50)</f>
        <v/>
      </c>
      <c r="H59" s="1556" t="str">
        <f>IF(B59="","",Output!CA50)</f>
        <v/>
      </c>
      <c r="I59" s="1556" t="str">
        <f>IF(B59="","",Output!CB50)</f>
        <v/>
      </c>
      <c r="J59" s="1557" t="str">
        <f>IF(B59="","",Output!CC50)</f>
        <v/>
      </c>
      <c r="K59" s="1565" t="str">
        <f>IF(B59="","",Output!CD50)</f>
        <v/>
      </c>
    </row>
    <row r="60" spans="2:11">
      <c r="B60" s="1564" t="str">
        <f>IF(Output!C51=0,"",Output!C51)</f>
        <v/>
      </c>
      <c r="C60" s="1554" t="str">
        <f>IF(B60="","",Output!BV51)</f>
        <v/>
      </c>
      <c r="D60" s="1555" t="str">
        <f>IF(B60="","",Output!BW51)</f>
        <v/>
      </c>
      <c r="E60" s="1619" t="str">
        <f>IF(B60="","",Output!BX51)</f>
        <v/>
      </c>
      <c r="F60" s="1556" t="str">
        <f>IF(B60="","",Output!BY51)</f>
        <v/>
      </c>
      <c r="G60" s="1615" t="str">
        <f>IF(B60="","",Output!BZ51)</f>
        <v/>
      </c>
      <c r="H60" s="1556" t="str">
        <f>IF(B60="","",Output!CA51)</f>
        <v/>
      </c>
      <c r="I60" s="1556" t="str">
        <f>IF(B60="","",Output!CB51)</f>
        <v/>
      </c>
      <c r="J60" s="1557" t="str">
        <f>IF(B60="","",Output!CC51)</f>
        <v/>
      </c>
      <c r="K60" s="1565" t="str">
        <f>IF(B60="","",Output!CD51)</f>
        <v/>
      </c>
    </row>
    <row r="61" spans="2:11">
      <c r="B61" s="1564" t="str">
        <f>IF(Output!C52=0,"",Output!C52)</f>
        <v/>
      </c>
      <c r="C61" s="1554" t="str">
        <f>IF(B61="","",Output!BV52)</f>
        <v/>
      </c>
      <c r="D61" s="1555" t="str">
        <f>IF(B61="","",Output!BW52)</f>
        <v/>
      </c>
      <c r="E61" s="1619" t="str">
        <f>IF(B61="","",Output!BX52)</f>
        <v/>
      </c>
      <c r="F61" s="1556" t="str">
        <f>IF(B61="","",Output!BY52)</f>
        <v/>
      </c>
      <c r="G61" s="1615" t="str">
        <f>IF(B61="","",Output!BZ52)</f>
        <v/>
      </c>
      <c r="H61" s="1556" t="str">
        <f>IF(B61="","",Output!CA52)</f>
        <v/>
      </c>
      <c r="I61" s="1556" t="str">
        <f>IF(B61="","",Output!CB52)</f>
        <v/>
      </c>
      <c r="J61" s="1557" t="str">
        <f>IF(B61="","",Output!CC52)</f>
        <v/>
      </c>
      <c r="K61" s="1565" t="str">
        <f>IF(B61="","",Output!CD52)</f>
        <v/>
      </c>
    </row>
    <row r="62" spans="2:11">
      <c r="B62" s="1564" t="str">
        <f>IF(Output!C53=0,"",Output!C53)</f>
        <v/>
      </c>
      <c r="C62" s="1554" t="str">
        <f>IF(B62="","",Output!BV53)</f>
        <v/>
      </c>
      <c r="D62" s="1555" t="str">
        <f>IF(B62="","",Output!BW53)</f>
        <v/>
      </c>
      <c r="E62" s="1619" t="str">
        <f>IF(B62="","",Output!BX53)</f>
        <v/>
      </c>
      <c r="F62" s="1556" t="str">
        <f>IF(B62="","",Output!BY53)</f>
        <v/>
      </c>
      <c r="G62" s="1615" t="str">
        <f>IF(B62="","",Output!BZ53)</f>
        <v/>
      </c>
      <c r="H62" s="1556" t="str">
        <f>IF(B62="","",Output!CA53)</f>
        <v/>
      </c>
      <c r="I62" s="1556" t="str">
        <f>IF(B62="","",Output!CB53)</f>
        <v/>
      </c>
      <c r="J62" s="1557" t="str">
        <f>IF(B62="","",Output!CC53)</f>
        <v/>
      </c>
      <c r="K62" s="1565" t="str">
        <f>IF(B62="","",Output!CD53)</f>
        <v/>
      </c>
    </row>
    <row r="63" spans="2:11">
      <c r="B63" s="1564" t="str">
        <f>IF(Output!C54=0,"",Output!C54)</f>
        <v/>
      </c>
      <c r="C63" s="1554" t="str">
        <f>IF(B63="","",Output!BV54)</f>
        <v/>
      </c>
      <c r="D63" s="1555" t="str">
        <f>IF(B63="","",Output!BW54)</f>
        <v/>
      </c>
      <c r="E63" s="1619" t="str">
        <f>IF(B63="","",Output!BX54)</f>
        <v/>
      </c>
      <c r="F63" s="1556" t="str">
        <f>IF(B63="","",Output!BY54)</f>
        <v/>
      </c>
      <c r="G63" s="1615" t="str">
        <f>IF(B63="","",Output!BZ54)</f>
        <v/>
      </c>
      <c r="H63" s="1556" t="str">
        <f>IF(B63="","",Output!CA54)</f>
        <v/>
      </c>
      <c r="I63" s="1556" t="str">
        <f>IF(B63="","",Output!CB54)</f>
        <v/>
      </c>
      <c r="J63" s="1557" t="str">
        <f>IF(B63="","",Output!CC54)</f>
        <v/>
      </c>
      <c r="K63" s="1565" t="str">
        <f>IF(B63="","",Output!CD54)</f>
        <v/>
      </c>
    </row>
    <row r="64" spans="2:11">
      <c r="B64" s="1564" t="str">
        <f>IF(Output!C55=0,"",Output!C55)</f>
        <v/>
      </c>
      <c r="C64" s="1554" t="str">
        <f>IF(B64="","",Output!BV55)</f>
        <v/>
      </c>
      <c r="D64" s="1555" t="str">
        <f>IF(B64="","",Output!BW55)</f>
        <v/>
      </c>
      <c r="E64" s="1619" t="str">
        <f>IF(B64="","",Output!BX55)</f>
        <v/>
      </c>
      <c r="F64" s="1556" t="str">
        <f>IF(B64="","",Output!BY55)</f>
        <v/>
      </c>
      <c r="G64" s="1615" t="str">
        <f>IF(B64="","",Output!BZ55)</f>
        <v/>
      </c>
      <c r="H64" s="1556" t="str">
        <f>IF(B64="","",Output!CA55)</f>
        <v/>
      </c>
      <c r="I64" s="1556" t="str">
        <f>IF(B64="","",Output!CB55)</f>
        <v/>
      </c>
      <c r="J64" s="1557" t="str">
        <f>IF(B64="","",Output!CC55)</f>
        <v/>
      </c>
      <c r="K64" s="1565" t="str">
        <f>IF(B64="","",Output!CD55)</f>
        <v/>
      </c>
    </row>
    <row r="65" spans="2:11">
      <c r="B65" s="1564" t="str">
        <f>IF(Output!C56=0,"",Output!C56)</f>
        <v/>
      </c>
      <c r="C65" s="1554" t="str">
        <f>IF(B65="","",Output!BV56)</f>
        <v/>
      </c>
      <c r="D65" s="1555" t="str">
        <f>IF(B65="","",Output!BW56)</f>
        <v/>
      </c>
      <c r="E65" s="1619" t="str">
        <f>IF(B65="","",Output!BX56)</f>
        <v/>
      </c>
      <c r="F65" s="1556" t="str">
        <f>IF(B65="","",Output!BY56)</f>
        <v/>
      </c>
      <c r="G65" s="1615" t="str">
        <f>IF(B65="","",Output!BZ56)</f>
        <v/>
      </c>
      <c r="H65" s="1556" t="str">
        <f>IF(B65="","",Output!CA56)</f>
        <v/>
      </c>
      <c r="I65" s="1556" t="str">
        <f>IF(B65="","",Output!CB56)</f>
        <v/>
      </c>
      <c r="J65" s="1557" t="str">
        <f>IF(B65="","",Output!CC56)</f>
        <v/>
      </c>
      <c r="K65" s="1565" t="str">
        <f>IF(B65="","",Output!CD56)</f>
        <v/>
      </c>
    </row>
    <row r="66" spans="2:11">
      <c r="B66" s="1564" t="str">
        <f>IF(Output!C57=0,"",Output!C57)</f>
        <v/>
      </c>
      <c r="C66" s="1554" t="str">
        <f>IF(B66="","",Output!BV57)</f>
        <v/>
      </c>
      <c r="D66" s="1555" t="str">
        <f>IF(B66="","",Output!BW57)</f>
        <v/>
      </c>
      <c r="E66" s="1619" t="str">
        <f>IF(B66="","",Output!BX57)</f>
        <v/>
      </c>
      <c r="F66" s="1556" t="str">
        <f>IF(B66="","",Output!BY57)</f>
        <v/>
      </c>
      <c r="G66" s="1615" t="str">
        <f>IF(B66="","",Output!BZ57)</f>
        <v/>
      </c>
      <c r="H66" s="1556" t="str">
        <f>IF(B66="","",Output!CA57)</f>
        <v/>
      </c>
      <c r="I66" s="1556" t="str">
        <f>IF(B66="","",Output!CB57)</f>
        <v/>
      </c>
      <c r="J66" s="1557" t="str">
        <f>IF(B66="","",Output!CC57)</f>
        <v/>
      </c>
      <c r="K66" s="1565" t="str">
        <f>IF(B66="","",Output!CD57)</f>
        <v/>
      </c>
    </row>
    <row r="67" spans="2:11">
      <c r="B67" s="1564" t="str">
        <f>IF(Output!C58=0,"",Output!C58)</f>
        <v/>
      </c>
      <c r="C67" s="1554" t="str">
        <f>IF(B67="","",Output!BV58)</f>
        <v/>
      </c>
      <c r="D67" s="1555" t="str">
        <f>IF(B67="","",Output!BW58)</f>
        <v/>
      </c>
      <c r="E67" s="1619" t="str">
        <f>IF(B67="","",Output!BX58)</f>
        <v/>
      </c>
      <c r="F67" s="1556" t="str">
        <f>IF(B67="","",Output!BY58)</f>
        <v/>
      </c>
      <c r="G67" s="1615" t="str">
        <f>IF(B67="","",Output!BZ58)</f>
        <v/>
      </c>
      <c r="H67" s="1556" t="str">
        <f>IF(B67="","",Output!CA58)</f>
        <v/>
      </c>
      <c r="I67" s="1556" t="str">
        <f>IF(B67="","",Output!CB58)</f>
        <v/>
      </c>
      <c r="J67" s="1557" t="str">
        <f>IF(B67="","",Output!CC58)</f>
        <v/>
      </c>
      <c r="K67" s="1565" t="str">
        <f>IF(B67="","",Output!CD58)</f>
        <v/>
      </c>
    </row>
    <row r="68" spans="2:11">
      <c r="B68" s="1564" t="str">
        <f>IF(Output!C59=0,"",Output!C59)</f>
        <v/>
      </c>
      <c r="C68" s="1554" t="str">
        <f>IF(B68="","",Output!BV59)</f>
        <v/>
      </c>
      <c r="D68" s="1555" t="str">
        <f>IF(B68="","",Output!BW59)</f>
        <v/>
      </c>
      <c r="E68" s="1619" t="str">
        <f>IF(B68="","",Output!BX59)</f>
        <v/>
      </c>
      <c r="F68" s="1556" t="str">
        <f>IF(B68="","",Output!BY59)</f>
        <v/>
      </c>
      <c r="G68" s="1615" t="str">
        <f>IF(B68="","",Output!BZ59)</f>
        <v/>
      </c>
      <c r="H68" s="1556" t="str">
        <f>IF(B68="","",Output!CA59)</f>
        <v/>
      </c>
      <c r="I68" s="1556" t="str">
        <f>IF(B68="","",Output!CB59)</f>
        <v/>
      </c>
      <c r="J68" s="1557" t="str">
        <f>IF(B68="","",Output!CC59)</f>
        <v/>
      </c>
      <c r="K68" s="1565" t="str">
        <f>IF(B68="","",Output!CD59)</f>
        <v/>
      </c>
    </row>
    <row r="69" spans="2:11">
      <c r="B69" s="1564" t="str">
        <f>IF(Output!C60=0,"",Output!C60)</f>
        <v/>
      </c>
      <c r="C69" s="1554" t="str">
        <f>IF(B69="","",Output!BV60)</f>
        <v/>
      </c>
      <c r="D69" s="1555" t="str">
        <f>IF(B69="","",Output!BW60)</f>
        <v/>
      </c>
      <c r="E69" s="1619" t="str">
        <f>IF(B69="","",Output!BX60)</f>
        <v/>
      </c>
      <c r="F69" s="1556" t="str">
        <f>IF(B69="","",Output!BY60)</f>
        <v/>
      </c>
      <c r="G69" s="1615" t="str">
        <f>IF(B69="","",Output!BZ60)</f>
        <v/>
      </c>
      <c r="H69" s="1556" t="str">
        <f>IF(B69="","",Output!CA60)</f>
        <v/>
      </c>
      <c r="I69" s="1556" t="str">
        <f>IF(B69="","",Output!CB60)</f>
        <v/>
      </c>
      <c r="J69" s="1557" t="str">
        <f>IF(B69="","",Output!CC60)</f>
        <v/>
      </c>
      <c r="K69" s="1565" t="str">
        <f>IF(B69="","",Output!CD60)</f>
        <v/>
      </c>
    </row>
    <row r="70" spans="2:11">
      <c r="B70" s="1564" t="str">
        <f>IF(Output!C61=0,"",Output!C61)</f>
        <v/>
      </c>
      <c r="C70" s="1554" t="str">
        <f>IF(B70="","",Output!BV61)</f>
        <v/>
      </c>
      <c r="D70" s="1555" t="str">
        <f>IF(B70="","",Output!BW61)</f>
        <v/>
      </c>
      <c r="E70" s="1619" t="str">
        <f>IF(B70="","",Output!BX61)</f>
        <v/>
      </c>
      <c r="F70" s="1556" t="str">
        <f>IF(B70="","",Output!BY61)</f>
        <v/>
      </c>
      <c r="G70" s="1615" t="str">
        <f>IF(B70="","",Output!BZ61)</f>
        <v/>
      </c>
      <c r="H70" s="1556" t="str">
        <f>IF(B70="","",Output!CA61)</f>
        <v/>
      </c>
      <c r="I70" s="1556" t="str">
        <f>IF(B70="","",Output!CB61)</f>
        <v/>
      </c>
      <c r="J70" s="1557" t="str">
        <f>IF(B70="","",Output!CC61)</f>
        <v/>
      </c>
      <c r="K70" s="1565" t="str">
        <f>IF(B70="","",Output!CD61)</f>
        <v/>
      </c>
    </row>
    <row r="71" spans="2:11">
      <c r="B71" s="1564" t="str">
        <f>IF(Output!C62=0,"",Output!C62)</f>
        <v/>
      </c>
      <c r="C71" s="1554" t="str">
        <f>IF(B71="","",Output!BV62)</f>
        <v/>
      </c>
      <c r="D71" s="1555" t="str">
        <f>IF(B71="","",Output!BW62)</f>
        <v/>
      </c>
      <c r="E71" s="1619" t="str">
        <f>IF(B71="","",Output!BX62)</f>
        <v/>
      </c>
      <c r="F71" s="1556" t="str">
        <f>IF(B71="","",Output!BY62)</f>
        <v/>
      </c>
      <c r="G71" s="1615" t="str">
        <f>IF(B71="","",Output!BZ62)</f>
        <v/>
      </c>
      <c r="H71" s="1556" t="str">
        <f>IF(B71="","",Output!CA62)</f>
        <v/>
      </c>
      <c r="I71" s="1556" t="str">
        <f>IF(B71="","",Output!CB62)</f>
        <v/>
      </c>
      <c r="J71" s="1557" t="str">
        <f>IF(B71="","",Output!CC62)</f>
        <v/>
      </c>
      <c r="K71" s="1565" t="str">
        <f>IF(B71="","",Output!CD62)</f>
        <v/>
      </c>
    </row>
    <row r="72" spans="2:11">
      <c r="B72" s="1564" t="str">
        <f>IF(Output!C63=0,"",Output!C63)</f>
        <v/>
      </c>
      <c r="C72" s="1554" t="str">
        <f>IF(B72="","",Output!BV63)</f>
        <v/>
      </c>
      <c r="D72" s="1555" t="str">
        <f>IF(B72="","",Output!BW63)</f>
        <v/>
      </c>
      <c r="E72" s="1619" t="str">
        <f>IF(B72="","",Output!BX63)</f>
        <v/>
      </c>
      <c r="F72" s="1556" t="str">
        <f>IF(B72="","",Output!BY63)</f>
        <v/>
      </c>
      <c r="G72" s="1615" t="str">
        <f>IF(B72="","",Output!BZ63)</f>
        <v/>
      </c>
      <c r="H72" s="1556" t="str">
        <f>IF(B72="","",Output!CA63)</f>
        <v/>
      </c>
      <c r="I72" s="1556" t="str">
        <f>IF(B72="","",Output!CB63)</f>
        <v/>
      </c>
      <c r="J72" s="1557" t="str">
        <f>IF(B72="","",Output!CC63)</f>
        <v/>
      </c>
      <c r="K72" s="1565" t="str">
        <f>IF(B72="","",Output!CD63)</f>
        <v/>
      </c>
    </row>
    <row r="73" spans="2:11">
      <c r="B73" s="1564" t="str">
        <f>IF(Output!C64=0,"",Output!C64)</f>
        <v/>
      </c>
      <c r="C73" s="1554" t="str">
        <f>IF(B73="","",Output!BV64)</f>
        <v/>
      </c>
      <c r="D73" s="1555" t="str">
        <f>IF(B73="","",Output!BW64)</f>
        <v/>
      </c>
      <c r="E73" s="1619" t="str">
        <f>IF(B73="","",Output!BX64)</f>
        <v/>
      </c>
      <c r="F73" s="1556" t="str">
        <f>IF(B73="","",Output!BY64)</f>
        <v/>
      </c>
      <c r="G73" s="1615" t="str">
        <f>IF(B73="","",Output!BZ64)</f>
        <v/>
      </c>
      <c r="H73" s="1556" t="str">
        <f>IF(B73="","",Output!CA64)</f>
        <v/>
      </c>
      <c r="I73" s="1556" t="str">
        <f>IF(B73="","",Output!CB64)</f>
        <v/>
      </c>
      <c r="J73" s="1557" t="str">
        <f>IF(B73="","",Output!CC64)</f>
        <v/>
      </c>
      <c r="K73" s="1565" t="str">
        <f>IF(B73="","",Output!CD64)</f>
        <v/>
      </c>
    </row>
    <row r="74" spans="2:11">
      <c r="B74" s="1564" t="str">
        <f>IF(Output!C65=0,"",Output!C65)</f>
        <v/>
      </c>
      <c r="C74" s="1554" t="str">
        <f>IF(B74="","",Output!BV65)</f>
        <v/>
      </c>
      <c r="D74" s="1555" t="str">
        <f>IF(B74="","",Output!BW65)</f>
        <v/>
      </c>
      <c r="E74" s="1619" t="str">
        <f>IF(B74="","",Output!BX65)</f>
        <v/>
      </c>
      <c r="F74" s="1556" t="str">
        <f>IF(B74="","",Output!BY65)</f>
        <v/>
      </c>
      <c r="G74" s="1615" t="str">
        <f>IF(B74="","",Output!BZ65)</f>
        <v/>
      </c>
      <c r="H74" s="1556" t="str">
        <f>IF(B74="","",Output!CA65)</f>
        <v/>
      </c>
      <c r="I74" s="1556" t="str">
        <f>IF(B74="","",Output!CB65)</f>
        <v/>
      </c>
      <c r="J74" s="1557" t="str">
        <f>IF(B74="","",Output!CC65)</f>
        <v/>
      </c>
      <c r="K74" s="1565" t="str">
        <f>IF(B74="","",Output!CD65)</f>
        <v/>
      </c>
    </row>
    <row r="75" spans="2:11">
      <c r="B75" s="1564" t="str">
        <f>IF(Output!C66=0,"",Output!C66)</f>
        <v/>
      </c>
      <c r="C75" s="1554" t="str">
        <f>IF(B75="","",Output!BV66)</f>
        <v/>
      </c>
      <c r="D75" s="1555" t="str">
        <f>IF(B75="","",Output!BW66)</f>
        <v/>
      </c>
      <c r="E75" s="1619" t="str">
        <f>IF(B75="","",Output!BX66)</f>
        <v/>
      </c>
      <c r="F75" s="1556" t="str">
        <f>IF(B75="","",Output!BY66)</f>
        <v/>
      </c>
      <c r="G75" s="1615" t="str">
        <f>IF(B75="","",Output!BZ66)</f>
        <v/>
      </c>
      <c r="H75" s="1556" t="str">
        <f>IF(B75="","",Output!CA66)</f>
        <v/>
      </c>
      <c r="I75" s="1556" t="str">
        <f>IF(B75="","",Output!CB66)</f>
        <v/>
      </c>
      <c r="J75" s="1557" t="str">
        <f>IF(B75="","",Output!CC66)</f>
        <v/>
      </c>
      <c r="K75" s="1565" t="str">
        <f>IF(B75="","",Output!CD66)</f>
        <v/>
      </c>
    </row>
    <row r="76" spans="2:11">
      <c r="B76" s="1564" t="str">
        <f>IF(Output!C67=0,"",Output!C67)</f>
        <v/>
      </c>
      <c r="C76" s="1554" t="str">
        <f>IF(B76="","",Output!BV67)</f>
        <v/>
      </c>
      <c r="D76" s="1555" t="str">
        <f>IF(B76="","",Output!BW67)</f>
        <v/>
      </c>
      <c r="E76" s="1619" t="str">
        <f>IF(B76="","",Output!BX67)</f>
        <v/>
      </c>
      <c r="F76" s="1556" t="str">
        <f>IF(B76="","",Output!BY67)</f>
        <v/>
      </c>
      <c r="G76" s="1615" t="str">
        <f>IF(B76="","",Output!BZ67)</f>
        <v/>
      </c>
      <c r="H76" s="1556" t="str">
        <f>IF(B76="","",Output!CA67)</f>
        <v/>
      </c>
      <c r="I76" s="1556" t="str">
        <f>IF(B76="","",Output!CB67)</f>
        <v/>
      </c>
      <c r="J76" s="1557" t="str">
        <f>IF(B76="","",Output!CC67)</f>
        <v/>
      </c>
      <c r="K76" s="1565" t="str">
        <f>IF(B76="","",Output!CD67)</f>
        <v/>
      </c>
    </row>
    <row r="77" spans="2:11">
      <c r="B77" s="1564" t="str">
        <f>IF(Output!C68=0,"",Output!C68)</f>
        <v/>
      </c>
      <c r="C77" s="1554" t="str">
        <f>IF(B77="","",Output!BV68)</f>
        <v/>
      </c>
      <c r="D77" s="1555" t="str">
        <f>IF(B77="","",Output!BW68)</f>
        <v/>
      </c>
      <c r="E77" s="1619" t="str">
        <f>IF(B77="","",Output!BX68)</f>
        <v/>
      </c>
      <c r="F77" s="1556" t="str">
        <f>IF(B77="","",Output!BY68)</f>
        <v/>
      </c>
      <c r="G77" s="1615" t="str">
        <f>IF(B77="","",Output!BZ68)</f>
        <v/>
      </c>
      <c r="H77" s="1556" t="str">
        <f>IF(B77="","",Output!CA68)</f>
        <v/>
      </c>
      <c r="I77" s="1556" t="str">
        <f>IF(B77="","",Output!CB68)</f>
        <v/>
      </c>
      <c r="J77" s="1557" t="str">
        <f>IF(B77="","",Output!CC68)</f>
        <v/>
      </c>
      <c r="K77" s="1565" t="str">
        <f>IF(B77="","",Output!CD68)</f>
        <v/>
      </c>
    </row>
    <row r="78" spans="2:11">
      <c r="B78" s="1564" t="str">
        <f>IF(Output!C69=0,"",Output!C69)</f>
        <v/>
      </c>
      <c r="C78" s="1554" t="str">
        <f>IF(B78="","",Output!BV69)</f>
        <v/>
      </c>
      <c r="D78" s="1555" t="str">
        <f>IF(B78="","",Output!BW69)</f>
        <v/>
      </c>
      <c r="E78" s="1619" t="str">
        <f>IF(B78="","",Output!BX69)</f>
        <v/>
      </c>
      <c r="F78" s="1556" t="str">
        <f>IF(B78="","",Output!BY69)</f>
        <v/>
      </c>
      <c r="G78" s="1615" t="str">
        <f>IF(B78="","",Output!BZ69)</f>
        <v/>
      </c>
      <c r="H78" s="1556" t="str">
        <f>IF(B78="","",Output!CA69)</f>
        <v/>
      </c>
      <c r="I78" s="1556" t="str">
        <f>IF(B78="","",Output!CB69)</f>
        <v/>
      </c>
      <c r="J78" s="1557" t="str">
        <f>IF(B78="","",Output!CC69)</f>
        <v/>
      </c>
      <c r="K78" s="1565" t="str">
        <f>IF(B78="","",Output!CD69)</f>
        <v/>
      </c>
    </row>
    <row r="79" spans="2:11">
      <c r="B79" s="1564" t="str">
        <f>IF(Output!C70=0,"",Output!C70)</f>
        <v/>
      </c>
      <c r="C79" s="1554" t="str">
        <f>IF(B79="","",Output!BV70)</f>
        <v/>
      </c>
      <c r="D79" s="1555" t="str">
        <f>IF(B79="","",Output!BW70)</f>
        <v/>
      </c>
      <c r="E79" s="1619" t="str">
        <f>IF(B79="","",Output!BX70)</f>
        <v/>
      </c>
      <c r="F79" s="1556" t="str">
        <f>IF(B79="","",Output!BY70)</f>
        <v/>
      </c>
      <c r="G79" s="1615" t="str">
        <f>IF(B79="","",Output!BZ70)</f>
        <v/>
      </c>
      <c r="H79" s="1556" t="str">
        <f>IF(B79="","",Output!CA70)</f>
        <v/>
      </c>
      <c r="I79" s="1556" t="str">
        <f>IF(B79="","",Output!CB70)</f>
        <v/>
      </c>
      <c r="J79" s="1557" t="str">
        <f>IF(B79="","",Output!CC70)</f>
        <v/>
      </c>
      <c r="K79" s="1565" t="str">
        <f>IF(B79="","",Output!CD70)</f>
        <v/>
      </c>
    </row>
    <row r="80" spans="2:11">
      <c r="B80" s="1564" t="str">
        <f>IF(Output!C71=0,"",Output!C71)</f>
        <v/>
      </c>
      <c r="C80" s="1554" t="str">
        <f>IF(B80="","",Output!BV71)</f>
        <v/>
      </c>
      <c r="D80" s="1555" t="str">
        <f>IF(B80="","",Output!BW71)</f>
        <v/>
      </c>
      <c r="E80" s="1619" t="str">
        <f>IF(B80="","",Output!BX71)</f>
        <v/>
      </c>
      <c r="F80" s="1556" t="str">
        <f>IF(B80="","",Output!BY71)</f>
        <v/>
      </c>
      <c r="G80" s="1615" t="str">
        <f>IF(B80="","",Output!BZ71)</f>
        <v/>
      </c>
      <c r="H80" s="1556" t="str">
        <f>IF(B80="","",Output!CA71)</f>
        <v/>
      </c>
      <c r="I80" s="1556" t="str">
        <f>IF(B80="","",Output!CB71)</f>
        <v/>
      </c>
      <c r="J80" s="1557" t="str">
        <f>IF(B80="","",Output!CC71)</f>
        <v/>
      </c>
      <c r="K80" s="1565" t="str">
        <f>IF(B80="","",Output!CD71)</f>
        <v/>
      </c>
    </row>
    <row r="81" spans="2:11">
      <c r="B81" s="1564" t="str">
        <f>IF(Output!C72=0,"",Output!C72)</f>
        <v/>
      </c>
      <c r="C81" s="1554" t="str">
        <f>IF(B81="","",Output!BV72)</f>
        <v/>
      </c>
      <c r="D81" s="1555" t="str">
        <f>IF(B81="","",Output!BW72)</f>
        <v/>
      </c>
      <c r="E81" s="1619" t="str">
        <f>IF(B81="","",Output!BX72)</f>
        <v/>
      </c>
      <c r="F81" s="1556" t="str">
        <f>IF(B81="","",Output!BY72)</f>
        <v/>
      </c>
      <c r="G81" s="1615" t="str">
        <f>IF(B81="","",Output!BZ72)</f>
        <v/>
      </c>
      <c r="H81" s="1556" t="str">
        <f>IF(B81="","",Output!CA72)</f>
        <v/>
      </c>
      <c r="I81" s="1556" t="str">
        <f>IF(B81="","",Output!CB72)</f>
        <v/>
      </c>
      <c r="J81" s="1557" t="str">
        <f>IF(B81="","",Output!CC72)</f>
        <v/>
      </c>
      <c r="K81" s="1565" t="str">
        <f>IF(B81="","",Output!CD72)</f>
        <v/>
      </c>
    </row>
    <row r="82" spans="2:11">
      <c r="B82" s="1564" t="str">
        <f>IF(Output!C73=0,"",Output!C73)</f>
        <v/>
      </c>
      <c r="C82" s="1554" t="str">
        <f>IF(B82="","",Output!BV73)</f>
        <v/>
      </c>
      <c r="D82" s="1555" t="str">
        <f>IF(B82="","",Output!BW73)</f>
        <v/>
      </c>
      <c r="E82" s="1619" t="str">
        <f>IF(B82="","",Output!BX73)</f>
        <v/>
      </c>
      <c r="F82" s="1556" t="str">
        <f>IF(B82="","",Output!BY73)</f>
        <v/>
      </c>
      <c r="G82" s="1615" t="str">
        <f>IF(B82="","",Output!BZ73)</f>
        <v/>
      </c>
      <c r="H82" s="1556" t="str">
        <f>IF(B82="","",Output!CA73)</f>
        <v/>
      </c>
      <c r="I82" s="1556" t="str">
        <f>IF(B82="","",Output!CB73)</f>
        <v/>
      </c>
      <c r="J82" s="1557" t="str">
        <f>IF(B82="","",Output!CC73)</f>
        <v/>
      </c>
      <c r="K82" s="1565" t="str">
        <f>IF(B82="","",Output!CD73)</f>
        <v/>
      </c>
    </row>
    <row r="83" spans="2:11">
      <c r="B83" s="1564" t="str">
        <f>IF(Output!C74=0,"",Output!C74)</f>
        <v/>
      </c>
      <c r="C83" s="1554" t="str">
        <f>IF(B83="","",Output!BV74)</f>
        <v/>
      </c>
      <c r="D83" s="1555" t="str">
        <f>IF(B83="","",Output!BW74)</f>
        <v/>
      </c>
      <c r="E83" s="1619" t="str">
        <f>IF(B83="","",Output!BX74)</f>
        <v/>
      </c>
      <c r="F83" s="1556" t="str">
        <f>IF(B83="","",Output!BY74)</f>
        <v/>
      </c>
      <c r="G83" s="1615" t="str">
        <f>IF(B83="","",Output!BZ74)</f>
        <v/>
      </c>
      <c r="H83" s="1556" t="str">
        <f>IF(B83="","",Output!CA74)</f>
        <v/>
      </c>
      <c r="I83" s="1556" t="str">
        <f>IF(B83="","",Output!CB74)</f>
        <v/>
      </c>
      <c r="J83" s="1557" t="str">
        <f>IF(B83="","",Output!CC74)</f>
        <v/>
      </c>
      <c r="K83" s="1565" t="str">
        <f>IF(B83="","",Output!CD74)</f>
        <v/>
      </c>
    </row>
    <row r="84" spans="2:11">
      <c r="B84" s="1564" t="str">
        <f>IF(Output!C75=0,"",Output!C75)</f>
        <v/>
      </c>
      <c r="C84" s="1554" t="str">
        <f>IF(B84="","",Output!BV75)</f>
        <v/>
      </c>
      <c r="D84" s="1555" t="str">
        <f>IF(B84="","",Output!BW75)</f>
        <v/>
      </c>
      <c r="E84" s="1619" t="str">
        <f>IF(B84="","",Output!BX75)</f>
        <v/>
      </c>
      <c r="F84" s="1556" t="str">
        <f>IF(B84="","",Output!BY75)</f>
        <v/>
      </c>
      <c r="G84" s="1615" t="str">
        <f>IF(B84="","",Output!BZ75)</f>
        <v/>
      </c>
      <c r="H84" s="1556" t="str">
        <f>IF(B84="","",Output!CA75)</f>
        <v/>
      </c>
      <c r="I84" s="1556" t="str">
        <f>IF(B84="","",Output!CB75)</f>
        <v/>
      </c>
      <c r="J84" s="1557" t="str">
        <f>IF(B84="","",Output!CC75)</f>
        <v/>
      </c>
      <c r="K84" s="1565" t="str">
        <f>IF(B84="","",Output!CD75)</f>
        <v/>
      </c>
    </row>
    <row r="85" spans="2:11">
      <c r="B85" s="1564" t="str">
        <f>IF(Output!C76=0,"",Output!C76)</f>
        <v/>
      </c>
      <c r="C85" s="1554" t="str">
        <f>IF(B85="","",Output!BV76)</f>
        <v/>
      </c>
      <c r="D85" s="1555" t="str">
        <f>IF(B85="","",Output!BW76)</f>
        <v/>
      </c>
      <c r="E85" s="1619" t="str">
        <f>IF(B85="","",Output!BX76)</f>
        <v/>
      </c>
      <c r="F85" s="1556" t="str">
        <f>IF(B85="","",Output!BY76)</f>
        <v/>
      </c>
      <c r="G85" s="1615" t="str">
        <f>IF(B85="","",Output!BZ76)</f>
        <v/>
      </c>
      <c r="H85" s="1556" t="str">
        <f>IF(B85="","",Output!CA76)</f>
        <v/>
      </c>
      <c r="I85" s="1556" t="str">
        <f>IF(B85="","",Output!CB76)</f>
        <v/>
      </c>
      <c r="J85" s="1557" t="str">
        <f>IF(B85="","",Output!CC76)</f>
        <v/>
      </c>
      <c r="K85" s="1565" t="str">
        <f>IF(B85="","",Output!CD76)</f>
        <v/>
      </c>
    </row>
    <row r="86" spans="2:11">
      <c r="B86" s="1564" t="str">
        <f>IF(Output!C77=0,"",Output!C77)</f>
        <v/>
      </c>
      <c r="C86" s="1554" t="str">
        <f>IF(B86="","",Output!BV77)</f>
        <v/>
      </c>
      <c r="D86" s="1555" t="str">
        <f>IF(B86="","",Output!BW77)</f>
        <v/>
      </c>
      <c r="E86" s="1619" t="str">
        <f>IF(B86="","",Output!BX77)</f>
        <v/>
      </c>
      <c r="F86" s="1556" t="str">
        <f>IF(B86="","",Output!BY77)</f>
        <v/>
      </c>
      <c r="G86" s="1615" t="str">
        <f>IF(B86="","",Output!BZ77)</f>
        <v/>
      </c>
      <c r="H86" s="1556" t="str">
        <f>IF(B86="","",Output!CA77)</f>
        <v/>
      </c>
      <c r="I86" s="1556" t="str">
        <f>IF(B86="","",Output!CB77)</f>
        <v/>
      </c>
      <c r="J86" s="1557" t="str">
        <f>IF(B86="","",Output!CC77)</f>
        <v/>
      </c>
      <c r="K86" s="1565" t="str">
        <f>IF(B86="","",Output!CD77)</f>
        <v/>
      </c>
    </row>
    <row r="87" spans="2:11">
      <c r="B87" s="1564" t="str">
        <f>IF(Output!C78=0,"",Output!C78)</f>
        <v/>
      </c>
      <c r="C87" s="1554" t="str">
        <f>IF(B87="","",Output!BV78)</f>
        <v/>
      </c>
      <c r="D87" s="1555" t="str">
        <f>IF(B87="","",Output!BW78)</f>
        <v/>
      </c>
      <c r="E87" s="1619" t="str">
        <f>IF(B87="","",Output!BX78)</f>
        <v/>
      </c>
      <c r="F87" s="1556" t="str">
        <f>IF(B87="","",Output!BY78)</f>
        <v/>
      </c>
      <c r="G87" s="1615" t="str">
        <f>IF(B87="","",Output!BZ78)</f>
        <v/>
      </c>
      <c r="H87" s="1556" t="str">
        <f>IF(B87="","",Output!CA78)</f>
        <v/>
      </c>
      <c r="I87" s="1556" t="str">
        <f>IF(B87="","",Output!CB78)</f>
        <v/>
      </c>
      <c r="J87" s="1557" t="str">
        <f>IF(B87="","",Output!CC78)</f>
        <v/>
      </c>
      <c r="K87" s="1565" t="str">
        <f>IF(B87="","",Output!CD78)</f>
        <v/>
      </c>
    </row>
    <row r="88" spans="2:11">
      <c r="B88" s="1564" t="str">
        <f>IF(Output!C79=0,"",Output!C79)</f>
        <v/>
      </c>
      <c r="C88" s="1554" t="str">
        <f>IF(B88="","",Output!BV79)</f>
        <v/>
      </c>
      <c r="D88" s="1555" t="str">
        <f>IF(B88="","",Output!BW79)</f>
        <v/>
      </c>
      <c r="E88" s="1619" t="str">
        <f>IF(B88="","",Output!BX79)</f>
        <v/>
      </c>
      <c r="F88" s="1556" t="str">
        <f>IF(B88="","",Output!BY79)</f>
        <v/>
      </c>
      <c r="G88" s="1615" t="str">
        <f>IF(B88="","",Output!BZ79)</f>
        <v/>
      </c>
      <c r="H88" s="1556" t="str">
        <f>IF(B88="","",Output!CA79)</f>
        <v/>
      </c>
      <c r="I88" s="1556" t="str">
        <f>IF(B88="","",Output!CB79)</f>
        <v/>
      </c>
      <c r="J88" s="1557" t="str">
        <f>IF(B88="","",Output!CC79)</f>
        <v/>
      </c>
      <c r="K88" s="1565" t="str">
        <f>IF(B88="","",Output!CD79)</f>
        <v/>
      </c>
    </row>
    <row r="89" spans="2:11">
      <c r="B89" s="1564" t="str">
        <f>IF(Output!C80=0,"",Output!C80)</f>
        <v/>
      </c>
      <c r="C89" s="1554" t="str">
        <f>IF(B89="","",Output!BV80)</f>
        <v/>
      </c>
      <c r="D89" s="1555" t="str">
        <f>IF(B89="","",Output!BW80)</f>
        <v/>
      </c>
      <c r="E89" s="1619" t="str">
        <f>IF(B89="","",Output!BX80)</f>
        <v/>
      </c>
      <c r="F89" s="1556" t="str">
        <f>IF(B89="","",Output!BY80)</f>
        <v/>
      </c>
      <c r="G89" s="1615" t="str">
        <f>IF(B89="","",Output!BZ80)</f>
        <v/>
      </c>
      <c r="H89" s="1556" t="str">
        <f>IF(B89="","",Output!CA80)</f>
        <v/>
      </c>
      <c r="I89" s="1556" t="str">
        <f>IF(B89="","",Output!CB80)</f>
        <v/>
      </c>
      <c r="J89" s="1557" t="str">
        <f>IF(B89="","",Output!CC80)</f>
        <v/>
      </c>
      <c r="K89" s="1565" t="str">
        <f>IF(B89="","",Output!CD80)</f>
        <v/>
      </c>
    </row>
    <row r="90" spans="2:11">
      <c r="B90" s="1564" t="str">
        <f>IF(Output!C81=0,"",Output!C81)</f>
        <v/>
      </c>
      <c r="C90" s="1554" t="str">
        <f>IF(B90="","",Output!BV81)</f>
        <v/>
      </c>
      <c r="D90" s="1555" t="str">
        <f>IF(B90="","",Output!BW81)</f>
        <v/>
      </c>
      <c r="E90" s="1619" t="str">
        <f>IF(B90="","",Output!BX81)</f>
        <v/>
      </c>
      <c r="F90" s="1556" t="str">
        <f>IF(B90="","",Output!BY81)</f>
        <v/>
      </c>
      <c r="G90" s="1615" t="str">
        <f>IF(B90="","",Output!BZ81)</f>
        <v/>
      </c>
      <c r="H90" s="1556" t="str">
        <f>IF(B90="","",Output!CA81)</f>
        <v/>
      </c>
      <c r="I90" s="1556" t="str">
        <f>IF(B90="","",Output!CB81)</f>
        <v/>
      </c>
      <c r="J90" s="1557" t="str">
        <f>IF(B90="","",Output!CC81)</f>
        <v/>
      </c>
      <c r="K90" s="1565" t="str">
        <f>IF(B90="","",Output!CD81)</f>
        <v/>
      </c>
    </row>
    <row r="91" spans="2:11">
      <c r="B91" s="1564" t="str">
        <f>IF(Output!C82=0,"",Output!C82)</f>
        <v/>
      </c>
      <c r="C91" s="1554" t="str">
        <f>IF(B91="","",Output!BV82)</f>
        <v/>
      </c>
      <c r="D91" s="1555" t="str">
        <f>IF(B91="","",Output!BW82)</f>
        <v/>
      </c>
      <c r="E91" s="1619" t="str">
        <f>IF(B91="","",Output!BX82)</f>
        <v/>
      </c>
      <c r="F91" s="1556" t="str">
        <f>IF(B91="","",Output!BY82)</f>
        <v/>
      </c>
      <c r="G91" s="1615" t="str">
        <f>IF(B91="","",Output!BZ82)</f>
        <v/>
      </c>
      <c r="H91" s="1556" t="str">
        <f>IF(B91="","",Output!CA82)</f>
        <v/>
      </c>
      <c r="I91" s="1556" t="str">
        <f>IF(B91="","",Output!CB82)</f>
        <v/>
      </c>
      <c r="J91" s="1557" t="str">
        <f>IF(B91="","",Output!CC82)</f>
        <v/>
      </c>
      <c r="K91" s="1565" t="str">
        <f>IF(B91="","",Output!CD82)</f>
        <v/>
      </c>
    </row>
    <row r="92" spans="2:11">
      <c r="B92" s="1564" t="str">
        <f>IF(Output!C83=0,"",Output!C83)</f>
        <v/>
      </c>
      <c r="C92" s="1554" t="str">
        <f>IF(B92="","",Output!BV83)</f>
        <v/>
      </c>
      <c r="D92" s="1555" t="str">
        <f>IF(B92="","",Output!BW83)</f>
        <v/>
      </c>
      <c r="E92" s="1619" t="str">
        <f>IF(B92="","",Output!BX83)</f>
        <v/>
      </c>
      <c r="F92" s="1556" t="str">
        <f>IF(B92="","",Output!BY83)</f>
        <v/>
      </c>
      <c r="G92" s="1615" t="str">
        <f>IF(B92="","",Output!BZ83)</f>
        <v/>
      </c>
      <c r="H92" s="1556" t="str">
        <f>IF(B92="","",Output!CA83)</f>
        <v/>
      </c>
      <c r="I92" s="1556" t="str">
        <f>IF(B92="","",Output!CB83)</f>
        <v/>
      </c>
      <c r="J92" s="1557" t="str">
        <f>IF(B92="","",Output!CC83)</f>
        <v/>
      </c>
      <c r="K92" s="1565" t="str">
        <f>IF(B92="","",Output!CD83)</f>
        <v/>
      </c>
    </row>
    <row r="93" spans="2:11">
      <c r="B93" s="1564" t="str">
        <f>IF(Output!C84=0,"",Output!C84)</f>
        <v/>
      </c>
      <c r="C93" s="1554" t="str">
        <f>IF(B93="","",Output!BV84)</f>
        <v/>
      </c>
      <c r="D93" s="1555" t="str">
        <f>IF(B93="","",Output!BW84)</f>
        <v/>
      </c>
      <c r="E93" s="1619" t="str">
        <f>IF(B93="","",Output!BX84)</f>
        <v/>
      </c>
      <c r="F93" s="1556" t="str">
        <f>IF(B93="","",Output!BY84)</f>
        <v/>
      </c>
      <c r="G93" s="1615" t="str">
        <f>IF(B93="","",Output!BZ84)</f>
        <v/>
      </c>
      <c r="H93" s="1556" t="str">
        <f>IF(B93="","",Output!CA84)</f>
        <v/>
      </c>
      <c r="I93" s="1556" t="str">
        <f>IF(B93="","",Output!CB84)</f>
        <v/>
      </c>
      <c r="J93" s="1557" t="str">
        <f>IF(B93="","",Output!CC84)</f>
        <v/>
      </c>
      <c r="K93" s="1565" t="str">
        <f>IF(B93="","",Output!CD84)</f>
        <v/>
      </c>
    </row>
    <row r="94" spans="2:11">
      <c r="B94" s="1564" t="str">
        <f>IF(Output!C85=0,"",Output!C85)</f>
        <v/>
      </c>
      <c r="C94" s="1554" t="str">
        <f>IF(B94="","",Output!BV85)</f>
        <v/>
      </c>
      <c r="D94" s="1555" t="str">
        <f>IF(B94="","",Output!BW85)</f>
        <v/>
      </c>
      <c r="E94" s="1619" t="str">
        <f>IF(B94="","",Output!BX85)</f>
        <v/>
      </c>
      <c r="F94" s="1556" t="str">
        <f>IF(B94="","",Output!BY85)</f>
        <v/>
      </c>
      <c r="G94" s="1615" t="str">
        <f>IF(B94="","",Output!BZ85)</f>
        <v/>
      </c>
      <c r="H94" s="1556" t="str">
        <f>IF(B94="","",Output!CA85)</f>
        <v/>
      </c>
      <c r="I94" s="1556" t="str">
        <f>IF(B94="","",Output!CB85)</f>
        <v/>
      </c>
      <c r="J94" s="1557" t="str">
        <f>IF(B94="","",Output!CC85)</f>
        <v/>
      </c>
      <c r="K94" s="1565" t="str">
        <f>IF(B94="","",Output!CD85)</f>
        <v/>
      </c>
    </row>
    <row r="95" spans="2:11">
      <c r="B95" s="1564" t="str">
        <f>IF(Output!C86=0,"",Output!C86)</f>
        <v/>
      </c>
      <c r="C95" s="1554" t="str">
        <f>IF(B95="","",Output!BV86)</f>
        <v/>
      </c>
      <c r="D95" s="1555" t="str">
        <f>IF(B95="","",Output!BW86)</f>
        <v/>
      </c>
      <c r="E95" s="1619" t="str">
        <f>IF(B95="","",Output!BX86)</f>
        <v/>
      </c>
      <c r="F95" s="1556" t="str">
        <f>IF(B95="","",Output!BY86)</f>
        <v/>
      </c>
      <c r="G95" s="1615" t="str">
        <f>IF(B95="","",Output!BZ86)</f>
        <v/>
      </c>
      <c r="H95" s="1556" t="str">
        <f>IF(B95="","",Output!CA86)</f>
        <v/>
      </c>
      <c r="I95" s="1556" t="str">
        <f>IF(B95="","",Output!CB86)</f>
        <v/>
      </c>
      <c r="J95" s="1557" t="str">
        <f>IF(B95="","",Output!CC86)</f>
        <v/>
      </c>
      <c r="K95" s="1565" t="str">
        <f>IF(B95="","",Output!CD86)</f>
        <v/>
      </c>
    </row>
    <row r="96" spans="2:11">
      <c r="B96" s="1564" t="str">
        <f>IF(Output!C87=0,"",Output!C87)</f>
        <v/>
      </c>
      <c r="C96" s="1554" t="str">
        <f>IF(B96="","",Output!BV87)</f>
        <v/>
      </c>
      <c r="D96" s="1555" t="str">
        <f>IF(B96="","",Output!BW87)</f>
        <v/>
      </c>
      <c r="E96" s="1619" t="str">
        <f>IF(B96="","",Output!BX87)</f>
        <v/>
      </c>
      <c r="F96" s="1556" t="str">
        <f>IF(B96="","",Output!BY87)</f>
        <v/>
      </c>
      <c r="G96" s="1615" t="str">
        <f>IF(B96="","",Output!BZ87)</f>
        <v/>
      </c>
      <c r="H96" s="1556" t="str">
        <f>IF(B96="","",Output!CA87)</f>
        <v/>
      </c>
      <c r="I96" s="1556" t="str">
        <f>IF(B96="","",Output!CB87)</f>
        <v/>
      </c>
      <c r="J96" s="1557" t="str">
        <f>IF(B96="","",Output!CC87)</f>
        <v/>
      </c>
      <c r="K96" s="1565" t="str">
        <f>IF(B96="","",Output!CD87)</f>
        <v/>
      </c>
    </row>
    <row r="97" spans="2:11">
      <c r="B97" s="1564" t="str">
        <f>IF(Output!C88=0,"",Output!C88)</f>
        <v/>
      </c>
      <c r="C97" s="1554" t="str">
        <f>IF(B97="","",Output!BV88)</f>
        <v/>
      </c>
      <c r="D97" s="1555" t="str">
        <f>IF(B97="","",Output!BW88)</f>
        <v/>
      </c>
      <c r="E97" s="1619" t="str">
        <f>IF(B97="","",Output!BX88)</f>
        <v/>
      </c>
      <c r="F97" s="1556" t="str">
        <f>IF(B97="","",Output!BY88)</f>
        <v/>
      </c>
      <c r="G97" s="1615" t="str">
        <f>IF(B97="","",Output!BZ88)</f>
        <v/>
      </c>
      <c r="H97" s="1556" t="str">
        <f>IF(B97="","",Output!CA88)</f>
        <v/>
      </c>
      <c r="I97" s="1556" t="str">
        <f>IF(B97="","",Output!CB88)</f>
        <v/>
      </c>
      <c r="J97" s="1557" t="str">
        <f>IF(B97="","",Output!CC88)</f>
        <v/>
      </c>
      <c r="K97" s="1565" t="str">
        <f>IF(B97="","",Output!CD88)</f>
        <v/>
      </c>
    </row>
    <row r="98" spans="2:11">
      <c r="B98" s="1564" t="str">
        <f>IF(Output!C89=0,"",Output!C89)</f>
        <v/>
      </c>
      <c r="C98" s="1554" t="str">
        <f>IF(B98="","",Output!BV89)</f>
        <v/>
      </c>
      <c r="D98" s="1555" t="str">
        <f>IF(B98="","",Output!BW89)</f>
        <v/>
      </c>
      <c r="E98" s="1619" t="str">
        <f>IF(B98="","",Output!BX89)</f>
        <v/>
      </c>
      <c r="F98" s="1556" t="str">
        <f>IF(B98="","",Output!BY89)</f>
        <v/>
      </c>
      <c r="G98" s="1615" t="str">
        <f>IF(B98="","",Output!BZ89)</f>
        <v/>
      </c>
      <c r="H98" s="1556" t="str">
        <f>IF(B98="","",Output!CA89)</f>
        <v/>
      </c>
      <c r="I98" s="1556" t="str">
        <f>IF(B98="","",Output!CB89)</f>
        <v/>
      </c>
      <c r="J98" s="1557" t="str">
        <f>IF(B98="","",Output!CC89)</f>
        <v/>
      </c>
      <c r="K98" s="1565" t="str">
        <f>IF(B98="","",Output!CD89)</f>
        <v/>
      </c>
    </row>
    <row r="99" spans="2:11">
      <c r="B99" s="1564" t="str">
        <f>IF(Output!C90=0,"",Output!C90)</f>
        <v/>
      </c>
      <c r="C99" s="1554" t="str">
        <f>IF(B99="","",Output!BV90)</f>
        <v/>
      </c>
      <c r="D99" s="1555" t="str">
        <f>IF(B99="","",Output!BW90)</f>
        <v/>
      </c>
      <c r="E99" s="1619" t="str">
        <f>IF(B99="","",Output!BX90)</f>
        <v/>
      </c>
      <c r="F99" s="1556" t="str">
        <f>IF(B99="","",Output!BY90)</f>
        <v/>
      </c>
      <c r="G99" s="1615" t="str">
        <f>IF(B99="","",Output!BZ90)</f>
        <v/>
      </c>
      <c r="H99" s="1556" t="str">
        <f>IF(B99="","",Output!CA90)</f>
        <v/>
      </c>
      <c r="I99" s="1556" t="str">
        <f>IF(B99="","",Output!CB90)</f>
        <v/>
      </c>
      <c r="J99" s="1557" t="str">
        <f>IF(B99="","",Output!CC90)</f>
        <v/>
      </c>
      <c r="K99" s="1565" t="str">
        <f>IF(B99="","",Output!CD90)</f>
        <v/>
      </c>
    </row>
    <row r="100" spans="2:11">
      <c r="B100" s="1564" t="str">
        <f>IF(Output!C91=0,"",Output!C91)</f>
        <v/>
      </c>
      <c r="C100" s="1554" t="str">
        <f>IF(B100="","",Output!BV91)</f>
        <v/>
      </c>
      <c r="D100" s="1555" t="str">
        <f>IF(B100="","",Output!BW91)</f>
        <v/>
      </c>
      <c r="E100" s="1619" t="str">
        <f>IF(B100="","",Output!BX91)</f>
        <v/>
      </c>
      <c r="F100" s="1556" t="str">
        <f>IF(B100="","",Output!BY91)</f>
        <v/>
      </c>
      <c r="G100" s="1615" t="str">
        <f>IF(B100="","",Output!BZ91)</f>
        <v/>
      </c>
      <c r="H100" s="1556" t="str">
        <f>IF(B100="","",Output!CA91)</f>
        <v/>
      </c>
      <c r="I100" s="1556" t="str">
        <f>IF(B100="","",Output!CB91)</f>
        <v/>
      </c>
      <c r="J100" s="1557" t="str">
        <f>IF(B100="","",Output!CC91)</f>
        <v/>
      </c>
      <c r="K100" s="1565" t="str">
        <f>IF(B100="","",Output!CD91)</f>
        <v/>
      </c>
    </row>
    <row r="101" spans="2:11">
      <c r="B101" s="1564" t="str">
        <f>IF(Output!C92=0,"",Output!C92)</f>
        <v/>
      </c>
      <c r="C101" s="1554" t="str">
        <f>IF(B101="","",Output!BV92)</f>
        <v/>
      </c>
      <c r="D101" s="1555" t="str">
        <f>IF(B101="","",Output!BW92)</f>
        <v/>
      </c>
      <c r="E101" s="1619" t="str">
        <f>IF(B101="","",Output!BX92)</f>
        <v/>
      </c>
      <c r="F101" s="1556" t="str">
        <f>IF(B101="","",Output!BY92)</f>
        <v/>
      </c>
      <c r="G101" s="1615" t="str">
        <f>IF(B101="","",Output!BZ92)</f>
        <v/>
      </c>
      <c r="H101" s="1556" t="str">
        <f>IF(B101="","",Output!CA92)</f>
        <v/>
      </c>
      <c r="I101" s="1556" t="str">
        <f>IF(B101="","",Output!CB92)</f>
        <v/>
      </c>
      <c r="J101" s="1557" t="str">
        <f>IF(B101="","",Output!CC92)</f>
        <v/>
      </c>
      <c r="K101" s="1565" t="str">
        <f>IF(B101="","",Output!CD92)</f>
        <v/>
      </c>
    </row>
    <row r="102" spans="2:11">
      <c r="B102" s="1564" t="str">
        <f>IF(Output!C93=0,"",Output!C93)</f>
        <v/>
      </c>
      <c r="C102" s="1554" t="str">
        <f>IF(B102="","",Output!BV93)</f>
        <v/>
      </c>
      <c r="D102" s="1555" t="str">
        <f>IF(B102="","",Output!BW93)</f>
        <v/>
      </c>
      <c r="E102" s="1619" t="str">
        <f>IF(B102="","",Output!BX93)</f>
        <v/>
      </c>
      <c r="F102" s="1556" t="str">
        <f>IF(B102="","",Output!BY93)</f>
        <v/>
      </c>
      <c r="G102" s="1615" t="str">
        <f>IF(B102="","",Output!BZ93)</f>
        <v/>
      </c>
      <c r="H102" s="1556" t="str">
        <f>IF(B102="","",Output!CA93)</f>
        <v/>
      </c>
      <c r="I102" s="1556" t="str">
        <f>IF(B102="","",Output!CB93)</f>
        <v/>
      </c>
      <c r="J102" s="1557" t="str">
        <f>IF(B102="","",Output!CC93)</f>
        <v/>
      </c>
      <c r="K102" s="1565" t="str">
        <f>IF(B102="","",Output!CD93)</f>
        <v/>
      </c>
    </row>
    <row r="103" spans="2:11">
      <c r="B103" s="1564" t="str">
        <f>IF(Output!C94=0,"",Output!C94)</f>
        <v/>
      </c>
      <c r="C103" s="1554" t="str">
        <f>IF(B103="","",Output!BV94)</f>
        <v/>
      </c>
      <c r="D103" s="1555" t="str">
        <f>IF(B103="","",Output!BW94)</f>
        <v/>
      </c>
      <c r="E103" s="1619" t="str">
        <f>IF(B103="","",Output!BX94)</f>
        <v/>
      </c>
      <c r="F103" s="1556" t="str">
        <f>IF(B103="","",Output!BY94)</f>
        <v/>
      </c>
      <c r="G103" s="1615" t="str">
        <f>IF(B103="","",Output!BZ94)</f>
        <v/>
      </c>
      <c r="H103" s="1556" t="str">
        <f>IF(B103="","",Output!CA94)</f>
        <v/>
      </c>
      <c r="I103" s="1556" t="str">
        <f>IF(B103="","",Output!CB94)</f>
        <v/>
      </c>
      <c r="J103" s="1557" t="str">
        <f>IF(B103="","",Output!CC94)</f>
        <v/>
      </c>
      <c r="K103" s="1565" t="str">
        <f>IF(B103="","",Output!CD94)</f>
        <v/>
      </c>
    </row>
    <row r="104" spans="2:11">
      <c r="B104" s="1564" t="str">
        <f>IF(Output!C95=0,"",Output!C95)</f>
        <v/>
      </c>
      <c r="C104" s="1554" t="str">
        <f>IF(B104="","",Output!BV95)</f>
        <v/>
      </c>
      <c r="D104" s="1555" t="str">
        <f>IF(B104="","",Output!BW95)</f>
        <v/>
      </c>
      <c r="E104" s="1619" t="str">
        <f>IF(B104="","",Output!BX95)</f>
        <v/>
      </c>
      <c r="F104" s="1556" t="str">
        <f>IF(B104="","",Output!BY95)</f>
        <v/>
      </c>
      <c r="G104" s="1615" t="str">
        <f>IF(B104="","",Output!BZ95)</f>
        <v/>
      </c>
      <c r="H104" s="1556" t="str">
        <f>IF(B104="","",Output!CA95)</f>
        <v/>
      </c>
      <c r="I104" s="1556" t="str">
        <f>IF(B104="","",Output!CB95)</f>
        <v/>
      </c>
      <c r="J104" s="1557" t="str">
        <f>IF(B104="","",Output!CC95)</f>
        <v/>
      </c>
      <c r="K104" s="1565" t="str">
        <f>IF(B104="","",Output!CD95)</f>
        <v/>
      </c>
    </row>
    <row r="105" spans="2:11">
      <c r="B105" s="1564" t="str">
        <f>IF(Output!C96=0,"",Output!C96)</f>
        <v/>
      </c>
      <c r="C105" s="1554" t="str">
        <f>IF(B105="","",Output!BV96)</f>
        <v/>
      </c>
      <c r="D105" s="1555" t="str">
        <f>IF(B105="","",Output!BW96)</f>
        <v/>
      </c>
      <c r="E105" s="1619" t="str">
        <f>IF(B105="","",Output!BX96)</f>
        <v/>
      </c>
      <c r="F105" s="1556" t="str">
        <f>IF(B105="","",Output!BY96)</f>
        <v/>
      </c>
      <c r="G105" s="1615" t="str">
        <f>IF(B105="","",Output!BZ96)</f>
        <v/>
      </c>
      <c r="H105" s="1556" t="str">
        <f>IF(B105="","",Output!CA96)</f>
        <v/>
      </c>
      <c r="I105" s="1556" t="str">
        <f>IF(B105="","",Output!CB96)</f>
        <v/>
      </c>
      <c r="J105" s="1557" t="str">
        <f>IF(B105="","",Output!CC96)</f>
        <v/>
      </c>
      <c r="K105" s="1565" t="str">
        <f>IF(B105="","",Output!CD96)</f>
        <v/>
      </c>
    </row>
    <row r="106" spans="2:11">
      <c r="B106" s="1564" t="str">
        <f>IF(Output!C97=0,"",Output!C97)</f>
        <v/>
      </c>
      <c r="C106" s="1554" t="str">
        <f>IF(B106="","",Output!BV97)</f>
        <v/>
      </c>
      <c r="D106" s="1555" t="str">
        <f>IF(B106="","",Output!BW97)</f>
        <v/>
      </c>
      <c r="E106" s="1619" t="str">
        <f>IF(B106="","",Output!BX97)</f>
        <v/>
      </c>
      <c r="F106" s="1556" t="str">
        <f>IF(B106="","",Output!BY97)</f>
        <v/>
      </c>
      <c r="G106" s="1615" t="str">
        <f>IF(B106="","",Output!BZ97)</f>
        <v/>
      </c>
      <c r="H106" s="1556" t="str">
        <f>IF(B106="","",Output!CA97)</f>
        <v/>
      </c>
      <c r="I106" s="1556" t="str">
        <f>IF(B106="","",Output!CB97)</f>
        <v/>
      </c>
      <c r="J106" s="1557" t="str">
        <f>IF(B106="","",Output!CC97)</f>
        <v/>
      </c>
      <c r="K106" s="1565" t="str">
        <f>IF(B106="","",Output!CD97)</f>
        <v/>
      </c>
    </row>
    <row r="107" spans="2:11">
      <c r="B107" s="1564" t="str">
        <f>IF(Output!C98=0,"",Output!C98)</f>
        <v/>
      </c>
      <c r="C107" s="1554" t="str">
        <f>IF(B107="","",Output!BV98)</f>
        <v/>
      </c>
      <c r="D107" s="1555" t="str">
        <f>IF(B107="","",Output!BW98)</f>
        <v/>
      </c>
      <c r="E107" s="1619" t="str">
        <f>IF(B107="","",Output!BX98)</f>
        <v/>
      </c>
      <c r="F107" s="1556" t="str">
        <f>IF(B107="","",Output!BY98)</f>
        <v/>
      </c>
      <c r="G107" s="1615" t="str">
        <f>IF(B107="","",Output!BZ98)</f>
        <v/>
      </c>
      <c r="H107" s="1556" t="str">
        <f>IF(B107="","",Output!CA98)</f>
        <v/>
      </c>
      <c r="I107" s="1556" t="str">
        <f>IF(B107="","",Output!CB98)</f>
        <v/>
      </c>
      <c r="J107" s="1557" t="str">
        <f>IF(B107="","",Output!CC98)</f>
        <v/>
      </c>
      <c r="K107" s="1565" t="str">
        <f>IF(B107="","",Output!CD98)</f>
        <v/>
      </c>
    </row>
    <row r="108" spans="2:11">
      <c r="B108" s="1564" t="str">
        <f>IF(Output!C99=0,"",Output!C99)</f>
        <v/>
      </c>
      <c r="C108" s="1554" t="str">
        <f>IF(B108="","",Output!BV99)</f>
        <v/>
      </c>
      <c r="D108" s="1555" t="str">
        <f>IF(B108="","",Output!BW99)</f>
        <v/>
      </c>
      <c r="E108" s="1619" t="str">
        <f>IF(B108="","",Output!BX99)</f>
        <v/>
      </c>
      <c r="F108" s="1556" t="str">
        <f>IF(B108="","",Output!BY99)</f>
        <v/>
      </c>
      <c r="G108" s="1615" t="str">
        <f>IF(B108="","",Output!BZ99)</f>
        <v/>
      </c>
      <c r="H108" s="1556" t="str">
        <f>IF(B108="","",Output!CA99)</f>
        <v/>
      </c>
      <c r="I108" s="1556" t="str">
        <f>IF(B108="","",Output!CB99)</f>
        <v/>
      </c>
      <c r="J108" s="1557" t="str">
        <f>IF(B108="","",Output!CC99)</f>
        <v/>
      </c>
      <c r="K108" s="1565" t="str">
        <f>IF(B108="","",Output!CD99)</f>
        <v/>
      </c>
    </row>
    <row r="109" spans="2:11">
      <c r="B109" s="1564" t="str">
        <f>IF(Output!C100=0,"",Output!C100)</f>
        <v/>
      </c>
      <c r="C109" s="1554" t="str">
        <f>IF(B109="","",Output!BV100)</f>
        <v/>
      </c>
      <c r="D109" s="1555" t="str">
        <f>IF(B109="","",Output!BW100)</f>
        <v/>
      </c>
      <c r="E109" s="1619" t="str">
        <f>IF(B109="","",Output!BX100)</f>
        <v/>
      </c>
      <c r="F109" s="1556" t="str">
        <f>IF(B109="","",Output!BY100)</f>
        <v/>
      </c>
      <c r="G109" s="1615" t="str">
        <f>IF(B109="","",Output!BZ100)</f>
        <v/>
      </c>
      <c r="H109" s="1556" t="str">
        <f>IF(B109="","",Output!CA100)</f>
        <v/>
      </c>
      <c r="I109" s="1556" t="str">
        <f>IF(B109="","",Output!CB100)</f>
        <v/>
      </c>
      <c r="J109" s="1557" t="str">
        <f>IF(B109="","",Output!CC100)</f>
        <v/>
      </c>
      <c r="K109" s="1565" t="str">
        <f>IF(B109="","",Output!CD100)</f>
        <v/>
      </c>
    </row>
    <row r="110" spans="2:11">
      <c r="B110" s="1564" t="str">
        <f>IF(Output!C101=0,"",Output!C101)</f>
        <v/>
      </c>
      <c r="C110" s="1554" t="str">
        <f>IF(B110="","",Output!BV101)</f>
        <v/>
      </c>
      <c r="D110" s="1555" t="str">
        <f>IF(B110="","",Output!BW101)</f>
        <v/>
      </c>
      <c r="E110" s="1619" t="str">
        <f>IF(B110="","",Output!BX101)</f>
        <v/>
      </c>
      <c r="F110" s="1556" t="str">
        <f>IF(B110="","",Output!BY101)</f>
        <v/>
      </c>
      <c r="G110" s="1615" t="str">
        <f>IF(B110="","",Output!BZ101)</f>
        <v/>
      </c>
      <c r="H110" s="1556" t="str">
        <f>IF(B110="","",Output!CA101)</f>
        <v/>
      </c>
      <c r="I110" s="1556" t="str">
        <f>IF(B110="","",Output!CB101)</f>
        <v/>
      </c>
      <c r="J110" s="1557" t="str">
        <f>IF(B110="","",Output!CC101)</f>
        <v/>
      </c>
      <c r="K110" s="1565" t="str">
        <f>IF(B110="","",Output!CD101)</f>
        <v/>
      </c>
    </row>
    <row r="111" spans="2:11">
      <c r="B111" s="1564" t="str">
        <f>IF(Output!C102=0,"",Output!C102)</f>
        <v/>
      </c>
      <c r="C111" s="1554" t="str">
        <f>IF(B111="","",Output!BV102)</f>
        <v/>
      </c>
      <c r="D111" s="1555" t="str">
        <f>IF(B111="","",Output!BW102)</f>
        <v/>
      </c>
      <c r="E111" s="1619" t="str">
        <f>IF(B111="","",Output!BX102)</f>
        <v/>
      </c>
      <c r="F111" s="1556" t="str">
        <f>IF(B111="","",Output!BY102)</f>
        <v/>
      </c>
      <c r="G111" s="1615" t="str">
        <f>IF(B111="","",Output!BZ102)</f>
        <v/>
      </c>
      <c r="H111" s="1556" t="str">
        <f>IF(B111="","",Output!CA102)</f>
        <v/>
      </c>
      <c r="I111" s="1556" t="str">
        <f>IF(B111="","",Output!CB102)</f>
        <v/>
      </c>
      <c r="J111" s="1557" t="str">
        <f>IF(B111="","",Output!CC102)</f>
        <v/>
      </c>
      <c r="K111" s="1565" t="str">
        <f>IF(B111="","",Output!CD102)</f>
        <v/>
      </c>
    </row>
    <row r="112" spans="2:11">
      <c r="B112" s="1564" t="str">
        <f>IF(Output!C103=0,"",Output!C103)</f>
        <v/>
      </c>
      <c r="C112" s="1554" t="str">
        <f>IF(B112="","",Output!BV103)</f>
        <v/>
      </c>
      <c r="D112" s="1555" t="str">
        <f>IF(B112="","",Output!BW103)</f>
        <v/>
      </c>
      <c r="E112" s="1619" t="str">
        <f>IF(B112="","",Output!BX103)</f>
        <v/>
      </c>
      <c r="F112" s="1556" t="str">
        <f>IF(B112="","",Output!BY103)</f>
        <v/>
      </c>
      <c r="G112" s="1615" t="str">
        <f>IF(B112="","",Output!BZ103)</f>
        <v/>
      </c>
      <c r="H112" s="1556" t="str">
        <f>IF(B112="","",Output!CA103)</f>
        <v/>
      </c>
      <c r="I112" s="1556" t="str">
        <f>IF(B112="","",Output!CB103)</f>
        <v/>
      </c>
      <c r="J112" s="1557" t="str">
        <f>IF(B112="","",Output!CC103)</f>
        <v/>
      </c>
      <c r="K112" s="1565" t="str">
        <f>IF(B112="","",Output!CD103)</f>
        <v/>
      </c>
    </row>
    <row r="113" spans="2:11">
      <c r="B113" s="1564" t="str">
        <f>IF(Output!C104=0,"",Output!C104)</f>
        <v/>
      </c>
      <c r="C113" s="1554" t="str">
        <f>IF(B113="","",Output!BV104)</f>
        <v/>
      </c>
      <c r="D113" s="1555" t="str">
        <f>IF(B113="","",Output!BW104)</f>
        <v/>
      </c>
      <c r="E113" s="1619" t="str">
        <f>IF(B113="","",Output!BX104)</f>
        <v/>
      </c>
      <c r="F113" s="1556" t="str">
        <f>IF(B113="","",Output!BY104)</f>
        <v/>
      </c>
      <c r="G113" s="1615" t="str">
        <f>IF(B113="","",Output!BZ104)</f>
        <v/>
      </c>
      <c r="H113" s="1556" t="str">
        <f>IF(B113="","",Output!CA104)</f>
        <v/>
      </c>
      <c r="I113" s="1556" t="str">
        <f>IF(B113="","",Output!CB104)</f>
        <v/>
      </c>
      <c r="J113" s="1557" t="str">
        <f>IF(B113="","",Output!CC104)</f>
        <v/>
      </c>
      <c r="K113" s="1565" t="str">
        <f>IF(B113="","",Output!CD104)</f>
        <v/>
      </c>
    </row>
    <row r="114" spans="2:11">
      <c r="B114" s="1564" t="str">
        <f>IF(Output!C105=0,"",Output!C105)</f>
        <v/>
      </c>
      <c r="C114" s="1554" t="str">
        <f>IF(B114="","",Output!BV105)</f>
        <v/>
      </c>
      <c r="D114" s="1555" t="str">
        <f>IF(B114="","",Output!BW105)</f>
        <v/>
      </c>
      <c r="E114" s="1619" t="str">
        <f>IF(B114="","",Output!BX105)</f>
        <v/>
      </c>
      <c r="F114" s="1556" t="str">
        <f>IF(B114="","",Output!BY105)</f>
        <v/>
      </c>
      <c r="G114" s="1615" t="str">
        <f>IF(B114="","",Output!BZ105)</f>
        <v/>
      </c>
      <c r="H114" s="1556" t="str">
        <f>IF(B114="","",Output!CA105)</f>
        <v/>
      </c>
      <c r="I114" s="1556" t="str">
        <f>IF(B114="","",Output!CB105)</f>
        <v/>
      </c>
      <c r="J114" s="1557" t="str">
        <f>IF(B114="","",Output!CC105)</f>
        <v/>
      </c>
      <c r="K114" s="1565" t="str">
        <f>IF(B114="","",Output!CD105)</f>
        <v/>
      </c>
    </row>
    <row r="115" spans="2:11">
      <c r="B115" s="1564" t="str">
        <f>IF(Output!C106=0,"",Output!C106)</f>
        <v/>
      </c>
      <c r="C115" s="1554" t="str">
        <f>IF(B115="","",Output!BV106)</f>
        <v/>
      </c>
      <c r="D115" s="1555" t="str">
        <f>IF(B115="","",Output!BW106)</f>
        <v/>
      </c>
      <c r="E115" s="1619" t="str">
        <f>IF(B115="","",Output!BX106)</f>
        <v/>
      </c>
      <c r="F115" s="1556" t="str">
        <f>IF(B115="","",Output!BY106)</f>
        <v/>
      </c>
      <c r="G115" s="1615" t="str">
        <f>IF(B115="","",Output!BZ106)</f>
        <v/>
      </c>
      <c r="H115" s="1556" t="str">
        <f>IF(B115="","",Output!CA106)</f>
        <v/>
      </c>
      <c r="I115" s="1556" t="str">
        <f>IF(B115="","",Output!CB106)</f>
        <v/>
      </c>
      <c r="J115" s="1557" t="str">
        <f>IF(B115="","",Output!CC106)</f>
        <v/>
      </c>
      <c r="K115" s="1565" t="str">
        <f>IF(B115="","",Output!CD106)</f>
        <v/>
      </c>
    </row>
    <row r="116" spans="2:11">
      <c r="B116" s="1564" t="str">
        <f>IF(Output!C107=0,"",Output!C107)</f>
        <v/>
      </c>
      <c r="C116" s="1554" t="str">
        <f>IF(B116="","",Output!BV107)</f>
        <v/>
      </c>
      <c r="D116" s="1555" t="str">
        <f>IF(B116="","",Output!BW107)</f>
        <v/>
      </c>
      <c r="E116" s="1619" t="str">
        <f>IF(B116="","",Output!BX107)</f>
        <v/>
      </c>
      <c r="F116" s="1556" t="str">
        <f>IF(B116="","",Output!BY107)</f>
        <v/>
      </c>
      <c r="G116" s="1615" t="str">
        <f>IF(B116="","",Output!BZ107)</f>
        <v/>
      </c>
      <c r="H116" s="1556" t="str">
        <f>IF(B116="","",Output!CA107)</f>
        <v/>
      </c>
      <c r="I116" s="1556" t="str">
        <f>IF(B116="","",Output!CB107)</f>
        <v/>
      </c>
      <c r="J116" s="1557" t="str">
        <f>IF(B116="","",Output!CC107)</f>
        <v/>
      </c>
      <c r="K116" s="1565" t="str">
        <f>IF(B116="","",Output!CD107)</f>
        <v/>
      </c>
    </row>
    <row r="117" spans="2:11">
      <c r="B117" s="1564" t="str">
        <f>IF(Output!C108=0,"",Output!C108)</f>
        <v/>
      </c>
      <c r="C117" s="1554" t="str">
        <f>IF(B117="","",Output!BV108)</f>
        <v/>
      </c>
      <c r="D117" s="1555" t="str">
        <f>IF(B117="","",Output!BW108)</f>
        <v/>
      </c>
      <c r="E117" s="1619" t="str">
        <f>IF(B117="","",Output!BX108)</f>
        <v/>
      </c>
      <c r="F117" s="1556" t="str">
        <f>IF(B117="","",Output!BY108)</f>
        <v/>
      </c>
      <c r="G117" s="1615" t="str">
        <f>IF(B117="","",Output!BZ108)</f>
        <v/>
      </c>
      <c r="H117" s="1556" t="str">
        <f>IF(B117="","",Output!CA108)</f>
        <v/>
      </c>
      <c r="I117" s="1556" t="str">
        <f>IF(B117="","",Output!CB108)</f>
        <v/>
      </c>
      <c r="J117" s="1557" t="str">
        <f>IF(B117="","",Output!CC108)</f>
        <v/>
      </c>
      <c r="K117" s="1565" t="str">
        <f>IF(B117="","",Output!CD108)</f>
        <v/>
      </c>
    </row>
    <row r="118" spans="2:11">
      <c r="B118" s="1564" t="str">
        <f>IF(Output!C109=0,"",Output!C109)</f>
        <v/>
      </c>
      <c r="C118" s="1554" t="str">
        <f>IF(B118="","",Output!BV109)</f>
        <v/>
      </c>
      <c r="D118" s="1555" t="str">
        <f>IF(B118="","",Output!BW109)</f>
        <v/>
      </c>
      <c r="E118" s="1619" t="str">
        <f>IF(B118="","",Output!BX109)</f>
        <v/>
      </c>
      <c r="F118" s="1556" t="str">
        <f>IF(B118="","",Output!BY109)</f>
        <v/>
      </c>
      <c r="G118" s="1615" t="str">
        <f>IF(B118="","",Output!BZ109)</f>
        <v/>
      </c>
      <c r="H118" s="1556" t="str">
        <f>IF(B118="","",Output!CA109)</f>
        <v/>
      </c>
      <c r="I118" s="1556" t="str">
        <f>IF(B118="","",Output!CB109)</f>
        <v/>
      </c>
      <c r="J118" s="1557" t="str">
        <f>IF(B118="","",Output!CC109)</f>
        <v/>
      </c>
      <c r="K118" s="1565" t="str">
        <f>IF(B118="","",Output!CD109)</f>
        <v/>
      </c>
    </row>
    <row r="119" spans="2:11">
      <c r="B119" s="1564" t="str">
        <f>IF(Output!C110=0,"",Output!C110)</f>
        <v/>
      </c>
      <c r="C119" s="1554" t="str">
        <f>IF(B119="","",Output!BV110)</f>
        <v/>
      </c>
      <c r="D119" s="1555" t="str">
        <f>IF(B119="","",Output!BW110)</f>
        <v/>
      </c>
      <c r="E119" s="1619" t="str">
        <f>IF(B119="","",Output!BX110)</f>
        <v/>
      </c>
      <c r="F119" s="1556" t="str">
        <f>IF(B119="","",Output!BY110)</f>
        <v/>
      </c>
      <c r="G119" s="1615" t="str">
        <f>IF(B119="","",Output!BZ110)</f>
        <v/>
      </c>
      <c r="H119" s="1556" t="str">
        <f>IF(B119="","",Output!CA110)</f>
        <v/>
      </c>
      <c r="I119" s="1556" t="str">
        <f>IF(B119="","",Output!CB110)</f>
        <v/>
      </c>
      <c r="J119" s="1557" t="str">
        <f>IF(B119="","",Output!CC110)</f>
        <v/>
      </c>
      <c r="K119" s="1565" t="str">
        <f>IF(B119="","",Output!CD110)</f>
        <v/>
      </c>
    </row>
    <row r="120" spans="2:11">
      <c r="B120" s="1564" t="str">
        <f>IF(Output!C111=0,"",Output!C111)</f>
        <v/>
      </c>
      <c r="C120" s="1554" t="str">
        <f>IF(B120="","",Output!BV111)</f>
        <v/>
      </c>
      <c r="D120" s="1555" t="str">
        <f>IF(B120="","",Output!BW111)</f>
        <v/>
      </c>
      <c r="E120" s="1619" t="str">
        <f>IF(B120="","",Output!BX111)</f>
        <v/>
      </c>
      <c r="F120" s="1556" t="str">
        <f>IF(B120="","",Output!BY111)</f>
        <v/>
      </c>
      <c r="G120" s="1615" t="str">
        <f>IF(B120="","",Output!BZ111)</f>
        <v/>
      </c>
      <c r="H120" s="1556" t="str">
        <f>IF(B120="","",Output!CA111)</f>
        <v/>
      </c>
      <c r="I120" s="1556" t="str">
        <f>IF(B120="","",Output!CB111)</f>
        <v/>
      </c>
      <c r="J120" s="1557" t="str">
        <f>IF(B120="","",Output!CC111)</f>
        <v/>
      </c>
      <c r="K120" s="1565" t="str">
        <f>IF(B120="","",Output!CD111)</f>
        <v/>
      </c>
    </row>
    <row r="121" spans="2:11">
      <c r="B121" s="1564" t="str">
        <f>IF(Output!C112=0,"",Output!C112)</f>
        <v/>
      </c>
      <c r="C121" s="1554" t="str">
        <f>IF(B121="","",Output!BV112)</f>
        <v/>
      </c>
      <c r="D121" s="1555" t="str">
        <f>IF(B121="","",Output!BW112)</f>
        <v/>
      </c>
      <c r="E121" s="1619" t="str">
        <f>IF(B121="","",Output!BX112)</f>
        <v/>
      </c>
      <c r="F121" s="1556" t="str">
        <f>IF(B121="","",Output!BY112)</f>
        <v/>
      </c>
      <c r="G121" s="1615" t="str">
        <f>IF(B121="","",Output!BZ112)</f>
        <v/>
      </c>
      <c r="H121" s="1556" t="str">
        <f>IF(B121="","",Output!CA112)</f>
        <v/>
      </c>
      <c r="I121" s="1556" t="str">
        <f>IF(B121="","",Output!CB112)</f>
        <v/>
      </c>
      <c r="J121" s="1557" t="str">
        <f>IF(B121="","",Output!CC112)</f>
        <v/>
      </c>
      <c r="K121" s="1565" t="str">
        <f>IF(B121="","",Output!CD112)</f>
        <v/>
      </c>
    </row>
    <row r="122" spans="2:11">
      <c r="B122" s="1564" t="str">
        <f>IF(Output!C113=0,"",Output!C113)</f>
        <v/>
      </c>
      <c r="C122" s="1554" t="str">
        <f>IF(B122="","",Output!BV113)</f>
        <v/>
      </c>
      <c r="D122" s="1555" t="str">
        <f>IF(B122="","",Output!BW113)</f>
        <v/>
      </c>
      <c r="E122" s="1619" t="str">
        <f>IF(B122="","",Output!BX113)</f>
        <v/>
      </c>
      <c r="F122" s="1556" t="str">
        <f>IF(B122="","",Output!BY113)</f>
        <v/>
      </c>
      <c r="G122" s="1615" t="str">
        <f>IF(B122="","",Output!BZ113)</f>
        <v/>
      </c>
      <c r="H122" s="1556" t="str">
        <f>IF(B122="","",Output!CA113)</f>
        <v/>
      </c>
      <c r="I122" s="1556" t="str">
        <f>IF(B122="","",Output!CB113)</f>
        <v/>
      </c>
      <c r="J122" s="1557" t="str">
        <f>IF(B122="","",Output!CC113)</f>
        <v/>
      </c>
      <c r="K122" s="1565" t="str">
        <f>IF(B122="","",Output!CD113)</f>
        <v/>
      </c>
    </row>
    <row r="123" spans="2:11">
      <c r="B123" s="1564" t="str">
        <f>IF(Output!C114=0,"",Output!C114)</f>
        <v/>
      </c>
      <c r="C123" s="1554" t="str">
        <f>IF(B123="","",Output!BV114)</f>
        <v/>
      </c>
      <c r="D123" s="1555" t="str">
        <f>IF(B123="","",Output!BW114)</f>
        <v/>
      </c>
      <c r="E123" s="1619" t="str">
        <f>IF(B123="","",Output!BX114)</f>
        <v/>
      </c>
      <c r="F123" s="1556" t="str">
        <f>IF(B123="","",Output!BY114)</f>
        <v/>
      </c>
      <c r="G123" s="1615" t="str">
        <f>IF(B123="","",Output!BZ114)</f>
        <v/>
      </c>
      <c r="H123" s="1556" t="str">
        <f>IF(B123="","",Output!CA114)</f>
        <v/>
      </c>
      <c r="I123" s="1556" t="str">
        <f>IF(B123="","",Output!CB114)</f>
        <v/>
      </c>
      <c r="J123" s="1557" t="str">
        <f>IF(B123="","",Output!CC114)</f>
        <v/>
      </c>
      <c r="K123" s="1565" t="str">
        <f>IF(B123="","",Output!CD114)</f>
        <v/>
      </c>
    </row>
    <row r="124" spans="2:11">
      <c r="B124" s="1564" t="str">
        <f>IF(Output!C115=0,"",Output!C115)</f>
        <v/>
      </c>
      <c r="C124" s="1554" t="str">
        <f>IF(B124="","",Output!BV115)</f>
        <v/>
      </c>
      <c r="D124" s="1555" t="str">
        <f>IF(B124="","",Output!BW115)</f>
        <v/>
      </c>
      <c r="E124" s="1619" t="str">
        <f>IF(B124="","",Output!BX115)</f>
        <v/>
      </c>
      <c r="F124" s="1556" t="str">
        <f>IF(B124="","",Output!BY115)</f>
        <v/>
      </c>
      <c r="G124" s="1615" t="str">
        <f>IF(B124="","",Output!BZ115)</f>
        <v/>
      </c>
      <c r="H124" s="1556" t="str">
        <f>IF(B124="","",Output!CA115)</f>
        <v/>
      </c>
      <c r="I124" s="1556" t="str">
        <f>IF(B124="","",Output!CB115)</f>
        <v/>
      </c>
      <c r="J124" s="1557" t="str">
        <f>IF(B124="","",Output!CC115)</f>
        <v/>
      </c>
      <c r="K124" s="1565" t="str">
        <f>IF(B124="","",Output!CD115)</f>
        <v/>
      </c>
    </row>
    <row r="125" spans="2:11">
      <c r="B125" s="1564" t="str">
        <f>IF(Output!C116=0,"",Output!C116)</f>
        <v/>
      </c>
      <c r="C125" s="1554" t="str">
        <f>IF(B125="","",Output!BV116)</f>
        <v/>
      </c>
      <c r="D125" s="1555" t="str">
        <f>IF(B125="","",Output!BW116)</f>
        <v/>
      </c>
      <c r="E125" s="1619" t="str">
        <f>IF(B125="","",Output!BX116)</f>
        <v/>
      </c>
      <c r="F125" s="1556" t="str">
        <f>IF(B125="","",Output!BY116)</f>
        <v/>
      </c>
      <c r="G125" s="1615" t="str">
        <f>IF(B125="","",Output!BZ116)</f>
        <v/>
      </c>
      <c r="H125" s="1556" t="str">
        <f>IF(B125="","",Output!CA116)</f>
        <v/>
      </c>
      <c r="I125" s="1556" t="str">
        <f>IF(B125="","",Output!CB116)</f>
        <v/>
      </c>
      <c r="J125" s="1557" t="str">
        <f>IF(B125="","",Output!CC116)</f>
        <v/>
      </c>
      <c r="K125" s="1565" t="str">
        <f>IF(B125="","",Output!CD116)</f>
        <v/>
      </c>
    </row>
    <row r="126" spans="2:11">
      <c r="B126" s="1564" t="str">
        <f>IF(Output!C117=0,"",Output!C117)</f>
        <v/>
      </c>
      <c r="C126" s="1554" t="str">
        <f>IF(B126="","",Output!BV117)</f>
        <v/>
      </c>
      <c r="D126" s="1555" t="str">
        <f>IF(B126="","",Output!BW117)</f>
        <v/>
      </c>
      <c r="E126" s="1619" t="str">
        <f>IF(B126="","",Output!BX117)</f>
        <v/>
      </c>
      <c r="F126" s="1556" t="str">
        <f>IF(B126="","",Output!BY117)</f>
        <v/>
      </c>
      <c r="G126" s="1615" t="str">
        <f>IF(B126="","",Output!BZ117)</f>
        <v/>
      </c>
      <c r="H126" s="1556" t="str">
        <f>IF(B126="","",Output!CA117)</f>
        <v/>
      </c>
      <c r="I126" s="1556" t="str">
        <f>IF(B126="","",Output!CB117)</f>
        <v/>
      </c>
      <c r="J126" s="1557" t="str">
        <f>IF(B126="","",Output!CC117)</f>
        <v/>
      </c>
      <c r="K126" s="1565" t="str">
        <f>IF(B126="","",Output!CD117)</f>
        <v/>
      </c>
    </row>
    <row r="127" spans="2:11">
      <c r="B127" s="1564" t="str">
        <f>IF(Output!C118=0,"",Output!C118)</f>
        <v/>
      </c>
      <c r="C127" s="1554" t="str">
        <f>IF(B127="","",Output!BV118)</f>
        <v/>
      </c>
      <c r="D127" s="1555" t="str">
        <f>IF(B127="","",Output!BW118)</f>
        <v/>
      </c>
      <c r="E127" s="1619" t="str">
        <f>IF(B127="","",Output!BX118)</f>
        <v/>
      </c>
      <c r="F127" s="1556" t="str">
        <f>IF(B127="","",Output!BY118)</f>
        <v/>
      </c>
      <c r="G127" s="1615" t="str">
        <f>IF(B127="","",Output!BZ118)</f>
        <v/>
      </c>
      <c r="H127" s="1556" t="str">
        <f>IF(B127="","",Output!CA118)</f>
        <v/>
      </c>
      <c r="I127" s="1556" t="str">
        <f>IF(B127="","",Output!CB118)</f>
        <v/>
      </c>
      <c r="J127" s="1557" t="str">
        <f>IF(B127="","",Output!CC118)</f>
        <v/>
      </c>
      <c r="K127" s="1565" t="str">
        <f>IF(B127="","",Output!CD118)</f>
        <v/>
      </c>
    </row>
    <row r="128" spans="2:11">
      <c r="B128" s="1564" t="str">
        <f>IF(Output!C119=0,"",Output!C119)</f>
        <v/>
      </c>
      <c r="C128" s="1554" t="str">
        <f>IF(B128="","",Output!BV119)</f>
        <v/>
      </c>
      <c r="D128" s="1555" t="str">
        <f>IF(B128="","",Output!BW119)</f>
        <v/>
      </c>
      <c r="E128" s="1619" t="str">
        <f>IF(B128="","",Output!BX119)</f>
        <v/>
      </c>
      <c r="F128" s="1556" t="str">
        <f>IF(B128="","",Output!BY119)</f>
        <v/>
      </c>
      <c r="G128" s="1615" t="str">
        <f>IF(B128="","",Output!BZ119)</f>
        <v/>
      </c>
      <c r="H128" s="1556" t="str">
        <f>IF(B128="","",Output!CA119)</f>
        <v/>
      </c>
      <c r="I128" s="1556" t="str">
        <f>IF(B128="","",Output!CB119)</f>
        <v/>
      </c>
      <c r="J128" s="1557" t="str">
        <f>IF(B128="","",Output!CC119)</f>
        <v/>
      </c>
      <c r="K128" s="1565" t="str">
        <f>IF(B128="","",Output!CD119)</f>
        <v/>
      </c>
    </row>
    <row r="129" spans="2:11">
      <c r="B129" s="1564" t="str">
        <f>IF(Output!C120=0,"",Output!C120)</f>
        <v/>
      </c>
      <c r="C129" s="1554" t="str">
        <f>IF(B129="","",Output!BV120)</f>
        <v/>
      </c>
      <c r="D129" s="1555" t="str">
        <f>IF(B129="","",Output!BW120)</f>
        <v/>
      </c>
      <c r="E129" s="1619" t="str">
        <f>IF(B129="","",Output!BX120)</f>
        <v/>
      </c>
      <c r="F129" s="1556" t="str">
        <f>IF(B129="","",Output!BY120)</f>
        <v/>
      </c>
      <c r="G129" s="1615" t="str">
        <f>IF(B129="","",Output!BZ120)</f>
        <v/>
      </c>
      <c r="H129" s="1556" t="str">
        <f>IF(B129="","",Output!CA120)</f>
        <v/>
      </c>
      <c r="I129" s="1556" t="str">
        <f>IF(B129="","",Output!CB120)</f>
        <v/>
      </c>
      <c r="J129" s="1557" t="str">
        <f>IF(B129="","",Output!CC120)</f>
        <v/>
      </c>
      <c r="K129" s="1565" t="str">
        <f>IF(B129="","",Output!CD120)</f>
        <v/>
      </c>
    </row>
    <row r="130" spans="2:11">
      <c r="B130" s="1564" t="str">
        <f>IF(Output!C121=0,"",Output!C121)</f>
        <v/>
      </c>
      <c r="C130" s="1554" t="str">
        <f>IF(B130="","",Output!BV121)</f>
        <v/>
      </c>
      <c r="D130" s="1555" t="str">
        <f>IF(B130="","",Output!BW121)</f>
        <v/>
      </c>
      <c r="E130" s="1619" t="str">
        <f>IF(B130="","",Output!BX121)</f>
        <v/>
      </c>
      <c r="F130" s="1556" t="str">
        <f>IF(B130="","",Output!BY121)</f>
        <v/>
      </c>
      <c r="G130" s="1615" t="str">
        <f>IF(B130="","",Output!BZ121)</f>
        <v/>
      </c>
      <c r="H130" s="1556" t="str">
        <f>IF(B130="","",Output!CA121)</f>
        <v/>
      </c>
      <c r="I130" s="1556" t="str">
        <f>IF(B130="","",Output!CB121)</f>
        <v/>
      </c>
      <c r="J130" s="1557" t="str">
        <f>IF(B130="","",Output!CC121)</f>
        <v/>
      </c>
      <c r="K130" s="1565" t="str">
        <f>IF(B130="","",Output!CD121)</f>
        <v/>
      </c>
    </row>
    <row r="131" spans="2:11">
      <c r="B131" s="1564" t="str">
        <f>IF(Output!C122=0,"",Output!C122)</f>
        <v/>
      </c>
      <c r="C131" s="1554" t="str">
        <f>IF(B131="","",Output!BV122)</f>
        <v/>
      </c>
      <c r="D131" s="1555" t="str">
        <f>IF(B131="","",Output!BW122)</f>
        <v/>
      </c>
      <c r="E131" s="1619" t="str">
        <f>IF(B131="","",Output!BX122)</f>
        <v/>
      </c>
      <c r="F131" s="1556" t="str">
        <f>IF(B131="","",Output!BY122)</f>
        <v/>
      </c>
      <c r="G131" s="1615" t="str">
        <f>IF(B131="","",Output!BZ122)</f>
        <v/>
      </c>
      <c r="H131" s="1556" t="str">
        <f>IF(B131="","",Output!CA122)</f>
        <v/>
      </c>
      <c r="I131" s="1556" t="str">
        <f>IF(B131="","",Output!CB122)</f>
        <v/>
      </c>
      <c r="J131" s="1557" t="str">
        <f>IF(B131="","",Output!CC122)</f>
        <v/>
      </c>
      <c r="K131" s="1565" t="str">
        <f>IF(B131="","",Output!CD122)</f>
        <v/>
      </c>
    </row>
    <row r="132" spans="2:11">
      <c r="B132" s="1564" t="str">
        <f>IF(Output!C123=0,"",Output!C123)</f>
        <v/>
      </c>
      <c r="C132" s="1554" t="str">
        <f>IF(B132="","",Output!BV123)</f>
        <v/>
      </c>
      <c r="D132" s="1555" t="str">
        <f>IF(B132="","",Output!BW123)</f>
        <v/>
      </c>
      <c r="E132" s="1619" t="str">
        <f>IF(B132="","",Output!BX123)</f>
        <v/>
      </c>
      <c r="F132" s="1556" t="str">
        <f>IF(B132="","",Output!BY123)</f>
        <v/>
      </c>
      <c r="G132" s="1615" t="str">
        <f>IF(B132="","",Output!BZ123)</f>
        <v/>
      </c>
      <c r="H132" s="1556" t="str">
        <f>IF(B132="","",Output!CA123)</f>
        <v/>
      </c>
      <c r="I132" s="1556" t="str">
        <f>IF(B132="","",Output!CB123)</f>
        <v/>
      </c>
      <c r="J132" s="1557" t="str">
        <f>IF(B132="","",Output!CC123)</f>
        <v/>
      </c>
      <c r="K132" s="1565" t="str">
        <f>IF(B132="","",Output!CD123)</f>
        <v/>
      </c>
    </row>
    <row r="133" spans="2:11">
      <c r="B133" s="1564" t="str">
        <f>IF(Output!C124=0,"",Output!C124)</f>
        <v/>
      </c>
      <c r="C133" s="1554" t="str">
        <f>IF(B133="","",Output!BV124)</f>
        <v/>
      </c>
      <c r="D133" s="1555" t="str">
        <f>IF(B133="","",Output!BW124)</f>
        <v/>
      </c>
      <c r="E133" s="1619" t="str">
        <f>IF(B133="","",Output!BX124)</f>
        <v/>
      </c>
      <c r="F133" s="1556" t="str">
        <f>IF(B133="","",Output!BY124)</f>
        <v/>
      </c>
      <c r="G133" s="1615" t="str">
        <f>IF(B133="","",Output!BZ124)</f>
        <v/>
      </c>
      <c r="H133" s="1556" t="str">
        <f>IF(B133="","",Output!CA124)</f>
        <v/>
      </c>
      <c r="I133" s="1556" t="str">
        <f>IF(B133="","",Output!CB124)</f>
        <v/>
      </c>
      <c r="J133" s="1557" t="str">
        <f>IF(B133="","",Output!CC124)</f>
        <v/>
      </c>
      <c r="K133" s="1565" t="str">
        <f>IF(B133="","",Output!CD124)</f>
        <v/>
      </c>
    </row>
    <row r="134" spans="2:11">
      <c r="B134" s="1564" t="str">
        <f>IF(Output!C125=0,"",Output!C125)</f>
        <v/>
      </c>
      <c r="C134" s="1554" t="str">
        <f>IF(B134="","",Output!BV125)</f>
        <v/>
      </c>
      <c r="D134" s="1555" t="str">
        <f>IF(B134="","",Output!BW125)</f>
        <v/>
      </c>
      <c r="E134" s="1619" t="str">
        <f>IF(B134="","",Output!BX125)</f>
        <v/>
      </c>
      <c r="F134" s="1556" t="str">
        <f>IF(B134="","",Output!BY125)</f>
        <v/>
      </c>
      <c r="G134" s="1615" t="str">
        <f>IF(B134="","",Output!BZ125)</f>
        <v/>
      </c>
      <c r="H134" s="1556" t="str">
        <f>IF(B134="","",Output!CA125)</f>
        <v/>
      </c>
      <c r="I134" s="1556" t="str">
        <f>IF(B134="","",Output!CB125)</f>
        <v/>
      </c>
      <c r="J134" s="1557" t="str">
        <f>IF(B134="","",Output!CC125)</f>
        <v/>
      </c>
      <c r="K134" s="1565" t="str">
        <f>IF(B134="","",Output!CD125)</f>
        <v/>
      </c>
    </row>
    <row r="135" spans="2:11">
      <c r="B135" s="1564" t="str">
        <f>IF(Output!C126=0,"",Output!C126)</f>
        <v/>
      </c>
      <c r="C135" s="1554" t="str">
        <f>IF(B135="","",Output!BV126)</f>
        <v/>
      </c>
      <c r="D135" s="1555" t="str">
        <f>IF(B135="","",Output!BW126)</f>
        <v/>
      </c>
      <c r="E135" s="1619" t="str">
        <f>IF(B135="","",Output!BX126)</f>
        <v/>
      </c>
      <c r="F135" s="1556" t="str">
        <f>IF(B135="","",Output!BY126)</f>
        <v/>
      </c>
      <c r="G135" s="1615" t="str">
        <f>IF(B135="","",Output!BZ126)</f>
        <v/>
      </c>
      <c r="H135" s="1556" t="str">
        <f>IF(B135="","",Output!CA126)</f>
        <v/>
      </c>
      <c r="I135" s="1556" t="str">
        <f>IF(B135="","",Output!CB126)</f>
        <v/>
      </c>
      <c r="J135" s="1557" t="str">
        <f>IF(B135="","",Output!CC126)</f>
        <v/>
      </c>
      <c r="K135" s="1565" t="str">
        <f>IF(B135="","",Output!CD126)</f>
        <v/>
      </c>
    </row>
    <row r="136" spans="2:11">
      <c r="B136" s="1564" t="str">
        <f>IF(Output!C127=0,"",Output!C127)</f>
        <v/>
      </c>
      <c r="C136" s="1554" t="str">
        <f>IF(B136="","",Output!BV127)</f>
        <v/>
      </c>
      <c r="D136" s="1555" t="str">
        <f>IF(B136="","",Output!BW127)</f>
        <v/>
      </c>
      <c r="E136" s="1619" t="str">
        <f>IF(B136="","",Output!BX127)</f>
        <v/>
      </c>
      <c r="F136" s="1556" t="str">
        <f>IF(B136="","",Output!BY127)</f>
        <v/>
      </c>
      <c r="G136" s="1615" t="str">
        <f>IF(B136="","",Output!BZ127)</f>
        <v/>
      </c>
      <c r="H136" s="1556" t="str">
        <f>IF(B136="","",Output!CA127)</f>
        <v/>
      </c>
      <c r="I136" s="1556" t="str">
        <f>IF(B136="","",Output!CB127)</f>
        <v/>
      </c>
      <c r="J136" s="1557" t="str">
        <f>IF(B136="","",Output!CC127)</f>
        <v/>
      </c>
      <c r="K136" s="1565" t="str">
        <f>IF(B136="","",Output!CD127)</f>
        <v/>
      </c>
    </row>
    <row r="137" spans="2:11">
      <c r="B137" s="1564" t="str">
        <f>IF(Output!C128=0,"",Output!C128)</f>
        <v/>
      </c>
      <c r="C137" s="1554" t="str">
        <f>IF(B137="","",Output!BV128)</f>
        <v/>
      </c>
      <c r="D137" s="1555" t="str">
        <f>IF(B137="","",Output!BW128)</f>
        <v/>
      </c>
      <c r="E137" s="1619" t="str">
        <f>IF(B137="","",Output!BX128)</f>
        <v/>
      </c>
      <c r="F137" s="1556" t="str">
        <f>IF(B137="","",Output!BY128)</f>
        <v/>
      </c>
      <c r="G137" s="1615" t="str">
        <f>IF(B137="","",Output!BZ128)</f>
        <v/>
      </c>
      <c r="H137" s="1556" t="str">
        <f>IF(B137="","",Output!CA128)</f>
        <v/>
      </c>
      <c r="I137" s="1556" t="str">
        <f>IF(B137="","",Output!CB128)</f>
        <v/>
      </c>
      <c r="J137" s="1557" t="str">
        <f>IF(B137="","",Output!CC128)</f>
        <v/>
      </c>
      <c r="K137" s="1565" t="str">
        <f>IF(B137="","",Output!CD128)</f>
        <v/>
      </c>
    </row>
    <row r="138" spans="2:11">
      <c r="B138" s="1564" t="str">
        <f>IF(Output!C129=0,"",Output!C129)</f>
        <v/>
      </c>
      <c r="C138" s="1554" t="str">
        <f>IF(B138="","",Output!BV129)</f>
        <v/>
      </c>
      <c r="D138" s="1555" t="str">
        <f>IF(B138="","",Output!BW129)</f>
        <v/>
      </c>
      <c r="E138" s="1619" t="str">
        <f>IF(B138="","",Output!BX129)</f>
        <v/>
      </c>
      <c r="F138" s="1556" t="str">
        <f>IF(B138="","",Output!BY129)</f>
        <v/>
      </c>
      <c r="G138" s="1615" t="str">
        <f>IF(B138="","",Output!BZ129)</f>
        <v/>
      </c>
      <c r="H138" s="1556" t="str">
        <f>IF(B138="","",Output!CA129)</f>
        <v/>
      </c>
      <c r="I138" s="1556" t="str">
        <f>IF(B138="","",Output!CB129)</f>
        <v/>
      </c>
      <c r="J138" s="1557" t="str">
        <f>IF(B138="","",Output!CC129)</f>
        <v/>
      </c>
      <c r="K138" s="1565" t="str">
        <f>IF(B138="","",Output!CD129)</f>
        <v/>
      </c>
    </row>
    <row r="139" spans="2:11">
      <c r="B139" s="1564" t="str">
        <f>IF(Output!C130=0,"",Output!C130)</f>
        <v/>
      </c>
      <c r="C139" s="1554" t="str">
        <f>IF(B139="","",Output!BV130)</f>
        <v/>
      </c>
      <c r="D139" s="1555" t="str">
        <f>IF(B139="","",Output!BW130)</f>
        <v/>
      </c>
      <c r="E139" s="1619" t="str">
        <f>IF(B139="","",Output!BX130)</f>
        <v/>
      </c>
      <c r="F139" s="1556" t="str">
        <f>IF(B139="","",Output!BY130)</f>
        <v/>
      </c>
      <c r="G139" s="1615" t="str">
        <f>IF(B139="","",Output!BZ130)</f>
        <v/>
      </c>
      <c r="H139" s="1556" t="str">
        <f>IF(B139="","",Output!CA130)</f>
        <v/>
      </c>
      <c r="I139" s="1556" t="str">
        <f>IF(B139="","",Output!CB130)</f>
        <v/>
      </c>
      <c r="J139" s="1557" t="str">
        <f>IF(B139="","",Output!CC130)</f>
        <v/>
      </c>
      <c r="K139" s="1565" t="str">
        <f>IF(B139="","",Output!CD130)</f>
        <v/>
      </c>
    </row>
    <row r="140" spans="2:11">
      <c r="B140" s="1564" t="str">
        <f>IF(Output!C131=0,"",Output!C131)</f>
        <v/>
      </c>
      <c r="C140" s="1554" t="str">
        <f>IF(B140="","",Output!BV131)</f>
        <v/>
      </c>
      <c r="D140" s="1555" t="str">
        <f>IF(B140="","",Output!BW131)</f>
        <v/>
      </c>
      <c r="E140" s="1619" t="str">
        <f>IF(B140="","",Output!BX131)</f>
        <v/>
      </c>
      <c r="F140" s="1556" t="str">
        <f>IF(B140="","",Output!BY131)</f>
        <v/>
      </c>
      <c r="G140" s="1615" t="str">
        <f>IF(B140="","",Output!BZ131)</f>
        <v/>
      </c>
      <c r="H140" s="1556" t="str">
        <f>IF(B140="","",Output!CA131)</f>
        <v/>
      </c>
      <c r="I140" s="1556" t="str">
        <f>IF(B140="","",Output!CB131)</f>
        <v/>
      </c>
      <c r="J140" s="1557" t="str">
        <f>IF(B140="","",Output!CC131)</f>
        <v/>
      </c>
      <c r="K140" s="1565" t="str">
        <f>IF(B140="","",Output!CD131)</f>
        <v/>
      </c>
    </row>
    <row r="141" spans="2:11">
      <c r="B141" s="1564" t="str">
        <f>IF(Output!C132=0,"",Output!C132)</f>
        <v/>
      </c>
      <c r="C141" s="1554" t="str">
        <f>IF(B141="","",Output!BV132)</f>
        <v/>
      </c>
      <c r="D141" s="1555" t="str">
        <f>IF(B141="","",Output!BW132)</f>
        <v/>
      </c>
      <c r="E141" s="1619" t="str">
        <f>IF(B141="","",Output!BX132)</f>
        <v/>
      </c>
      <c r="F141" s="1556" t="str">
        <f>IF(B141="","",Output!BY132)</f>
        <v/>
      </c>
      <c r="G141" s="1615" t="str">
        <f>IF(B141="","",Output!BZ132)</f>
        <v/>
      </c>
      <c r="H141" s="1556" t="str">
        <f>IF(B141="","",Output!CA132)</f>
        <v/>
      </c>
      <c r="I141" s="1556" t="str">
        <f>IF(B141="","",Output!CB132)</f>
        <v/>
      </c>
      <c r="J141" s="1557" t="str">
        <f>IF(B141="","",Output!CC132)</f>
        <v/>
      </c>
      <c r="K141" s="1565" t="str">
        <f>IF(B141="","",Output!CD132)</f>
        <v/>
      </c>
    </row>
    <row r="142" spans="2:11">
      <c r="B142" s="1564" t="str">
        <f>IF(Output!C133=0,"",Output!C133)</f>
        <v/>
      </c>
      <c r="C142" s="1554" t="str">
        <f>IF(B142="","",Output!BV133)</f>
        <v/>
      </c>
      <c r="D142" s="1555" t="str">
        <f>IF(B142="","",Output!BW133)</f>
        <v/>
      </c>
      <c r="E142" s="1619" t="str">
        <f>IF(B142="","",Output!BX133)</f>
        <v/>
      </c>
      <c r="F142" s="1556" t="str">
        <f>IF(B142="","",Output!BY133)</f>
        <v/>
      </c>
      <c r="G142" s="1615" t="str">
        <f>IF(B142="","",Output!BZ133)</f>
        <v/>
      </c>
      <c r="H142" s="1556" t="str">
        <f>IF(B142="","",Output!CA133)</f>
        <v/>
      </c>
      <c r="I142" s="1556" t="str">
        <f>IF(B142="","",Output!CB133)</f>
        <v/>
      </c>
      <c r="J142" s="1557" t="str">
        <f>IF(B142="","",Output!CC133)</f>
        <v/>
      </c>
      <c r="K142" s="1565" t="str">
        <f>IF(B142="","",Output!CD133)</f>
        <v/>
      </c>
    </row>
    <row r="143" spans="2:11">
      <c r="B143" s="1564" t="str">
        <f>IF(Output!C134=0,"",Output!C134)</f>
        <v/>
      </c>
      <c r="C143" s="1554" t="str">
        <f>IF(B143="","",Output!BV134)</f>
        <v/>
      </c>
      <c r="D143" s="1555" t="str">
        <f>IF(B143="","",Output!BW134)</f>
        <v/>
      </c>
      <c r="E143" s="1619" t="str">
        <f>IF(B143="","",Output!BX134)</f>
        <v/>
      </c>
      <c r="F143" s="1556" t="str">
        <f>IF(B143="","",Output!BY134)</f>
        <v/>
      </c>
      <c r="G143" s="1615" t="str">
        <f>IF(B143="","",Output!BZ134)</f>
        <v/>
      </c>
      <c r="H143" s="1556" t="str">
        <f>IF(B143="","",Output!CA134)</f>
        <v/>
      </c>
      <c r="I143" s="1556" t="str">
        <f>IF(B143="","",Output!CB134)</f>
        <v/>
      </c>
      <c r="J143" s="1557" t="str">
        <f>IF(B143="","",Output!CC134)</f>
        <v/>
      </c>
      <c r="K143" s="1565" t="str">
        <f>IF(B143="","",Output!CD134)</f>
        <v/>
      </c>
    </row>
    <row r="144" spans="2:11">
      <c r="B144" s="1564" t="str">
        <f>IF(Output!C135=0,"",Output!C135)</f>
        <v/>
      </c>
      <c r="C144" s="1554" t="str">
        <f>IF(B144="","",Output!BV135)</f>
        <v/>
      </c>
      <c r="D144" s="1555" t="str">
        <f>IF(B144="","",Output!BW135)</f>
        <v/>
      </c>
      <c r="E144" s="1619" t="str">
        <f>IF(B144="","",Output!BX135)</f>
        <v/>
      </c>
      <c r="F144" s="1556" t="str">
        <f>IF(B144="","",Output!BY135)</f>
        <v/>
      </c>
      <c r="G144" s="1615" t="str">
        <f>IF(B144="","",Output!BZ135)</f>
        <v/>
      </c>
      <c r="H144" s="1556" t="str">
        <f>IF(B144="","",Output!CA135)</f>
        <v/>
      </c>
      <c r="I144" s="1556" t="str">
        <f>IF(B144="","",Output!CB135)</f>
        <v/>
      </c>
      <c r="J144" s="1557" t="str">
        <f>IF(B144="","",Output!CC135)</f>
        <v/>
      </c>
      <c r="K144" s="1565" t="str">
        <f>IF(B144="","",Output!CD135)</f>
        <v/>
      </c>
    </row>
    <row r="145" spans="2:11">
      <c r="B145" s="1564" t="str">
        <f>IF(Output!C136=0,"",Output!C136)</f>
        <v/>
      </c>
      <c r="C145" s="1554" t="str">
        <f>IF(B145="","",Output!BV136)</f>
        <v/>
      </c>
      <c r="D145" s="1555" t="str">
        <f>IF(B145="","",Output!BW136)</f>
        <v/>
      </c>
      <c r="E145" s="1619" t="str">
        <f>IF(B145="","",Output!BX136)</f>
        <v/>
      </c>
      <c r="F145" s="1556" t="str">
        <f>IF(B145="","",Output!BY136)</f>
        <v/>
      </c>
      <c r="G145" s="1615" t="str">
        <f>IF(B145="","",Output!BZ136)</f>
        <v/>
      </c>
      <c r="H145" s="1556" t="str">
        <f>IF(B145="","",Output!CA136)</f>
        <v/>
      </c>
      <c r="I145" s="1556" t="str">
        <f>IF(B145="","",Output!CB136)</f>
        <v/>
      </c>
      <c r="J145" s="1557" t="str">
        <f>IF(B145="","",Output!CC136)</f>
        <v/>
      </c>
      <c r="K145" s="1565" t="str">
        <f>IF(B145="","",Output!CD136)</f>
        <v/>
      </c>
    </row>
    <row r="146" spans="2:11">
      <c r="B146" s="1564" t="str">
        <f>IF(Output!C137=0,"",Output!C137)</f>
        <v/>
      </c>
      <c r="C146" s="1554" t="str">
        <f>IF(B146="","",Output!BV137)</f>
        <v/>
      </c>
      <c r="D146" s="1555" t="str">
        <f>IF(B146="","",Output!BW137)</f>
        <v/>
      </c>
      <c r="E146" s="1619" t="str">
        <f>IF(B146="","",Output!BX137)</f>
        <v/>
      </c>
      <c r="F146" s="1556" t="str">
        <f>IF(B146="","",Output!BY137)</f>
        <v/>
      </c>
      <c r="G146" s="1615" t="str">
        <f>IF(B146="","",Output!BZ137)</f>
        <v/>
      </c>
      <c r="H146" s="1556" t="str">
        <f>IF(B146="","",Output!CA137)</f>
        <v/>
      </c>
      <c r="I146" s="1556" t="str">
        <f>IF(B146="","",Output!CB137)</f>
        <v/>
      </c>
      <c r="J146" s="1557" t="str">
        <f>IF(B146="","",Output!CC137)</f>
        <v/>
      </c>
      <c r="K146" s="1565" t="str">
        <f>IF(B146="","",Output!CD137)</f>
        <v/>
      </c>
    </row>
    <row r="147" spans="2:11">
      <c r="B147" s="1564" t="str">
        <f>IF(Output!C138=0,"",Output!C138)</f>
        <v/>
      </c>
      <c r="C147" s="1554" t="str">
        <f>IF(B147="","",Output!BV138)</f>
        <v/>
      </c>
      <c r="D147" s="1555" t="str">
        <f>IF(B147="","",Output!BW138)</f>
        <v/>
      </c>
      <c r="E147" s="1619" t="str">
        <f>IF(B147="","",Output!BX138)</f>
        <v/>
      </c>
      <c r="F147" s="1556" t="str">
        <f>IF(B147="","",Output!BY138)</f>
        <v/>
      </c>
      <c r="G147" s="1615" t="str">
        <f>IF(B147="","",Output!BZ138)</f>
        <v/>
      </c>
      <c r="H147" s="1556" t="str">
        <f>IF(B147="","",Output!CA138)</f>
        <v/>
      </c>
      <c r="I147" s="1556" t="str">
        <f>IF(B147="","",Output!CB138)</f>
        <v/>
      </c>
      <c r="J147" s="1557" t="str">
        <f>IF(B147="","",Output!CC138)</f>
        <v/>
      </c>
      <c r="K147" s="1565" t="str">
        <f>IF(B147="","",Output!CD138)</f>
        <v/>
      </c>
    </row>
    <row r="148" spans="2:11">
      <c r="B148" s="1564" t="str">
        <f>IF(Output!C139=0,"",Output!C139)</f>
        <v/>
      </c>
      <c r="C148" s="1554" t="str">
        <f>IF(B148="","",Output!BV139)</f>
        <v/>
      </c>
      <c r="D148" s="1555" t="str">
        <f>IF(B148="","",Output!BW139)</f>
        <v/>
      </c>
      <c r="E148" s="1619" t="str">
        <f>IF(B148="","",Output!BX139)</f>
        <v/>
      </c>
      <c r="F148" s="1556" t="str">
        <f>IF(B148="","",Output!BY139)</f>
        <v/>
      </c>
      <c r="G148" s="1615" t="str">
        <f>IF(B148="","",Output!BZ139)</f>
        <v/>
      </c>
      <c r="H148" s="1556" t="str">
        <f>IF(B148="","",Output!CA139)</f>
        <v/>
      </c>
      <c r="I148" s="1556" t="str">
        <f>IF(B148="","",Output!CB139)</f>
        <v/>
      </c>
      <c r="J148" s="1557" t="str">
        <f>IF(B148="","",Output!CC139)</f>
        <v/>
      </c>
      <c r="K148" s="1565" t="str">
        <f>IF(B148="","",Output!CD139)</f>
        <v/>
      </c>
    </row>
    <row r="149" spans="2:11">
      <c r="B149" s="1564" t="str">
        <f>IF(Output!C140=0,"",Output!C140)</f>
        <v/>
      </c>
      <c r="C149" s="1554" t="str">
        <f>IF(B149="","",Output!BV140)</f>
        <v/>
      </c>
      <c r="D149" s="1555" t="str">
        <f>IF(B149="","",Output!BW140)</f>
        <v/>
      </c>
      <c r="E149" s="1619" t="str">
        <f>IF(B149="","",Output!BX140)</f>
        <v/>
      </c>
      <c r="F149" s="1556" t="str">
        <f>IF(B149="","",Output!BY140)</f>
        <v/>
      </c>
      <c r="G149" s="1615" t="str">
        <f>IF(B149="","",Output!BZ140)</f>
        <v/>
      </c>
      <c r="H149" s="1556" t="str">
        <f>IF(B149="","",Output!CA140)</f>
        <v/>
      </c>
      <c r="I149" s="1556" t="str">
        <f>IF(B149="","",Output!CB140)</f>
        <v/>
      </c>
      <c r="J149" s="1557" t="str">
        <f>IF(B149="","",Output!CC140)</f>
        <v/>
      </c>
      <c r="K149" s="1565" t="str">
        <f>IF(B149="","",Output!CD140)</f>
        <v/>
      </c>
    </row>
    <row r="150" spans="2:11">
      <c r="B150" s="1564" t="str">
        <f>IF(Output!C141=0,"",Output!C141)</f>
        <v/>
      </c>
      <c r="C150" s="1554" t="str">
        <f>IF(B150="","",Output!BV141)</f>
        <v/>
      </c>
      <c r="D150" s="1555" t="str">
        <f>IF(B150="","",Output!BW141)</f>
        <v/>
      </c>
      <c r="E150" s="1619" t="str">
        <f>IF(B150="","",Output!BX141)</f>
        <v/>
      </c>
      <c r="F150" s="1556" t="str">
        <f>IF(B150="","",Output!BY141)</f>
        <v/>
      </c>
      <c r="G150" s="1615" t="str">
        <f>IF(B150="","",Output!BZ141)</f>
        <v/>
      </c>
      <c r="H150" s="1556" t="str">
        <f>IF(B150="","",Output!CA141)</f>
        <v/>
      </c>
      <c r="I150" s="1556" t="str">
        <f>IF(B150="","",Output!CB141)</f>
        <v/>
      </c>
      <c r="J150" s="1557" t="str">
        <f>IF(B150="","",Output!CC141)</f>
        <v/>
      </c>
      <c r="K150" s="1565" t="str">
        <f>IF(B150="","",Output!CD141)</f>
        <v/>
      </c>
    </row>
    <row r="151" spans="2:11">
      <c r="B151" s="1564" t="str">
        <f>IF(Output!C142=0,"",Output!C142)</f>
        <v/>
      </c>
      <c r="C151" s="1554" t="str">
        <f>IF(B151="","",Output!BV142)</f>
        <v/>
      </c>
      <c r="D151" s="1555" t="str">
        <f>IF(B151="","",Output!BW142)</f>
        <v/>
      </c>
      <c r="E151" s="1619" t="str">
        <f>IF(B151="","",Output!BX142)</f>
        <v/>
      </c>
      <c r="F151" s="1556" t="str">
        <f>IF(B151="","",Output!BY142)</f>
        <v/>
      </c>
      <c r="G151" s="1615" t="str">
        <f>IF(B151="","",Output!BZ142)</f>
        <v/>
      </c>
      <c r="H151" s="1556" t="str">
        <f>IF(B151="","",Output!CA142)</f>
        <v/>
      </c>
      <c r="I151" s="1556" t="str">
        <f>IF(B151="","",Output!CB142)</f>
        <v/>
      </c>
      <c r="J151" s="1557" t="str">
        <f>IF(B151="","",Output!CC142)</f>
        <v/>
      </c>
      <c r="K151" s="1565" t="str">
        <f>IF(B151="","",Output!CD142)</f>
        <v/>
      </c>
    </row>
    <row r="152" spans="2:11">
      <c r="B152" s="1564" t="str">
        <f>IF(Output!C143=0,"",Output!C143)</f>
        <v/>
      </c>
      <c r="C152" s="1554" t="str">
        <f>IF(B152="","",Output!BV143)</f>
        <v/>
      </c>
      <c r="D152" s="1555" t="str">
        <f>IF(B152="","",Output!BW143)</f>
        <v/>
      </c>
      <c r="E152" s="1619" t="str">
        <f>IF(B152="","",Output!BX143)</f>
        <v/>
      </c>
      <c r="F152" s="1556" t="str">
        <f>IF(B152="","",Output!BY143)</f>
        <v/>
      </c>
      <c r="G152" s="1615" t="str">
        <f>IF(B152="","",Output!BZ143)</f>
        <v/>
      </c>
      <c r="H152" s="1556" t="str">
        <f>IF(B152="","",Output!CA143)</f>
        <v/>
      </c>
      <c r="I152" s="1556" t="str">
        <f>IF(B152="","",Output!CB143)</f>
        <v/>
      </c>
      <c r="J152" s="1557" t="str">
        <f>IF(B152="","",Output!CC143)</f>
        <v/>
      </c>
      <c r="K152" s="1565" t="str">
        <f>IF(B152="","",Output!CD143)</f>
        <v/>
      </c>
    </row>
    <row r="153" spans="2:11">
      <c r="B153" s="1564" t="str">
        <f>IF(Output!C144=0,"",Output!C144)</f>
        <v/>
      </c>
      <c r="C153" s="1554" t="str">
        <f>IF(B153="","",Output!BV144)</f>
        <v/>
      </c>
      <c r="D153" s="1555" t="str">
        <f>IF(B153="","",Output!BW144)</f>
        <v/>
      </c>
      <c r="E153" s="1619" t="str">
        <f>IF(B153="","",Output!BX144)</f>
        <v/>
      </c>
      <c r="F153" s="1556" t="str">
        <f>IF(B153="","",Output!BY144)</f>
        <v/>
      </c>
      <c r="G153" s="1615" t="str">
        <f>IF(B153="","",Output!BZ144)</f>
        <v/>
      </c>
      <c r="H153" s="1556" t="str">
        <f>IF(B153="","",Output!CA144)</f>
        <v/>
      </c>
      <c r="I153" s="1556" t="str">
        <f>IF(B153="","",Output!CB144)</f>
        <v/>
      </c>
      <c r="J153" s="1557" t="str">
        <f>IF(B153="","",Output!CC144)</f>
        <v/>
      </c>
      <c r="K153" s="1565" t="str">
        <f>IF(B153="","",Output!CD144)</f>
        <v/>
      </c>
    </row>
    <row r="154" spans="2:11">
      <c r="B154" s="1564" t="str">
        <f>IF(Output!C145=0,"",Output!C145)</f>
        <v/>
      </c>
      <c r="C154" s="1554" t="str">
        <f>IF(B154="","",Output!BV145)</f>
        <v/>
      </c>
      <c r="D154" s="1555" t="str">
        <f>IF(B154="","",Output!BW145)</f>
        <v/>
      </c>
      <c r="E154" s="1619" t="str">
        <f>IF(B154="","",Output!BX145)</f>
        <v/>
      </c>
      <c r="F154" s="1556" t="str">
        <f>IF(B154="","",Output!BY145)</f>
        <v/>
      </c>
      <c r="G154" s="1615" t="str">
        <f>IF(B154="","",Output!BZ145)</f>
        <v/>
      </c>
      <c r="H154" s="1556" t="str">
        <f>IF(B154="","",Output!CA145)</f>
        <v/>
      </c>
      <c r="I154" s="1556" t="str">
        <f>IF(B154="","",Output!CB145)</f>
        <v/>
      </c>
      <c r="J154" s="1557" t="str">
        <f>IF(B154="","",Output!CC145)</f>
        <v/>
      </c>
      <c r="K154" s="1565" t="str">
        <f>IF(B154="","",Output!CD145)</f>
        <v/>
      </c>
    </row>
    <row r="155" spans="2:11">
      <c r="B155" s="1564" t="str">
        <f>IF(Output!C146=0,"",Output!C146)</f>
        <v/>
      </c>
      <c r="C155" s="1554" t="str">
        <f>IF(B155="","",Output!BV146)</f>
        <v/>
      </c>
      <c r="D155" s="1555" t="str">
        <f>IF(B155="","",Output!BW146)</f>
        <v/>
      </c>
      <c r="E155" s="1619" t="str">
        <f>IF(B155="","",Output!BX146)</f>
        <v/>
      </c>
      <c r="F155" s="1556" t="str">
        <f>IF(B155="","",Output!BY146)</f>
        <v/>
      </c>
      <c r="G155" s="1615" t="str">
        <f>IF(B155="","",Output!BZ146)</f>
        <v/>
      </c>
      <c r="H155" s="1556" t="str">
        <f>IF(B155="","",Output!CA146)</f>
        <v/>
      </c>
      <c r="I155" s="1556" t="str">
        <f>IF(B155="","",Output!CB146)</f>
        <v/>
      </c>
      <c r="J155" s="1557" t="str">
        <f>IF(B155="","",Output!CC146)</f>
        <v/>
      </c>
      <c r="K155" s="1565" t="str">
        <f>IF(B155="","",Output!CD146)</f>
        <v/>
      </c>
    </row>
    <row r="156" spans="2:11">
      <c r="B156" s="1564" t="str">
        <f>IF(Output!C147=0,"",Output!C147)</f>
        <v/>
      </c>
      <c r="C156" s="1554" t="str">
        <f>IF(B156="","",Output!BV147)</f>
        <v/>
      </c>
      <c r="D156" s="1555" t="str">
        <f>IF(B156="","",Output!BW147)</f>
        <v/>
      </c>
      <c r="E156" s="1619" t="str">
        <f>IF(B156="","",Output!BX147)</f>
        <v/>
      </c>
      <c r="F156" s="1556" t="str">
        <f>IF(B156="","",Output!BY147)</f>
        <v/>
      </c>
      <c r="G156" s="1615" t="str">
        <f>IF(B156="","",Output!BZ147)</f>
        <v/>
      </c>
      <c r="H156" s="1556" t="str">
        <f>IF(B156="","",Output!CA147)</f>
        <v/>
      </c>
      <c r="I156" s="1556" t="str">
        <f>IF(B156="","",Output!CB147)</f>
        <v/>
      </c>
      <c r="J156" s="1557" t="str">
        <f>IF(B156="","",Output!CC147)</f>
        <v/>
      </c>
      <c r="K156" s="1565" t="str">
        <f>IF(B156="","",Output!CD147)</f>
        <v/>
      </c>
    </row>
    <row r="157" spans="2:11">
      <c r="B157" s="1564" t="str">
        <f>IF(Output!C148=0,"",Output!C148)</f>
        <v/>
      </c>
      <c r="C157" s="1554" t="str">
        <f>IF(B157="","",Output!BV148)</f>
        <v/>
      </c>
      <c r="D157" s="1555" t="str">
        <f>IF(B157="","",Output!BW148)</f>
        <v/>
      </c>
      <c r="E157" s="1619" t="str">
        <f>IF(B157="","",Output!BX148)</f>
        <v/>
      </c>
      <c r="F157" s="1556" t="str">
        <f>IF(B157="","",Output!BY148)</f>
        <v/>
      </c>
      <c r="G157" s="1615" t="str">
        <f>IF(B157="","",Output!BZ148)</f>
        <v/>
      </c>
      <c r="H157" s="1556" t="str">
        <f>IF(B157="","",Output!CA148)</f>
        <v/>
      </c>
      <c r="I157" s="1556" t="str">
        <f>IF(B157="","",Output!CB148)</f>
        <v/>
      </c>
      <c r="J157" s="1557" t="str">
        <f>IF(B157="","",Output!CC148)</f>
        <v/>
      </c>
      <c r="K157" s="1565" t="str">
        <f>IF(B157="","",Output!CD148)</f>
        <v/>
      </c>
    </row>
    <row r="158" spans="2:11">
      <c r="B158" s="1564" t="str">
        <f>IF(Output!C149=0,"",Output!C149)</f>
        <v/>
      </c>
      <c r="C158" s="1554" t="str">
        <f>IF(B158="","",Output!BV149)</f>
        <v/>
      </c>
      <c r="D158" s="1555" t="str">
        <f>IF(B158="","",Output!BW149)</f>
        <v/>
      </c>
      <c r="E158" s="1619" t="str">
        <f>IF(B158="","",Output!BX149)</f>
        <v/>
      </c>
      <c r="F158" s="1556" t="str">
        <f>IF(B158="","",Output!BY149)</f>
        <v/>
      </c>
      <c r="G158" s="1615" t="str">
        <f>IF(B158="","",Output!BZ149)</f>
        <v/>
      </c>
      <c r="H158" s="1556" t="str">
        <f>IF(B158="","",Output!CA149)</f>
        <v/>
      </c>
      <c r="I158" s="1556" t="str">
        <f>IF(B158="","",Output!CB149)</f>
        <v/>
      </c>
      <c r="J158" s="1557" t="str">
        <f>IF(B158="","",Output!CC149)</f>
        <v/>
      </c>
      <c r="K158" s="1565" t="str">
        <f>IF(B158="","",Output!CD149)</f>
        <v/>
      </c>
    </row>
    <row r="159" spans="2:11">
      <c r="B159" s="1564" t="str">
        <f>IF(Output!C150=0,"",Output!C150)</f>
        <v/>
      </c>
      <c r="C159" s="1554" t="str">
        <f>IF(B159="","",Output!BV150)</f>
        <v/>
      </c>
      <c r="D159" s="1555" t="str">
        <f>IF(B159="","",Output!BW150)</f>
        <v/>
      </c>
      <c r="E159" s="1619" t="str">
        <f>IF(B159="","",Output!BX150)</f>
        <v/>
      </c>
      <c r="F159" s="1556" t="str">
        <f>IF(B159="","",Output!BY150)</f>
        <v/>
      </c>
      <c r="G159" s="1615" t="str">
        <f>IF(B159="","",Output!BZ150)</f>
        <v/>
      </c>
      <c r="H159" s="1556" t="str">
        <f>IF(B159="","",Output!CA150)</f>
        <v/>
      </c>
      <c r="I159" s="1556" t="str">
        <f>IF(B159="","",Output!CB150)</f>
        <v/>
      </c>
      <c r="J159" s="1557" t="str">
        <f>IF(B159="","",Output!CC150)</f>
        <v/>
      </c>
      <c r="K159" s="1565" t="str">
        <f>IF(B159="","",Output!CD150)</f>
        <v/>
      </c>
    </row>
    <row r="160" spans="2:11">
      <c r="B160" s="1564" t="str">
        <f>IF(Output!C151=0,"",Output!C151)</f>
        <v/>
      </c>
      <c r="C160" s="1554" t="str">
        <f>IF(B160="","",Output!BV151)</f>
        <v/>
      </c>
      <c r="D160" s="1555" t="str">
        <f>IF(B160="","",Output!BW151)</f>
        <v/>
      </c>
      <c r="E160" s="1619" t="str">
        <f>IF(B160="","",Output!BX151)</f>
        <v/>
      </c>
      <c r="F160" s="1556" t="str">
        <f>IF(B160="","",Output!BY151)</f>
        <v/>
      </c>
      <c r="G160" s="1615" t="str">
        <f>IF(B160="","",Output!BZ151)</f>
        <v/>
      </c>
      <c r="H160" s="1556" t="str">
        <f>IF(B160="","",Output!CA151)</f>
        <v/>
      </c>
      <c r="I160" s="1556" t="str">
        <f>IF(B160="","",Output!CB151)</f>
        <v/>
      </c>
      <c r="J160" s="1557" t="str">
        <f>IF(B160="","",Output!CC151)</f>
        <v/>
      </c>
      <c r="K160" s="1565" t="str">
        <f>IF(B160="","",Output!CD151)</f>
        <v/>
      </c>
    </row>
    <row r="161" spans="2:11">
      <c r="B161" s="1564" t="str">
        <f>IF(Output!C152=0,"",Output!C152)</f>
        <v/>
      </c>
      <c r="C161" s="1554" t="str">
        <f>IF(B161="","",Output!BV152)</f>
        <v/>
      </c>
      <c r="D161" s="1555" t="str">
        <f>IF(B161="","",Output!BW152)</f>
        <v/>
      </c>
      <c r="E161" s="1619" t="str">
        <f>IF(B161="","",Output!BX152)</f>
        <v/>
      </c>
      <c r="F161" s="1556" t="str">
        <f>IF(B161="","",Output!BY152)</f>
        <v/>
      </c>
      <c r="G161" s="1615" t="str">
        <f>IF(B161="","",Output!BZ152)</f>
        <v/>
      </c>
      <c r="H161" s="1556" t="str">
        <f>IF(B161="","",Output!CA152)</f>
        <v/>
      </c>
      <c r="I161" s="1556" t="str">
        <f>IF(B161="","",Output!CB152)</f>
        <v/>
      </c>
      <c r="J161" s="1557" t="str">
        <f>IF(B161="","",Output!CC152)</f>
        <v/>
      </c>
      <c r="K161" s="1565" t="str">
        <f>IF(B161="","",Output!CD152)</f>
        <v/>
      </c>
    </row>
    <row r="162" spans="2:11">
      <c r="B162" s="1564" t="str">
        <f>IF(Output!C153=0,"",Output!C153)</f>
        <v/>
      </c>
      <c r="C162" s="1554" t="str">
        <f>IF(B162="","",Output!BV153)</f>
        <v/>
      </c>
      <c r="D162" s="1555" t="str">
        <f>IF(B162="","",Output!BW153)</f>
        <v/>
      </c>
      <c r="E162" s="1619" t="str">
        <f>IF(B162="","",Output!BX153)</f>
        <v/>
      </c>
      <c r="F162" s="1556" t="str">
        <f>IF(B162="","",Output!BY153)</f>
        <v/>
      </c>
      <c r="G162" s="1615" t="str">
        <f>IF(B162="","",Output!BZ153)</f>
        <v/>
      </c>
      <c r="H162" s="1556" t="str">
        <f>IF(B162="","",Output!CA153)</f>
        <v/>
      </c>
      <c r="I162" s="1556" t="str">
        <f>IF(B162="","",Output!CB153)</f>
        <v/>
      </c>
      <c r="J162" s="1557" t="str">
        <f>IF(B162="","",Output!CC153)</f>
        <v/>
      </c>
      <c r="K162" s="1565" t="str">
        <f>IF(B162="","",Output!CD153)</f>
        <v/>
      </c>
    </row>
    <row r="163" spans="2:11">
      <c r="B163" s="1564" t="str">
        <f>IF(Output!C154=0,"",Output!C154)</f>
        <v/>
      </c>
      <c r="C163" s="1554" t="str">
        <f>IF(B163="","",Output!BV154)</f>
        <v/>
      </c>
      <c r="D163" s="1555" t="str">
        <f>IF(B163="","",Output!BW154)</f>
        <v/>
      </c>
      <c r="E163" s="1619" t="str">
        <f>IF(B163="","",Output!BX154)</f>
        <v/>
      </c>
      <c r="F163" s="1556" t="str">
        <f>IF(B163="","",Output!BY154)</f>
        <v/>
      </c>
      <c r="G163" s="1615" t="str">
        <f>IF(B163="","",Output!BZ154)</f>
        <v/>
      </c>
      <c r="H163" s="1556" t="str">
        <f>IF(B163="","",Output!CA154)</f>
        <v/>
      </c>
      <c r="I163" s="1556" t="str">
        <f>IF(B163="","",Output!CB154)</f>
        <v/>
      </c>
      <c r="J163" s="1557" t="str">
        <f>IF(B163="","",Output!CC154)</f>
        <v/>
      </c>
      <c r="K163" s="1565" t="str">
        <f>IF(B163="","",Output!CD154)</f>
        <v/>
      </c>
    </row>
    <row r="164" spans="2:11">
      <c r="B164" s="1564" t="str">
        <f>IF(Output!C155=0,"",Output!C155)</f>
        <v/>
      </c>
      <c r="C164" s="1554" t="str">
        <f>IF(B164="","",Output!BV155)</f>
        <v/>
      </c>
      <c r="D164" s="1555" t="str">
        <f>IF(B164="","",Output!BW155)</f>
        <v/>
      </c>
      <c r="E164" s="1619" t="str">
        <f>IF(B164="","",Output!BX155)</f>
        <v/>
      </c>
      <c r="F164" s="1556" t="str">
        <f>IF(B164="","",Output!BY155)</f>
        <v/>
      </c>
      <c r="G164" s="1615" t="str">
        <f>IF(B164="","",Output!BZ155)</f>
        <v/>
      </c>
      <c r="H164" s="1556" t="str">
        <f>IF(B164="","",Output!CA155)</f>
        <v/>
      </c>
      <c r="I164" s="1556" t="str">
        <f>IF(B164="","",Output!CB155)</f>
        <v/>
      </c>
      <c r="J164" s="1557" t="str">
        <f>IF(B164="","",Output!CC155)</f>
        <v/>
      </c>
      <c r="K164" s="1565" t="str">
        <f>IF(B164="","",Output!CD155)</f>
        <v/>
      </c>
    </row>
    <row r="165" spans="2:11">
      <c r="B165" s="1564" t="str">
        <f>IF(Output!C156=0,"",Output!C156)</f>
        <v/>
      </c>
      <c r="C165" s="1554" t="str">
        <f>IF(B165="","",Output!BV156)</f>
        <v/>
      </c>
      <c r="D165" s="1555" t="str">
        <f>IF(B165="","",Output!BW156)</f>
        <v/>
      </c>
      <c r="E165" s="1619" t="str">
        <f>IF(B165="","",Output!BX156)</f>
        <v/>
      </c>
      <c r="F165" s="1556" t="str">
        <f>IF(B165="","",Output!BY156)</f>
        <v/>
      </c>
      <c r="G165" s="1615" t="str">
        <f>IF(B165="","",Output!BZ156)</f>
        <v/>
      </c>
      <c r="H165" s="1556" t="str">
        <f>IF(B165="","",Output!CA156)</f>
        <v/>
      </c>
      <c r="I165" s="1556" t="str">
        <f>IF(B165="","",Output!CB156)</f>
        <v/>
      </c>
      <c r="J165" s="1557" t="str">
        <f>IF(B165="","",Output!CC156)</f>
        <v/>
      </c>
      <c r="K165" s="1565" t="str">
        <f>IF(B165="","",Output!CD156)</f>
        <v/>
      </c>
    </row>
    <row r="166" spans="2:11">
      <c r="B166" s="1564" t="str">
        <f>IF(Output!C157=0,"",Output!C157)</f>
        <v/>
      </c>
      <c r="C166" s="1554" t="str">
        <f>IF(B166="","",Output!BV157)</f>
        <v/>
      </c>
      <c r="D166" s="1555" t="str">
        <f>IF(B166="","",Output!BW157)</f>
        <v/>
      </c>
      <c r="E166" s="1619" t="str">
        <f>IF(B166="","",Output!BX157)</f>
        <v/>
      </c>
      <c r="F166" s="1556" t="str">
        <f>IF(B166="","",Output!BY157)</f>
        <v/>
      </c>
      <c r="G166" s="1615" t="str">
        <f>IF(B166="","",Output!BZ157)</f>
        <v/>
      </c>
      <c r="H166" s="1556" t="str">
        <f>IF(B166="","",Output!CA157)</f>
        <v/>
      </c>
      <c r="I166" s="1556" t="str">
        <f>IF(B166="","",Output!CB157)</f>
        <v/>
      </c>
      <c r="J166" s="1557" t="str">
        <f>IF(B166="","",Output!CC157)</f>
        <v/>
      </c>
      <c r="K166" s="1565" t="str">
        <f>IF(B166="","",Output!CD157)</f>
        <v/>
      </c>
    </row>
    <row r="167" spans="2:11">
      <c r="B167" s="1564" t="str">
        <f>IF(Output!C158=0,"",Output!C158)</f>
        <v/>
      </c>
      <c r="C167" s="1554" t="str">
        <f>IF(B167="","",Output!BV158)</f>
        <v/>
      </c>
      <c r="D167" s="1555" t="str">
        <f>IF(B167="","",Output!BW158)</f>
        <v/>
      </c>
      <c r="E167" s="1619" t="str">
        <f>IF(B167="","",Output!BX158)</f>
        <v/>
      </c>
      <c r="F167" s="1556" t="str">
        <f>IF(B167="","",Output!BY158)</f>
        <v/>
      </c>
      <c r="G167" s="1615" t="str">
        <f>IF(B167="","",Output!BZ158)</f>
        <v/>
      </c>
      <c r="H167" s="1556" t="str">
        <f>IF(B167="","",Output!CA158)</f>
        <v/>
      </c>
      <c r="I167" s="1556" t="str">
        <f>IF(B167="","",Output!CB158)</f>
        <v/>
      </c>
      <c r="J167" s="1557" t="str">
        <f>IF(B167="","",Output!CC158)</f>
        <v/>
      </c>
      <c r="K167" s="1565" t="str">
        <f>IF(B167="","",Output!CD158)</f>
        <v/>
      </c>
    </row>
    <row r="168" spans="2:11">
      <c r="B168" s="1564" t="str">
        <f>IF(Output!C159=0,"",Output!C159)</f>
        <v/>
      </c>
      <c r="C168" s="1554" t="str">
        <f>IF(B168="","",Output!BV159)</f>
        <v/>
      </c>
      <c r="D168" s="1555" t="str">
        <f>IF(B168="","",Output!BW159)</f>
        <v/>
      </c>
      <c r="E168" s="1619" t="str">
        <f>IF(B168="","",Output!BX159)</f>
        <v/>
      </c>
      <c r="F168" s="1556" t="str">
        <f>IF(B168="","",Output!BY159)</f>
        <v/>
      </c>
      <c r="G168" s="1615" t="str">
        <f>IF(B168="","",Output!BZ159)</f>
        <v/>
      </c>
      <c r="H168" s="1556" t="str">
        <f>IF(B168="","",Output!CA159)</f>
        <v/>
      </c>
      <c r="I168" s="1556" t="str">
        <f>IF(B168="","",Output!CB159)</f>
        <v/>
      </c>
      <c r="J168" s="1557" t="str">
        <f>IF(B168="","",Output!CC159)</f>
        <v/>
      </c>
      <c r="K168" s="1565" t="str">
        <f>IF(B168="","",Output!CD159)</f>
        <v/>
      </c>
    </row>
    <row r="169" spans="2:11">
      <c r="B169" s="1564" t="str">
        <f>IF(Output!C160=0,"",Output!C160)</f>
        <v/>
      </c>
      <c r="C169" s="1554" t="str">
        <f>IF(B169="","",Output!BV160)</f>
        <v/>
      </c>
      <c r="D169" s="1555" t="str">
        <f>IF(B169="","",Output!BW160)</f>
        <v/>
      </c>
      <c r="E169" s="1619" t="str">
        <f>IF(B169="","",Output!BX160)</f>
        <v/>
      </c>
      <c r="F169" s="1556" t="str">
        <f>IF(B169="","",Output!BY160)</f>
        <v/>
      </c>
      <c r="G169" s="1615" t="str">
        <f>IF(B169="","",Output!BZ160)</f>
        <v/>
      </c>
      <c r="H169" s="1556" t="str">
        <f>IF(B169="","",Output!CA160)</f>
        <v/>
      </c>
      <c r="I169" s="1556" t="str">
        <f>IF(B169="","",Output!CB160)</f>
        <v/>
      </c>
      <c r="J169" s="1557" t="str">
        <f>IF(B169="","",Output!CC160)</f>
        <v/>
      </c>
      <c r="K169" s="1565" t="str">
        <f>IF(B169="","",Output!CD160)</f>
        <v/>
      </c>
    </row>
    <row r="170" spans="2:11">
      <c r="B170" s="1564" t="str">
        <f>IF(Output!C161=0,"",Output!C161)</f>
        <v/>
      </c>
      <c r="C170" s="1554" t="str">
        <f>IF(B170="","",Output!BV161)</f>
        <v/>
      </c>
      <c r="D170" s="1555" t="str">
        <f>IF(B170="","",Output!BW161)</f>
        <v/>
      </c>
      <c r="E170" s="1619" t="str">
        <f>IF(B170="","",Output!BX161)</f>
        <v/>
      </c>
      <c r="F170" s="1556" t="str">
        <f>IF(B170="","",Output!BY161)</f>
        <v/>
      </c>
      <c r="G170" s="1615" t="str">
        <f>IF(B170="","",Output!BZ161)</f>
        <v/>
      </c>
      <c r="H170" s="1556" t="str">
        <f>IF(B170="","",Output!CA161)</f>
        <v/>
      </c>
      <c r="I170" s="1556" t="str">
        <f>IF(B170="","",Output!CB161)</f>
        <v/>
      </c>
      <c r="J170" s="1557" t="str">
        <f>IF(B170="","",Output!CC161)</f>
        <v/>
      </c>
      <c r="K170" s="1565" t="str">
        <f>IF(B170="","",Output!CD161)</f>
        <v/>
      </c>
    </row>
    <row r="171" spans="2:11">
      <c r="B171" s="1564" t="str">
        <f>IF(Output!C162=0,"",Output!C162)</f>
        <v/>
      </c>
      <c r="C171" s="1554" t="str">
        <f>IF(B171="","",Output!BV162)</f>
        <v/>
      </c>
      <c r="D171" s="1555" t="str">
        <f>IF(B171="","",Output!BW162)</f>
        <v/>
      </c>
      <c r="E171" s="1619" t="str">
        <f>IF(B171="","",Output!BX162)</f>
        <v/>
      </c>
      <c r="F171" s="1556" t="str">
        <f>IF(B171="","",Output!BY162)</f>
        <v/>
      </c>
      <c r="G171" s="1615" t="str">
        <f>IF(B171="","",Output!BZ162)</f>
        <v/>
      </c>
      <c r="H171" s="1556" t="str">
        <f>IF(B171="","",Output!CA162)</f>
        <v/>
      </c>
      <c r="I171" s="1556" t="str">
        <f>IF(B171="","",Output!CB162)</f>
        <v/>
      </c>
      <c r="J171" s="1557" t="str">
        <f>IF(B171="","",Output!CC162)</f>
        <v/>
      </c>
      <c r="K171" s="1565" t="str">
        <f>IF(B171="","",Output!CD162)</f>
        <v/>
      </c>
    </row>
    <row r="172" spans="2:11">
      <c r="B172" s="1564" t="str">
        <f>IF(Output!C163=0,"",Output!C163)</f>
        <v/>
      </c>
      <c r="C172" s="1554" t="str">
        <f>IF(B172="","",Output!BV163)</f>
        <v/>
      </c>
      <c r="D172" s="1555" t="str">
        <f>IF(B172="","",Output!BW163)</f>
        <v/>
      </c>
      <c r="E172" s="1619" t="str">
        <f>IF(B172="","",Output!BX163)</f>
        <v/>
      </c>
      <c r="F172" s="1556" t="str">
        <f>IF(B172="","",Output!BY163)</f>
        <v/>
      </c>
      <c r="G172" s="1615" t="str">
        <f>IF(B172="","",Output!BZ163)</f>
        <v/>
      </c>
      <c r="H172" s="1556" t="str">
        <f>IF(B172="","",Output!CA163)</f>
        <v/>
      </c>
      <c r="I172" s="1556" t="str">
        <f>IF(B172="","",Output!CB163)</f>
        <v/>
      </c>
      <c r="J172" s="1557" t="str">
        <f>IF(B172="","",Output!CC163)</f>
        <v/>
      </c>
      <c r="K172" s="1565" t="str">
        <f>IF(B172="","",Output!CD163)</f>
        <v/>
      </c>
    </row>
    <row r="173" spans="2:11">
      <c r="B173" s="1564" t="str">
        <f>IF(Output!C164=0,"",Output!C164)</f>
        <v/>
      </c>
      <c r="C173" s="1554" t="str">
        <f>IF(B173="","",Output!BV164)</f>
        <v/>
      </c>
      <c r="D173" s="1555" t="str">
        <f>IF(B173="","",Output!BW164)</f>
        <v/>
      </c>
      <c r="E173" s="1619" t="str">
        <f>IF(B173="","",Output!BX164)</f>
        <v/>
      </c>
      <c r="F173" s="1556" t="str">
        <f>IF(B173="","",Output!BY164)</f>
        <v/>
      </c>
      <c r="G173" s="1615" t="str">
        <f>IF(B173="","",Output!BZ164)</f>
        <v/>
      </c>
      <c r="H173" s="1556" t="str">
        <f>IF(B173="","",Output!CA164)</f>
        <v/>
      </c>
      <c r="I173" s="1556" t="str">
        <f>IF(B173="","",Output!CB164)</f>
        <v/>
      </c>
      <c r="J173" s="1557" t="str">
        <f>IF(B173="","",Output!CC164)</f>
        <v/>
      </c>
      <c r="K173" s="1565" t="str">
        <f>IF(B173="","",Output!CD164)</f>
        <v/>
      </c>
    </row>
    <row r="174" spans="2:11">
      <c r="B174" s="1564" t="str">
        <f>IF(Output!C165=0,"",Output!C165)</f>
        <v/>
      </c>
      <c r="C174" s="1554" t="str">
        <f>IF(B174="","",Output!BV165)</f>
        <v/>
      </c>
      <c r="D174" s="1555" t="str">
        <f>IF(B174="","",Output!BW165)</f>
        <v/>
      </c>
      <c r="E174" s="1619" t="str">
        <f>IF(B174="","",Output!BX165)</f>
        <v/>
      </c>
      <c r="F174" s="1556" t="str">
        <f>IF(B174="","",Output!BY165)</f>
        <v/>
      </c>
      <c r="G174" s="1615" t="str">
        <f>IF(B174="","",Output!BZ165)</f>
        <v/>
      </c>
      <c r="H174" s="1556" t="str">
        <f>IF(B174="","",Output!CA165)</f>
        <v/>
      </c>
      <c r="I174" s="1556" t="str">
        <f>IF(B174="","",Output!CB165)</f>
        <v/>
      </c>
      <c r="J174" s="1557" t="str">
        <f>IF(B174="","",Output!CC165)</f>
        <v/>
      </c>
      <c r="K174" s="1565" t="str">
        <f>IF(B174="","",Output!CD165)</f>
        <v/>
      </c>
    </row>
    <row r="175" spans="2:11">
      <c r="B175" s="1564" t="str">
        <f>IF(Output!C166=0,"",Output!C166)</f>
        <v/>
      </c>
      <c r="C175" s="1554" t="str">
        <f>IF(B175="","",Output!BV166)</f>
        <v/>
      </c>
      <c r="D175" s="1555" t="str">
        <f>IF(B175="","",Output!BW166)</f>
        <v/>
      </c>
      <c r="E175" s="1619" t="str">
        <f>IF(B175="","",Output!BX166)</f>
        <v/>
      </c>
      <c r="F175" s="1556" t="str">
        <f>IF(B175="","",Output!BY166)</f>
        <v/>
      </c>
      <c r="G175" s="1615" t="str">
        <f>IF(B175="","",Output!BZ166)</f>
        <v/>
      </c>
      <c r="H175" s="1556" t="str">
        <f>IF(B175="","",Output!CA166)</f>
        <v/>
      </c>
      <c r="I175" s="1556" t="str">
        <f>IF(B175="","",Output!CB166)</f>
        <v/>
      </c>
      <c r="J175" s="1557" t="str">
        <f>IF(B175="","",Output!CC166)</f>
        <v/>
      </c>
      <c r="K175" s="1565" t="str">
        <f>IF(B175="","",Output!CD166)</f>
        <v/>
      </c>
    </row>
    <row r="176" spans="2:11">
      <c r="B176" s="1564" t="str">
        <f>IF(Output!C167=0,"",Output!C167)</f>
        <v/>
      </c>
      <c r="C176" s="1554" t="str">
        <f>IF(B176="","",Output!BV167)</f>
        <v/>
      </c>
      <c r="D176" s="1555" t="str">
        <f>IF(B176="","",Output!BW167)</f>
        <v/>
      </c>
      <c r="E176" s="1619" t="str">
        <f>IF(B176="","",Output!BX167)</f>
        <v/>
      </c>
      <c r="F176" s="1556" t="str">
        <f>IF(B176="","",Output!BY167)</f>
        <v/>
      </c>
      <c r="G176" s="1615" t="str">
        <f>IF(B176="","",Output!BZ167)</f>
        <v/>
      </c>
      <c r="H176" s="1556" t="str">
        <f>IF(B176="","",Output!CA167)</f>
        <v/>
      </c>
      <c r="I176" s="1556" t="str">
        <f>IF(B176="","",Output!CB167)</f>
        <v/>
      </c>
      <c r="J176" s="1557" t="str">
        <f>IF(B176="","",Output!CC167)</f>
        <v/>
      </c>
      <c r="K176" s="1565" t="str">
        <f>IF(B176="","",Output!CD167)</f>
        <v/>
      </c>
    </row>
    <row r="177" spans="2:11">
      <c r="B177" s="1564" t="str">
        <f>IF(Output!C168=0,"",Output!C168)</f>
        <v/>
      </c>
      <c r="C177" s="1554" t="str">
        <f>IF(B177="","",Output!BV168)</f>
        <v/>
      </c>
      <c r="D177" s="1555" t="str">
        <f>IF(B177="","",Output!BW168)</f>
        <v/>
      </c>
      <c r="E177" s="1619" t="str">
        <f>IF(B177="","",Output!BX168)</f>
        <v/>
      </c>
      <c r="F177" s="1556" t="str">
        <f>IF(B177="","",Output!BY168)</f>
        <v/>
      </c>
      <c r="G177" s="1615" t="str">
        <f>IF(B177="","",Output!BZ168)</f>
        <v/>
      </c>
      <c r="H177" s="1556" t="str">
        <f>IF(B177="","",Output!CA168)</f>
        <v/>
      </c>
      <c r="I177" s="1556" t="str">
        <f>IF(B177="","",Output!CB168)</f>
        <v/>
      </c>
      <c r="J177" s="1557" t="str">
        <f>IF(B177="","",Output!CC168)</f>
        <v/>
      </c>
      <c r="K177" s="1565" t="str">
        <f>IF(B177="","",Output!CD168)</f>
        <v/>
      </c>
    </row>
    <row r="178" spans="2:11">
      <c r="B178" s="1564" t="str">
        <f>IF(Output!C169=0,"",Output!C169)</f>
        <v/>
      </c>
      <c r="C178" s="1554" t="str">
        <f>IF(B178="","",Output!BV169)</f>
        <v/>
      </c>
      <c r="D178" s="1555" t="str">
        <f>IF(B178="","",Output!BW169)</f>
        <v/>
      </c>
      <c r="E178" s="1619" t="str">
        <f>IF(B178="","",Output!BX169)</f>
        <v/>
      </c>
      <c r="F178" s="1556" t="str">
        <f>IF(B178="","",Output!BY169)</f>
        <v/>
      </c>
      <c r="G178" s="1615" t="str">
        <f>IF(B178="","",Output!BZ169)</f>
        <v/>
      </c>
      <c r="H178" s="1556" t="str">
        <f>IF(B178="","",Output!CA169)</f>
        <v/>
      </c>
      <c r="I178" s="1556" t="str">
        <f>IF(B178="","",Output!CB169)</f>
        <v/>
      </c>
      <c r="J178" s="1557" t="str">
        <f>IF(B178="","",Output!CC169)</f>
        <v/>
      </c>
      <c r="K178" s="1565" t="str">
        <f>IF(B178="","",Output!CD169)</f>
        <v/>
      </c>
    </row>
    <row r="179" spans="2:11">
      <c r="B179" s="1564" t="str">
        <f>IF(Output!C170=0,"",Output!C170)</f>
        <v/>
      </c>
      <c r="C179" s="1554" t="str">
        <f>IF(B179="","",Output!BV170)</f>
        <v/>
      </c>
      <c r="D179" s="1555" t="str">
        <f>IF(B179="","",Output!BW170)</f>
        <v/>
      </c>
      <c r="E179" s="1619" t="str">
        <f>IF(B179="","",Output!BX170)</f>
        <v/>
      </c>
      <c r="F179" s="1556" t="str">
        <f>IF(B179="","",Output!BY170)</f>
        <v/>
      </c>
      <c r="G179" s="1615" t="str">
        <f>IF(B179="","",Output!BZ170)</f>
        <v/>
      </c>
      <c r="H179" s="1556" t="str">
        <f>IF(B179="","",Output!CA170)</f>
        <v/>
      </c>
      <c r="I179" s="1556" t="str">
        <f>IF(B179="","",Output!CB170)</f>
        <v/>
      </c>
      <c r="J179" s="1557" t="str">
        <f>IF(B179="","",Output!CC170)</f>
        <v/>
      </c>
      <c r="K179" s="1565" t="str">
        <f>IF(B179="","",Output!CD170)</f>
        <v/>
      </c>
    </row>
    <row r="180" spans="2:11">
      <c r="B180" s="1564" t="str">
        <f>IF(Output!C171=0,"",Output!C171)</f>
        <v/>
      </c>
      <c r="C180" s="1554" t="str">
        <f>IF(B180="","",Output!BV171)</f>
        <v/>
      </c>
      <c r="D180" s="1555" t="str">
        <f>IF(B180="","",Output!BW171)</f>
        <v/>
      </c>
      <c r="E180" s="1619" t="str">
        <f>IF(B180="","",Output!BX171)</f>
        <v/>
      </c>
      <c r="F180" s="1556" t="str">
        <f>IF(B180="","",Output!BY171)</f>
        <v/>
      </c>
      <c r="G180" s="1615" t="str">
        <f>IF(B180="","",Output!BZ171)</f>
        <v/>
      </c>
      <c r="H180" s="1556" t="str">
        <f>IF(B180="","",Output!CA171)</f>
        <v/>
      </c>
      <c r="I180" s="1556" t="str">
        <f>IF(B180="","",Output!CB171)</f>
        <v/>
      </c>
      <c r="J180" s="1557" t="str">
        <f>IF(B180="","",Output!CC171)</f>
        <v/>
      </c>
      <c r="K180" s="1565" t="str">
        <f>IF(B180="","",Output!CD171)</f>
        <v/>
      </c>
    </row>
    <row r="181" spans="2:11">
      <c r="B181" s="1564" t="str">
        <f>IF(Output!C172=0,"",Output!C172)</f>
        <v/>
      </c>
      <c r="C181" s="1554" t="str">
        <f>IF(B181="","",Output!BV172)</f>
        <v/>
      </c>
      <c r="D181" s="1555" t="str">
        <f>IF(B181="","",Output!BW172)</f>
        <v/>
      </c>
      <c r="E181" s="1619" t="str">
        <f>IF(B181="","",Output!BX172)</f>
        <v/>
      </c>
      <c r="F181" s="1556" t="str">
        <f>IF(B181="","",Output!BY172)</f>
        <v/>
      </c>
      <c r="G181" s="1615" t="str">
        <f>IF(B181="","",Output!BZ172)</f>
        <v/>
      </c>
      <c r="H181" s="1556" t="str">
        <f>IF(B181="","",Output!CA172)</f>
        <v/>
      </c>
      <c r="I181" s="1556" t="str">
        <f>IF(B181="","",Output!CB172)</f>
        <v/>
      </c>
      <c r="J181" s="1557" t="str">
        <f>IF(B181="","",Output!CC172)</f>
        <v/>
      </c>
      <c r="K181" s="1565" t="str">
        <f>IF(B181="","",Output!CD172)</f>
        <v/>
      </c>
    </row>
    <row r="182" spans="2:11">
      <c r="B182" s="1564" t="str">
        <f>IF(Output!C173=0,"",Output!C173)</f>
        <v/>
      </c>
      <c r="C182" s="1554" t="str">
        <f>IF(B182="","",Output!BV173)</f>
        <v/>
      </c>
      <c r="D182" s="1555" t="str">
        <f>IF(B182="","",Output!BW173)</f>
        <v/>
      </c>
      <c r="E182" s="1619" t="str">
        <f>IF(B182="","",Output!BX173)</f>
        <v/>
      </c>
      <c r="F182" s="1556" t="str">
        <f>IF(B182="","",Output!BY173)</f>
        <v/>
      </c>
      <c r="G182" s="1615" t="str">
        <f>IF(B182="","",Output!BZ173)</f>
        <v/>
      </c>
      <c r="H182" s="1556" t="str">
        <f>IF(B182="","",Output!CA173)</f>
        <v/>
      </c>
      <c r="I182" s="1556" t="str">
        <f>IF(B182="","",Output!CB173)</f>
        <v/>
      </c>
      <c r="J182" s="1557" t="str">
        <f>IF(B182="","",Output!CC173)</f>
        <v/>
      </c>
      <c r="K182" s="1565" t="str">
        <f>IF(B182="","",Output!CD173)</f>
        <v/>
      </c>
    </row>
    <row r="183" spans="2:11">
      <c r="B183" s="1564" t="str">
        <f>IF(Output!C174=0,"",Output!C174)</f>
        <v/>
      </c>
      <c r="C183" s="1554" t="str">
        <f>IF(B183="","",Output!BV174)</f>
        <v/>
      </c>
      <c r="D183" s="1555" t="str">
        <f>IF(B183="","",Output!BW174)</f>
        <v/>
      </c>
      <c r="E183" s="1619" t="str">
        <f>IF(B183="","",Output!BX174)</f>
        <v/>
      </c>
      <c r="F183" s="1556" t="str">
        <f>IF(B183="","",Output!BY174)</f>
        <v/>
      </c>
      <c r="G183" s="1615" t="str">
        <f>IF(B183="","",Output!BZ174)</f>
        <v/>
      </c>
      <c r="H183" s="1556" t="str">
        <f>IF(B183="","",Output!CA174)</f>
        <v/>
      </c>
      <c r="I183" s="1556" t="str">
        <f>IF(B183="","",Output!CB174)</f>
        <v/>
      </c>
      <c r="J183" s="1557" t="str">
        <f>IF(B183="","",Output!CC174)</f>
        <v/>
      </c>
      <c r="K183" s="1565" t="str">
        <f>IF(B183="","",Output!CD174)</f>
        <v/>
      </c>
    </row>
    <row r="184" spans="2:11">
      <c r="B184" s="1564" t="str">
        <f>IF(Output!C175=0,"",Output!C175)</f>
        <v/>
      </c>
      <c r="C184" s="1554" t="str">
        <f>IF(B184="","",Output!BV175)</f>
        <v/>
      </c>
      <c r="D184" s="1555" t="str">
        <f>IF(B184="","",Output!BW175)</f>
        <v/>
      </c>
      <c r="E184" s="1619" t="str">
        <f>IF(B184="","",Output!BX175)</f>
        <v/>
      </c>
      <c r="F184" s="1556" t="str">
        <f>IF(B184="","",Output!BY175)</f>
        <v/>
      </c>
      <c r="G184" s="1615" t="str">
        <f>IF(B184="","",Output!BZ175)</f>
        <v/>
      </c>
      <c r="H184" s="1556" t="str">
        <f>IF(B184="","",Output!CA175)</f>
        <v/>
      </c>
      <c r="I184" s="1556" t="str">
        <f>IF(B184="","",Output!CB175)</f>
        <v/>
      </c>
      <c r="J184" s="1557" t="str">
        <f>IF(B184="","",Output!CC175)</f>
        <v/>
      </c>
      <c r="K184" s="1565" t="str">
        <f>IF(B184="","",Output!CD175)</f>
        <v/>
      </c>
    </row>
    <row r="185" spans="2:11">
      <c r="B185" s="1564" t="str">
        <f>IF(Output!C176=0,"",Output!C176)</f>
        <v/>
      </c>
      <c r="C185" s="1554" t="str">
        <f>IF(B185="","",Output!BV176)</f>
        <v/>
      </c>
      <c r="D185" s="1555" t="str">
        <f>IF(B185="","",Output!BW176)</f>
        <v/>
      </c>
      <c r="E185" s="1619" t="str">
        <f>IF(B185="","",Output!BX176)</f>
        <v/>
      </c>
      <c r="F185" s="1556" t="str">
        <f>IF(B185="","",Output!BY176)</f>
        <v/>
      </c>
      <c r="G185" s="1615" t="str">
        <f>IF(B185="","",Output!BZ176)</f>
        <v/>
      </c>
      <c r="H185" s="1556" t="str">
        <f>IF(B185="","",Output!CA176)</f>
        <v/>
      </c>
      <c r="I185" s="1556" t="str">
        <f>IF(B185="","",Output!CB176)</f>
        <v/>
      </c>
      <c r="J185" s="1557" t="str">
        <f>IF(B185="","",Output!CC176)</f>
        <v/>
      </c>
      <c r="K185" s="1565" t="str">
        <f>IF(B185="","",Output!CD176)</f>
        <v/>
      </c>
    </row>
    <row r="186" spans="2:11">
      <c r="B186" s="1564" t="str">
        <f>IF(Output!C177=0,"",Output!C177)</f>
        <v/>
      </c>
      <c r="C186" s="1554" t="str">
        <f>IF(B186="","",Output!BV177)</f>
        <v/>
      </c>
      <c r="D186" s="1555" t="str">
        <f>IF(B186="","",Output!BW177)</f>
        <v/>
      </c>
      <c r="E186" s="1619" t="str">
        <f>IF(B186="","",Output!BX177)</f>
        <v/>
      </c>
      <c r="F186" s="1556" t="str">
        <f>IF(B186="","",Output!BY177)</f>
        <v/>
      </c>
      <c r="G186" s="1615" t="str">
        <f>IF(B186="","",Output!BZ177)</f>
        <v/>
      </c>
      <c r="H186" s="1556" t="str">
        <f>IF(B186="","",Output!CA177)</f>
        <v/>
      </c>
      <c r="I186" s="1556" t="str">
        <f>IF(B186="","",Output!CB177)</f>
        <v/>
      </c>
      <c r="J186" s="1557" t="str">
        <f>IF(B186="","",Output!CC177)</f>
        <v/>
      </c>
      <c r="K186" s="1565" t="str">
        <f>IF(B186="","",Output!CD177)</f>
        <v/>
      </c>
    </row>
    <row r="187" spans="2:11">
      <c r="B187" s="1564" t="str">
        <f>IF(Output!C178=0,"",Output!C178)</f>
        <v/>
      </c>
      <c r="C187" s="1554" t="str">
        <f>IF(B187="","",Output!BV178)</f>
        <v/>
      </c>
      <c r="D187" s="1555" t="str">
        <f>IF(B187="","",Output!BW178)</f>
        <v/>
      </c>
      <c r="E187" s="1619" t="str">
        <f>IF(B187="","",Output!BX178)</f>
        <v/>
      </c>
      <c r="F187" s="1556" t="str">
        <f>IF(B187="","",Output!BY178)</f>
        <v/>
      </c>
      <c r="G187" s="1615" t="str">
        <f>IF(B187="","",Output!BZ178)</f>
        <v/>
      </c>
      <c r="H187" s="1556" t="str">
        <f>IF(B187="","",Output!CA178)</f>
        <v/>
      </c>
      <c r="I187" s="1556" t="str">
        <f>IF(B187="","",Output!CB178)</f>
        <v/>
      </c>
      <c r="J187" s="1557" t="str">
        <f>IF(B187="","",Output!CC178)</f>
        <v/>
      </c>
      <c r="K187" s="1565" t="str">
        <f>IF(B187="","",Output!CD178)</f>
        <v/>
      </c>
    </row>
    <row r="188" spans="2:11">
      <c r="B188" s="1564" t="str">
        <f>IF(Output!C179=0,"",Output!C179)</f>
        <v/>
      </c>
      <c r="C188" s="1554" t="str">
        <f>IF(B188="","",Output!BV179)</f>
        <v/>
      </c>
      <c r="D188" s="1555" t="str">
        <f>IF(B188="","",Output!BW179)</f>
        <v/>
      </c>
      <c r="E188" s="1619" t="str">
        <f>IF(B188="","",Output!BX179)</f>
        <v/>
      </c>
      <c r="F188" s="1556" t="str">
        <f>IF(B188="","",Output!BY179)</f>
        <v/>
      </c>
      <c r="G188" s="1615" t="str">
        <f>IF(B188="","",Output!BZ179)</f>
        <v/>
      </c>
      <c r="H188" s="1556" t="str">
        <f>IF(B188="","",Output!CA179)</f>
        <v/>
      </c>
      <c r="I188" s="1556" t="str">
        <f>IF(B188="","",Output!CB179)</f>
        <v/>
      </c>
      <c r="J188" s="1557" t="str">
        <f>IF(B188="","",Output!CC179)</f>
        <v/>
      </c>
      <c r="K188" s="1565" t="str">
        <f>IF(B188="","",Output!CD179)</f>
        <v/>
      </c>
    </row>
    <row r="189" spans="2:11">
      <c r="B189" s="1564" t="str">
        <f>IF(Output!C180=0,"",Output!C180)</f>
        <v/>
      </c>
      <c r="C189" s="1554" t="str">
        <f>IF(B189="","",Output!BV180)</f>
        <v/>
      </c>
      <c r="D189" s="1555" t="str">
        <f>IF(B189="","",Output!BW180)</f>
        <v/>
      </c>
      <c r="E189" s="1619" t="str">
        <f>IF(B189="","",Output!BX180)</f>
        <v/>
      </c>
      <c r="F189" s="1556" t="str">
        <f>IF(B189="","",Output!BY180)</f>
        <v/>
      </c>
      <c r="G189" s="1615" t="str">
        <f>IF(B189="","",Output!BZ180)</f>
        <v/>
      </c>
      <c r="H189" s="1556" t="str">
        <f>IF(B189="","",Output!CA180)</f>
        <v/>
      </c>
      <c r="I189" s="1556" t="str">
        <f>IF(B189="","",Output!CB180)</f>
        <v/>
      </c>
      <c r="J189" s="1557" t="str">
        <f>IF(B189="","",Output!CC180)</f>
        <v/>
      </c>
      <c r="K189" s="1565" t="str">
        <f>IF(B189="","",Output!CD180)</f>
        <v/>
      </c>
    </row>
    <row r="190" spans="2:11">
      <c r="B190" s="1564" t="str">
        <f>IF(Output!C181=0,"",Output!C181)</f>
        <v/>
      </c>
      <c r="C190" s="1554" t="str">
        <f>IF(B190="","",Output!BV181)</f>
        <v/>
      </c>
      <c r="D190" s="1555" t="str">
        <f>IF(B190="","",Output!BW181)</f>
        <v/>
      </c>
      <c r="E190" s="1619" t="str">
        <f>IF(B190="","",Output!BX181)</f>
        <v/>
      </c>
      <c r="F190" s="1556" t="str">
        <f>IF(B190="","",Output!BY181)</f>
        <v/>
      </c>
      <c r="G190" s="1615" t="str">
        <f>IF(B190="","",Output!BZ181)</f>
        <v/>
      </c>
      <c r="H190" s="1556" t="str">
        <f>IF(B190="","",Output!CA181)</f>
        <v/>
      </c>
      <c r="I190" s="1556" t="str">
        <f>IF(B190="","",Output!CB181)</f>
        <v/>
      </c>
      <c r="J190" s="1557" t="str">
        <f>IF(B190="","",Output!CC181)</f>
        <v/>
      </c>
      <c r="K190" s="1565" t="str">
        <f>IF(B190="","",Output!CD181)</f>
        <v/>
      </c>
    </row>
    <row r="191" spans="2:11">
      <c r="B191" s="1564" t="str">
        <f>IF(Output!C182=0,"",Output!C182)</f>
        <v/>
      </c>
      <c r="C191" s="1554" t="str">
        <f>IF(B191="","",Output!BV182)</f>
        <v/>
      </c>
      <c r="D191" s="1555" t="str">
        <f>IF(B191="","",Output!BW182)</f>
        <v/>
      </c>
      <c r="E191" s="1619" t="str">
        <f>IF(B191="","",Output!BX182)</f>
        <v/>
      </c>
      <c r="F191" s="1556" t="str">
        <f>IF(B191="","",Output!BY182)</f>
        <v/>
      </c>
      <c r="G191" s="1615" t="str">
        <f>IF(B191="","",Output!BZ182)</f>
        <v/>
      </c>
      <c r="H191" s="1556" t="str">
        <f>IF(B191="","",Output!CA182)</f>
        <v/>
      </c>
      <c r="I191" s="1556" t="str">
        <f>IF(B191="","",Output!CB182)</f>
        <v/>
      </c>
      <c r="J191" s="1557" t="str">
        <f>IF(B191="","",Output!CC182)</f>
        <v/>
      </c>
      <c r="K191" s="1565" t="str">
        <f>IF(B191="","",Output!CD182)</f>
        <v/>
      </c>
    </row>
    <row r="192" spans="2:11">
      <c r="B192" s="1564" t="str">
        <f>IF(Output!C183=0,"",Output!C183)</f>
        <v/>
      </c>
      <c r="C192" s="1554" t="str">
        <f>IF(B192="","",Output!BV183)</f>
        <v/>
      </c>
      <c r="D192" s="1555" t="str">
        <f>IF(B192="","",Output!BW183)</f>
        <v/>
      </c>
      <c r="E192" s="1619" t="str">
        <f>IF(B192="","",Output!BX183)</f>
        <v/>
      </c>
      <c r="F192" s="1556" t="str">
        <f>IF(B192="","",Output!BY183)</f>
        <v/>
      </c>
      <c r="G192" s="1615" t="str">
        <f>IF(B192="","",Output!BZ183)</f>
        <v/>
      </c>
      <c r="H192" s="1556" t="str">
        <f>IF(B192="","",Output!CA183)</f>
        <v/>
      </c>
      <c r="I192" s="1556" t="str">
        <f>IF(B192="","",Output!CB183)</f>
        <v/>
      </c>
      <c r="J192" s="1557" t="str">
        <f>IF(B192="","",Output!CC183)</f>
        <v/>
      </c>
      <c r="K192" s="1565" t="str">
        <f>IF(B192="","",Output!CD183)</f>
        <v/>
      </c>
    </row>
    <row r="193" spans="2:11">
      <c r="B193" s="1564" t="str">
        <f>IF(Output!C184=0,"",Output!C184)</f>
        <v/>
      </c>
      <c r="C193" s="1554" t="str">
        <f>IF(B193="","",Output!BV184)</f>
        <v/>
      </c>
      <c r="D193" s="1555" t="str">
        <f>IF(B193="","",Output!BW184)</f>
        <v/>
      </c>
      <c r="E193" s="1619" t="str">
        <f>IF(B193="","",Output!BX184)</f>
        <v/>
      </c>
      <c r="F193" s="1556" t="str">
        <f>IF(B193="","",Output!BY184)</f>
        <v/>
      </c>
      <c r="G193" s="1615" t="str">
        <f>IF(B193="","",Output!BZ184)</f>
        <v/>
      </c>
      <c r="H193" s="1556" t="str">
        <f>IF(B193="","",Output!CA184)</f>
        <v/>
      </c>
      <c r="I193" s="1556" t="str">
        <f>IF(B193="","",Output!CB184)</f>
        <v/>
      </c>
      <c r="J193" s="1557" t="str">
        <f>IF(B193="","",Output!CC184)</f>
        <v/>
      </c>
      <c r="K193" s="1565" t="str">
        <f>IF(B193="","",Output!CD184)</f>
        <v/>
      </c>
    </row>
    <row r="194" spans="2:11">
      <c r="B194" s="1564" t="str">
        <f>IF(Output!C185=0,"",Output!C185)</f>
        <v/>
      </c>
      <c r="C194" s="1554" t="str">
        <f>IF(B194="","",Output!BV185)</f>
        <v/>
      </c>
      <c r="D194" s="1555" t="str">
        <f>IF(B194="","",Output!BW185)</f>
        <v/>
      </c>
      <c r="E194" s="1619" t="str">
        <f>IF(B194="","",Output!BX185)</f>
        <v/>
      </c>
      <c r="F194" s="1556" t="str">
        <f>IF(B194="","",Output!BY185)</f>
        <v/>
      </c>
      <c r="G194" s="1615" t="str">
        <f>IF(B194="","",Output!BZ185)</f>
        <v/>
      </c>
      <c r="H194" s="1556" t="str">
        <f>IF(B194="","",Output!CA185)</f>
        <v/>
      </c>
      <c r="I194" s="1556" t="str">
        <f>IF(B194="","",Output!CB185)</f>
        <v/>
      </c>
      <c r="J194" s="1557" t="str">
        <f>IF(B194="","",Output!CC185)</f>
        <v/>
      </c>
      <c r="K194" s="1565" t="str">
        <f>IF(B194="","",Output!CD185)</f>
        <v/>
      </c>
    </row>
    <row r="195" spans="2:11">
      <c r="B195" s="1564" t="str">
        <f>IF(Output!C186=0,"",Output!C186)</f>
        <v/>
      </c>
      <c r="C195" s="1554" t="str">
        <f>IF(B195="","",Output!BV186)</f>
        <v/>
      </c>
      <c r="D195" s="1555" t="str">
        <f>IF(B195="","",Output!BW186)</f>
        <v/>
      </c>
      <c r="E195" s="1619" t="str">
        <f>IF(B195="","",Output!BX186)</f>
        <v/>
      </c>
      <c r="F195" s="1556" t="str">
        <f>IF(B195="","",Output!BY186)</f>
        <v/>
      </c>
      <c r="G195" s="1615" t="str">
        <f>IF(B195="","",Output!BZ186)</f>
        <v/>
      </c>
      <c r="H195" s="1556" t="str">
        <f>IF(B195="","",Output!CA186)</f>
        <v/>
      </c>
      <c r="I195" s="1556" t="str">
        <f>IF(B195="","",Output!CB186)</f>
        <v/>
      </c>
      <c r="J195" s="1557" t="str">
        <f>IF(B195="","",Output!CC186)</f>
        <v/>
      </c>
      <c r="K195" s="1565" t="str">
        <f>IF(B195="","",Output!CD186)</f>
        <v/>
      </c>
    </row>
    <row r="196" spans="2:11">
      <c r="B196" s="1564" t="str">
        <f>IF(Output!C187=0,"",Output!C187)</f>
        <v/>
      </c>
      <c r="C196" s="1554" t="str">
        <f>IF(B196="","",Output!BV187)</f>
        <v/>
      </c>
      <c r="D196" s="1555" t="str">
        <f>IF(B196="","",Output!BW187)</f>
        <v/>
      </c>
      <c r="E196" s="1619" t="str">
        <f>IF(B196="","",Output!BX187)</f>
        <v/>
      </c>
      <c r="F196" s="1556" t="str">
        <f>IF(B196="","",Output!BY187)</f>
        <v/>
      </c>
      <c r="G196" s="1615" t="str">
        <f>IF(B196="","",Output!BZ187)</f>
        <v/>
      </c>
      <c r="H196" s="1556" t="str">
        <f>IF(B196="","",Output!CA187)</f>
        <v/>
      </c>
      <c r="I196" s="1556" t="str">
        <f>IF(B196="","",Output!CB187)</f>
        <v/>
      </c>
      <c r="J196" s="1557" t="str">
        <f>IF(B196="","",Output!CC187)</f>
        <v/>
      </c>
      <c r="K196" s="1565" t="str">
        <f>IF(B196="","",Output!CD187)</f>
        <v/>
      </c>
    </row>
    <row r="197" spans="2:11">
      <c r="B197" s="1564" t="str">
        <f>IF(Output!C188=0,"",Output!C188)</f>
        <v/>
      </c>
      <c r="C197" s="1554" t="str">
        <f>IF(B197="","",Output!BV188)</f>
        <v/>
      </c>
      <c r="D197" s="1555" t="str">
        <f>IF(B197="","",Output!BW188)</f>
        <v/>
      </c>
      <c r="E197" s="1619" t="str">
        <f>IF(B197="","",Output!BX188)</f>
        <v/>
      </c>
      <c r="F197" s="1556" t="str">
        <f>IF(B197="","",Output!BY188)</f>
        <v/>
      </c>
      <c r="G197" s="1615" t="str">
        <f>IF(B197="","",Output!BZ188)</f>
        <v/>
      </c>
      <c r="H197" s="1556" t="str">
        <f>IF(B197="","",Output!CA188)</f>
        <v/>
      </c>
      <c r="I197" s="1556" t="str">
        <f>IF(B197="","",Output!CB188)</f>
        <v/>
      </c>
      <c r="J197" s="1557" t="str">
        <f>IF(B197="","",Output!CC188)</f>
        <v/>
      </c>
      <c r="K197" s="1565" t="str">
        <f>IF(B197="","",Output!CD188)</f>
        <v/>
      </c>
    </row>
    <row r="198" spans="2:11">
      <c r="B198" s="1564" t="str">
        <f>IF(Output!C189=0,"",Output!C189)</f>
        <v/>
      </c>
      <c r="C198" s="1554" t="str">
        <f>IF(B198="","",Output!BV189)</f>
        <v/>
      </c>
      <c r="D198" s="1555" t="str">
        <f>IF(B198="","",Output!BW189)</f>
        <v/>
      </c>
      <c r="E198" s="1619" t="str">
        <f>IF(B198="","",Output!BX189)</f>
        <v/>
      </c>
      <c r="F198" s="1556" t="str">
        <f>IF(B198="","",Output!BY189)</f>
        <v/>
      </c>
      <c r="G198" s="1615" t="str">
        <f>IF(B198="","",Output!BZ189)</f>
        <v/>
      </c>
      <c r="H198" s="1556" t="str">
        <f>IF(B198="","",Output!CA189)</f>
        <v/>
      </c>
      <c r="I198" s="1556" t="str">
        <f>IF(B198="","",Output!CB189)</f>
        <v/>
      </c>
      <c r="J198" s="1557" t="str">
        <f>IF(B198="","",Output!CC189)</f>
        <v/>
      </c>
      <c r="K198" s="1565" t="str">
        <f>IF(B198="","",Output!CD189)</f>
        <v/>
      </c>
    </row>
    <row r="199" spans="2:11">
      <c r="B199" s="1564" t="str">
        <f>IF(Output!C190=0,"",Output!C190)</f>
        <v/>
      </c>
      <c r="C199" s="1554" t="str">
        <f>IF(B199="","",Output!BV190)</f>
        <v/>
      </c>
      <c r="D199" s="1555" t="str">
        <f>IF(B199="","",Output!BW190)</f>
        <v/>
      </c>
      <c r="E199" s="1619" t="str">
        <f>IF(B199="","",Output!BX190)</f>
        <v/>
      </c>
      <c r="F199" s="1556" t="str">
        <f>IF(B199="","",Output!BY190)</f>
        <v/>
      </c>
      <c r="G199" s="1615" t="str">
        <f>IF(B199="","",Output!BZ190)</f>
        <v/>
      </c>
      <c r="H199" s="1556" t="str">
        <f>IF(B199="","",Output!CA190)</f>
        <v/>
      </c>
      <c r="I199" s="1556" t="str">
        <f>IF(B199="","",Output!CB190)</f>
        <v/>
      </c>
      <c r="J199" s="1557" t="str">
        <f>IF(B199="","",Output!CC190)</f>
        <v/>
      </c>
      <c r="K199" s="1565" t="str">
        <f>IF(B199="","",Output!CD190)</f>
        <v/>
      </c>
    </row>
    <row r="200" spans="2:11">
      <c r="B200" s="1564" t="str">
        <f>IF(Output!C191=0,"",Output!C191)</f>
        <v/>
      </c>
      <c r="C200" s="1554" t="str">
        <f>IF(B200="","",Output!BV191)</f>
        <v/>
      </c>
      <c r="D200" s="1555" t="str">
        <f>IF(B200="","",Output!BW191)</f>
        <v/>
      </c>
      <c r="E200" s="1619" t="str">
        <f>IF(B200="","",Output!BX191)</f>
        <v/>
      </c>
      <c r="F200" s="1556" t="str">
        <f>IF(B200="","",Output!BY191)</f>
        <v/>
      </c>
      <c r="G200" s="1615" t="str">
        <f>IF(B200="","",Output!BZ191)</f>
        <v/>
      </c>
      <c r="H200" s="1556" t="str">
        <f>IF(B200="","",Output!CA191)</f>
        <v/>
      </c>
      <c r="I200" s="1556" t="str">
        <f>IF(B200="","",Output!CB191)</f>
        <v/>
      </c>
      <c r="J200" s="1557" t="str">
        <f>IF(B200="","",Output!CC191)</f>
        <v/>
      </c>
      <c r="K200" s="1565" t="str">
        <f>IF(B200="","",Output!CD191)</f>
        <v/>
      </c>
    </row>
    <row r="201" spans="2:11">
      <c r="B201" s="1564" t="str">
        <f>IF(Output!C192=0,"",Output!C192)</f>
        <v/>
      </c>
      <c r="C201" s="1554" t="str">
        <f>IF(B201="","",Output!BV192)</f>
        <v/>
      </c>
      <c r="D201" s="1555" t="str">
        <f>IF(B201="","",Output!BW192)</f>
        <v/>
      </c>
      <c r="E201" s="1619" t="str">
        <f>IF(B201="","",Output!BX192)</f>
        <v/>
      </c>
      <c r="F201" s="1556" t="str">
        <f>IF(B201="","",Output!BY192)</f>
        <v/>
      </c>
      <c r="G201" s="1615" t="str">
        <f>IF(B201="","",Output!BZ192)</f>
        <v/>
      </c>
      <c r="H201" s="1556" t="str">
        <f>IF(B201="","",Output!CA192)</f>
        <v/>
      </c>
      <c r="I201" s="1556" t="str">
        <f>IF(B201="","",Output!CB192)</f>
        <v/>
      </c>
      <c r="J201" s="1557" t="str">
        <f>IF(B201="","",Output!CC192)</f>
        <v/>
      </c>
      <c r="K201" s="1565" t="str">
        <f>IF(B201="","",Output!CD192)</f>
        <v/>
      </c>
    </row>
    <row r="202" spans="2:11">
      <c r="B202" s="1564" t="str">
        <f>IF(Output!C193=0,"",Output!C193)</f>
        <v/>
      </c>
      <c r="C202" s="1554" t="str">
        <f>IF(B202="","",Output!BV193)</f>
        <v/>
      </c>
      <c r="D202" s="1555" t="str">
        <f>IF(B202="","",Output!BW193)</f>
        <v/>
      </c>
      <c r="E202" s="1619" t="str">
        <f>IF(B202="","",Output!BX193)</f>
        <v/>
      </c>
      <c r="F202" s="1556" t="str">
        <f>IF(B202="","",Output!BY193)</f>
        <v/>
      </c>
      <c r="G202" s="1615" t="str">
        <f>IF(B202="","",Output!BZ193)</f>
        <v/>
      </c>
      <c r="H202" s="1556" t="str">
        <f>IF(B202="","",Output!CA193)</f>
        <v/>
      </c>
      <c r="I202" s="1556" t="str">
        <f>IF(B202="","",Output!CB193)</f>
        <v/>
      </c>
      <c r="J202" s="1557" t="str">
        <f>IF(B202="","",Output!CC193)</f>
        <v/>
      </c>
      <c r="K202" s="1565" t="str">
        <f>IF(B202="","",Output!CD193)</f>
        <v/>
      </c>
    </row>
    <row r="203" spans="2:11">
      <c r="B203" s="1564" t="str">
        <f>IF(Output!C194=0,"",Output!C194)</f>
        <v/>
      </c>
      <c r="C203" s="1554" t="str">
        <f>IF(B203="","",Output!BV194)</f>
        <v/>
      </c>
      <c r="D203" s="1555" t="str">
        <f>IF(B203="","",Output!BW194)</f>
        <v/>
      </c>
      <c r="E203" s="1619" t="str">
        <f>IF(B203="","",Output!BX194)</f>
        <v/>
      </c>
      <c r="F203" s="1556" t="str">
        <f>IF(B203="","",Output!BY194)</f>
        <v/>
      </c>
      <c r="G203" s="1615" t="str">
        <f>IF(B203="","",Output!BZ194)</f>
        <v/>
      </c>
      <c r="H203" s="1556" t="str">
        <f>IF(B203="","",Output!CA194)</f>
        <v/>
      </c>
      <c r="I203" s="1556" t="str">
        <f>IF(B203="","",Output!CB194)</f>
        <v/>
      </c>
      <c r="J203" s="1557" t="str">
        <f>IF(B203="","",Output!CC194)</f>
        <v/>
      </c>
      <c r="K203" s="1565" t="str">
        <f>IF(B203="","",Output!CD194)</f>
        <v/>
      </c>
    </row>
    <row r="204" spans="2:11">
      <c r="B204" s="1564" t="str">
        <f>IF(Output!C195=0,"",Output!C195)</f>
        <v/>
      </c>
      <c r="C204" s="1554" t="str">
        <f>IF(B204="","",Output!BV195)</f>
        <v/>
      </c>
      <c r="D204" s="1555" t="str">
        <f>IF(B204="","",Output!BW195)</f>
        <v/>
      </c>
      <c r="E204" s="1619" t="str">
        <f>IF(B204="","",Output!BX195)</f>
        <v/>
      </c>
      <c r="F204" s="1556" t="str">
        <f>IF(B204="","",Output!BY195)</f>
        <v/>
      </c>
      <c r="G204" s="1615" t="str">
        <f>IF(B204="","",Output!BZ195)</f>
        <v/>
      </c>
      <c r="H204" s="1556" t="str">
        <f>IF(B204="","",Output!CA195)</f>
        <v/>
      </c>
      <c r="I204" s="1556" t="str">
        <f>IF(B204="","",Output!CB195)</f>
        <v/>
      </c>
      <c r="J204" s="1557" t="str">
        <f>IF(B204="","",Output!CC195)</f>
        <v/>
      </c>
      <c r="K204" s="1565" t="str">
        <f>IF(B204="","",Output!CD195)</f>
        <v/>
      </c>
    </row>
    <row r="205" spans="2:11">
      <c r="B205" s="1564" t="str">
        <f>IF(Output!C196=0,"",Output!C196)</f>
        <v/>
      </c>
      <c r="C205" s="1554" t="str">
        <f>IF(B205="","",Output!BV196)</f>
        <v/>
      </c>
      <c r="D205" s="1555" t="str">
        <f>IF(B205="","",Output!BW196)</f>
        <v/>
      </c>
      <c r="E205" s="1619" t="str">
        <f>IF(B205="","",Output!BX196)</f>
        <v/>
      </c>
      <c r="F205" s="1556" t="str">
        <f>IF(B205="","",Output!BY196)</f>
        <v/>
      </c>
      <c r="G205" s="1615" t="str">
        <f>IF(B205="","",Output!BZ196)</f>
        <v/>
      </c>
      <c r="H205" s="1556" t="str">
        <f>IF(B205="","",Output!CA196)</f>
        <v/>
      </c>
      <c r="I205" s="1556" t="str">
        <f>IF(B205="","",Output!CB196)</f>
        <v/>
      </c>
      <c r="J205" s="1557" t="str">
        <f>IF(B205="","",Output!CC196)</f>
        <v/>
      </c>
      <c r="K205" s="1565" t="str">
        <f>IF(B205="","",Output!CD196)</f>
        <v/>
      </c>
    </row>
    <row r="206" spans="2:11">
      <c r="B206" s="1564" t="str">
        <f>IF(Output!C197=0,"",Output!C197)</f>
        <v/>
      </c>
      <c r="C206" s="1554" t="str">
        <f>IF(B206="","",Output!BV197)</f>
        <v/>
      </c>
      <c r="D206" s="1555" t="str">
        <f>IF(B206="","",Output!BW197)</f>
        <v/>
      </c>
      <c r="E206" s="1619" t="str">
        <f>IF(B206="","",Output!BX197)</f>
        <v/>
      </c>
      <c r="F206" s="1556" t="str">
        <f>IF(B206="","",Output!BY197)</f>
        <v/>
      </c>
      <c r="G206" s="1615" t="str">
        <f>IF(B206="","",Output!BZ197)</f>
        <v/>
      </c>
      <c r="H206" s="1556" t="str">
        <f>IF(B206="","",Output!CA197)</f>
        <v/>
      </c>
      <c r="I206" s="1556" t="str">
        <f>IF(B206="","",Output!CB197)</f>
        <v/>
      </c>
      <c r="J206" s="1557" t="str">
        <f>IF(B206="","",Output!CC197)</f>
        <v/>
      </c>
      <c r="K206" s="1565" t="str">
        <f>IF(B206="","",Output!CD197)</f>
        <v/>
      </c>
    </row>
    <row r="207" spans="2:11">
      <c r="B207" s="1564" t="str">
        <f>IF(Output!C198=0,"",Output!C198)</f>
        <v/>
      </c>
      <c r="C207" s="1554" t="str">
        <f>IF(B207="","",Output!BV198)</f>
        <v/>
      </c>
      <c r="D207" s="1555" t="str">
        <f>IF(B207="","",Output!BW198)</f>
        <v/>
      </c>
      <c r="E207" s="1619" t="str">
        <f>IF(B207="","",Output!BX198)</f>
        <v/>
      </c>
      <c r="F207" s="1556" t="str">
        <f>IF(B207="","",Output!BY198)</f>
        <v/>
      </c>
      <c r="G207" s="1615" t="str">
        <f>IF(B207="","",Output!BZ198)</f>
        <v/>
      </c>
      <c r="H207" s="1556" t="str">
        <f>IF(B207="","",Output!CA198)</f>
        <v/>
      </c>
      <c r="I207" s="1556" t="str">
        <f>IF(B207="","",Output!CB198)</f>
        <v/>
      </c>
      <c r="J207" s="1557" t="str">
        <f>IF(B207="","",Output!CC198)</f>
        <v/>
      </c>
      <c r="K207" s="1565" t="str">
        <f>IF(B207="","",Output!CD198)</f>
        <v/>
      </c>
    </row>
    <row r="208" spans="2:11">
      <c r="B208" s="1564" t="str">
        <f>IF(Output!C199=0,"",Output!C199)</f>
        <v/>
      </c>
      <c r="C208" s="1554" t="str">
        <f>IF(B208="","",Output!BV199)</f>
        <v/>
      </c>
      <c r="D208" s="1555" t="str">
        <f>IF(B208="","",Output!BW199)</f>
        <v/>
      </c>
      <c r="E208" s="1619" t="str">
        <f>IF(B208="","",Output!BX199)</f>
        <v/>
      </c>
      <c r="F208" s="1556" t="str">
        <f>IF(B208="","",Output!BY199)</f>
        <v/>
      </c>
      <c r="G208" s="1615" t="str">
        <f>IF(B208="","",Output!BZ199)</f>
        <v/>
      </c>
      <c r="H208" s="1556" t="str">
        <f>IF(B208="","",Output!CA199)</f>
        <v/>
      </c>
      <c r="I208" s="1556" t="str">
        <f>IF(B208="","",Output!CB199)</f>
        <v/>
      </c>
      <c r="J208" s="1557" t="str">
        <f>IF(B208="","",Output!CC199)</f>
        <v/>
      </c>
      <c r="K208" s="1565" t="str">
        <f>IF(B208="","",Output!CD199)</f>
        <v/>
      </c>
    </row>
    <row r="209" spans="2:11">
      <c r="B209" s="1564" t="str">
        <f>IF(Output!C200=0,"",Output!C200)</f>
        <v/>
      </c>
      <c r="C209" s="1554" t="str">
        <f>IF(B209="","",Output!BV200)</f>
        <v/>
      </c>
      <c r="D209" s="1555" t="str">
        <f>IF(B209="","",Output!BW200)</f>
        <v/>
      </c>
      <c r="E209" s="1619" t="str">
        <f>IF(B209="","",Output!BX200)</f>
        <v/>
      </c>
      <c r="F209" s="1556" t="str">
        <f>IF(B209="","",Output!BY200)</f>
        <v/>
      </c>
      <c r="G209" s="1615" t="str">
        <f>IF(B209="","",Output!BZ200)</f>
        <v/>
      </c>
      <c r="H209" s="1556" t="str">
        <f>IF(B209="","",Output!CA200)</f>
        <v/>
      </c>
      <c r="I209" s="1556" t="str">
        <f>IF(B209="","",Output!CB200)</f>
        <v/>
      </c>
      <c r="J209" s="1557" t="str">
        <f>IF(B209="","",Output!CC200)</f>
        <v/>
      </c>
      <c r="K209" s="1565" t="str">
        <f>IF(B209="","",Output!CD200)</f>
        <v/>
      </c>
    </row>
    <row r="210" spans="2:11">
      <c r="B210" s="1564" t="str">
        <f>IF(Output!C201=0,"",Output!C201)</f>
        <v/>
      </c>
      <c r="C210" s="1554" t="str">
        <f>IF(B210="","",Output!BV201)</f>
        <v/>
      </c>
      <c r="D210" s="1555" t="str">
        <f>IF(B210="","",Output!BW201)</f>
        <v/>
      </c>
      <c r="E210" s="1619" t="str">
        <f>IF(B210="","",Output!BX201)</f>
        <v/>
      </c>
      <c r="F210" s="1556" t="str">
        <f>IF(B210="","",Output!BY201)</f>
        <v/>
      </c>
      <c r="G210" s="1615" t="str">
        <f>IF(B210="","",Output!BZ201)</f>
        <v/>
      </c>
      <c r="H210" s="1556" t="str">
        <f>IF(B210="","",Output!CA201)</f>
        <v/>
      </c>
      <c r="I210" s="1556" t="str">
        <f>IF(B210="","",Output!CB201)</f>
        <v/>
      </c>
      <c r="J210" s="1557" t="str">
        <f>IF(B210="","",Output!CC201)</f>
        <v/>
      </c>
      <c r="K210" s="1565" t="str">
        <f>IF(B210="","",Output!CD201)</f>
        <v/>
      </c>
    </row>
    <row r="211" spans="2:11">
      <c r="B211" s="1564" t="str">
        <f>IF(Output!C202=0,"",Output!C202)</f>
        <v/>
      </c>
      <c r="C211" s="1554" t="str">
        <f>IF(B211="","",Output!BV202)</f>
        <v/>
      </c>
      <c r="D211" s="1555" t="str">
        <f>IF(B211="","",Output!BW202)</f>
        <v/>
      </c>
      <c r="E211" s="1619" t="str">
        <f>IF(B211="","",Output!BX202)</f>
        <v/>
      </c>
      <c r="F211" s="1556" t="str">
        <f>IF(B211="","",Output!BY202)</f>
        <v/>
      </c>
      <c r="G211" s="1615" t="str">
        <f>IF(B211="","",Output!BZ202)</f>
        <v/>
      </c>
      <c r="H211" s="1556" t="str">
        <f>IF(B211="","",Output!CA202)</f>
        <v/>
      </c>
      <c r="I211" s="1556" t="str">
        <f>IF(B211="","",Output!CB202)</f>
        <v/>
      </c>
      <c r="J211" s="1557" t="str">
        <f>IF(B211="","",Output!CC202)</f>
        <v/>
      </c>
      <c r="K211" s="1565" t="str">
        <f>IF(B211="","",Output!CD202)</f>
        <v/>
      </c>
    </row>
    <row r="212" spans="2:11">
      <c r="B212" s="1564" t="str">
        <f>IF(Output!C203=0,"",Output!C203)</f>
        <v/>
      </c>
      <c r="C212" s="1554" t="str">
        <f>IF(B212="","",Output!BV203)</f>
        <v/>
      </c>
      <c r="D212" s="1555" t="str">
        <f>IF(B212="","",Output!BW203)</f>
        <v/>
      </c>
      <c r="E212" s="1619" t="str">
        <f>IF(B212="","",Output!BX203)</f>
        <v/>
      </c>
      <c r="F212" s="1556" t="str">
        <f>IF(B212="","",Output!BY203)</f>
        <v/>
      </c>
      <c r="G212" s="1615" t="str">
        <f>IF(B212="","",Output!BZ203)</f>
        <v/>
      </c>
      <c r="H212" s="1556" t="str">
        <f>IF(B212="","",Output!CA203)</f>
        <v/>
      </c>
      <c r="I212" s="1556" t="str">
        <f>IF(B212="","",Output!CB203)</f>
        <v/>
      </c>
      <c r="J212" s="1557" t="str">
        <f>IF(B212="","",Output!CC203)</f>
        <v/>
      </c>
      <c r="K212" s="1565" t="str">
        <f>IF(B212="","",Output!CD203)</f>
        <v/>
      </c>
    </row>
    <row r="213" spans="2:11">
      <c r="B213" s="1564" t="str">
        <f>IF(Output!C204=0,"",Output!C204)</f>
        <v/>
      </c>
      <c r="C213" s="1554" t="str">
        <f>IF(B213="","",Output!BV204)</f>
        <v/>
      </c>
      <c r="D213" s="1555" t="str">
        <f>IF(B213="","",Output!BW204)</f>
        <v/>
      </c>
      <c r="E213" s="1619" t="str">
        <f>IF(B213="","",Output!BX204)</f>
        <v/>
      </c>
      <c r="F213" s="1556" t="str">
        <f>IF(B213="","",Output!BY204)</f>
        <v/>
      </c>
      <c r="G213" s="1615" t="str">
        <f>IF(B213="","",Output!BZ204)</f>
        <v/>
      </c>
      <c r="H213" s="1556" t="str">
        <f>IF(B213="","",Output!CA204)</f>
        <v/>
      </c>
      <c r="I213" s="1556" t="str">
        <f>IF(B213="","",Output!CB204)</f>
        <v/>
      </c>
      <c r="J213" s="1557" t="str">
        <f>IF(B213="","",Output!CC204)</f>
        <v/>
      </c>
      <c r="K213" s="1565" t="str">
        <f>IF(B213="","",Output!CD204)</f>
        <v/>
      </c>
    </row>
    <row r="214" spans="2:11">
      <c r="B214" s="1564" t="str">
        <f>IF(Output!C205=0,"",Output!C205)</f>
        <v/>
      </c>
      <c r="C214" s="1554" t="str">
        <f>IF(B214="","",Output!BV205)</f>
        <v/>
      </c>
      <c r="D214" s="1555" t="str">
        <f>IF(B214="","",Output!BW205)</f>
        <v/>
      </c>
      <c r="E214" s="1619" t="str">
        <f>IF(B214="","",Output!BX205)</f>
        <v/>
      </c>
      <c r="F214" s="1556" t="str">
        <f>IF(B214="","",Output!BY205)</f>
        <v/>
      </c>
      <c r="G214" s="1615" t="str">
        <f>IF(B214="","",Output!BZ205)</f>
        <v/>
      </c>
      <c r="H214" s="1556" t="str">
        <f>IF(B214="","",Output!CA205)</f>
        <v/>
      </c>
      <c r="I214" s="1556" t="str">
        <f>IF(B214="","",Output!CB205)</f>
        <v/>
      </c>
      <c r="J214" s="1557" t="str">
        <f>IF(B214="","",Output!CC205)</f>
        <v/>
      </c>
      <c r="K214" s="1565" t="str">
        <f>IF(B214="","",Output!CD205)</f>
        <v/>
      </c>
    </row>
    <row r="215" spans="2:11">
      <c r="B215" s="1564" t="str">
        <f>IF(Output!C206=0,"",Output!C206)</f>
        <v/>
      </c>
      <c r="C215" s="1554" t="str">
        <f>IF(B215="","",Output!BV206)</f>
        <v/>
      </c>
      <c r="D215" s="1555" t="str">
        <f>IF(B215="","",Output!BW206)</f>
        <v/>
      </c>
      <c r="E215" s="1619" t="str">
        <f>IF(B215="","",Output!BX206)</f>
        <v/>
      </c>
      <c r="F215" s="1556" t="str">
        <f>IF(B215="","",Output!BY206)</f>
        <v/>
      </c>
      <c r="G215" s="1615" t="str">
        <f>IF(B215="","",Output!BZ206)</f>
        <v/>
      </c>
      <c r="H215" s="1556" t="str">
        <f>IF(B215="","",Output!CA206)</f>
        <v/>
      </c>
      <c r="I215" s="1556" t="str">
        <f>IF(B215="","",Output!CB206)</f>
        <v/>
      </c>
      <c r="J215" s="1557" t="str">
        <f>IF(B215="","",Output!CC206)</f>
        <v/>
      </c>
      <c r="K215" s="1565" t="str">
        <f>IF(B215="","",Output!CD206)</f>
        <v/>
      </c>
    </row>
    <row r="216" spans="2:11">
      <c r="B216" s="1564" t="str">
        <f>IF(Output!C207=0,"",Output!C207)</f>
        <v/>
      </c>
      <c r="C216" s="1554" t="str">
        <f>IF(B216="","",Output!BV207)</f>
        <v/>
      </c>
      <c r="D216" s="1555" t="str">
        <f>IF(B216="","",Output!BW207)</f>
        <v/>
      </c>
      <c r="E216" s="1619" t="str">
        <f>IF(B216="","",Output!BX207)</f>
        <v/>
      </c>
      <c r="F216" s="1556" t="str">
        <f>IF(B216="","",Output!BY207)</f>
        <v/>
      </c>
      <c r="G216" s="1615" t="str">
        <f>IF(B216="","",Output!BZ207)</f>
        <v/>
      </c>
      <c r="H216" s="1556" t="str">
        <f>IF(B216="","",Output!CA207)</f>
        <v/>
      </c>
      <c r="I216" s="1556" t="str">
        <f>IF(B216="","",Output!CB207)</f>
        <v/>
      </c>
      <c r="J216" s="1557" t="str">
        <f>IF(B216="","",Output!CC207)</f>
        <v/>
      </c>
      <c r="K216" s="1565" t="str">
        <f>IF(B216="","",Output!CD207)</f>
        <v/>
      </c>
    </row>
    <row r="217" spans="2:11">
      <c r="B217" s="1564" t="str">
        <f>IF(Output!C208=0,"",Output!C208)</f>
        <v/>
      </c>
      <c r="C217" s="1554" t="str">
        <f>IF(B217="","",Output!BV208)</f>
        <v/>
      </c>
      <c r="D217" s="1555" t="str">
        <f>IF(B217="","",Output!BW208)</f>
        <v/>
      </c>
      <c r="E217" s="1619" t="str">
        <f>IF(B217="","",Output!BX208)</f>
        <v/>
      </c>
      <c r="F217" s="1556" t="str">
        <f>IF(B217="","",Output!BY208)</f>
        <v/>
      </c>
      <c r="G217" s="1615" t="str">
        <f>IF(B217="","",Output!BZ208)</f>
        <v/>
      </c>
      <c r="H217" s="1556" t="str">
        <f>IF(B217="","",Output!CA208)</f>
        <v/>
      </c>
      <c r="I217" s="1556" t="str">
        <f>IF(B217="","",Output!CB208)</f>
        <v/>
      </c>
      <c r="J217" s="1557" t="str">
        <f>IF(B217="","",Output!CC208)</f>
        <v/>
      </c>
      <c r="K217" s="1565" t="str">
        <f>IF(B217="","",Output!CD208)</f>
        <v/>
      </c>
    </row>
    <row r="218" spans="2:11">
      <c r="B218" s="1564" t="str">
        <f>IF(Output!C209=0,"",Output!C209)</f>
        <v/>
      </c>
      <c r="C218" s="1554" t="str">
        <f>IF(B218="","",Output!BV209)</f>
        <v/>
      </c>
      <c r="D218" s="1555" t="str">
        <f>IF(B218="","",Output!BW209)</f>
        <v/>
      </c>
      <c r="E218" s="1619" t="str">
        <f>IF(B218="","",Output!BX209)</f>
        <v/>
      </c>
      <c r="F218" s="1556" t="str">
        <f>IF(B218="","",Output!BY209)</f>
        <v/>
      </c>
      <c r="G218" s="1615" t="str">
        <f>IF(B218="","",Output!BZ209)</f>
        <v/>
      </c>
      <c r="H218" s="1556" t="str">
        <f>IF(B218="","",Output!CA209)</f>
        <v/>
      </c>
      <c r="I218" s="1556" t="str">
        <f>IF(B218="","",Output!CB209)</f>
        <v/>
      </c>
      <c r="J218" s="1557" t="str">
        <f>IF(B218="","",Output!CC209)</f>
        <v/>
      </c>
      <c r="K218" s="1565" t="str">
        <f>IF(B218="","",Output!CD209)</f>
        <v/>
      </c>
    </row>
    <row r="219" spans="2:11">
      <c r="B219" s="1564" t="str">
        <f>IF(Output!C210=0,"",Output!C210)</f>
        <v/>
      </c>
      <c r="C219" s="1554" t="str">
        <f>IF(B219="","",Output!BV210)</f>
        <v/>
      </c>
      <c r="D219" s="1555" t="str">
        <f>IF(B219="","",Output!BW210)</f>
        <v/>
      </c>
      <c r="E219" s="1619" t="str">
        <f>IF(B219="","",Output!BX210)</f>
        <v/>
      </c>
      <c r="F219" s="1556" t="str">
        <f>IF(B219="","",Output!BY210)</f>
        <v/>
      </c>
      <c r="G219" s="1615" t="str">
        <f>IF(B219="","",Output!BZ210)</f>
        <v/>
      </c>
      <c r="H219" s="1556" t="str">
        <f>IF(B219="","",Output!CA210)</f>
        <v/>
      </c>
      <c r="I219" s="1556" t="str">
        <f>IF(B219="","",Output!CB210)</f>
        <v/>
      </c>
      <c r="J219" s="1557" t="str">
        <f>IF(B219="","",Output!CC210)</f>
        <v/>
      </c>
      <c r="K219" s="1565" t="str">
        <f>IF(B219="","",Output!CD210)</f>
        <v/>
      </c>
    </row>
    <row r="220" spans="2:11">
      <c r="B220" s="1564" t="str">
        <f>IF(Output!C211=0,"",Output!C211)</f>
        <v/>
      </c>
      <c r="C220" s="1554" t="str">
        <f>IF(B220="","",Output!BV211)</f>
        <v/>
      </c>
      <c r="D220" s="1555" t="str">
        <f>IF(B220="","",Output!BW211)</f>
        <v/>
      </c>
      <c r="E220" s="1619" t="str">
        <f>IF(B220="","",Output!BX211)</f>
        <v/>
      </c>
      <c r="F220" s="1556" t="str">
        <f>IF(B220="","",Output!BY211)</f>
        <v/>
      </c>
      <c r="G220" s="1615" t="str">
        <f>IF(B220="","",Output!BZ211)</f>
        <v/>
      </c>
      <c r="H220" s="1556" t="str">
        <f>IF(B220="","",Output!CA211)</f>
        <v/>
      </c>
      <c r="I220" s="1556" t="str">
        <f>IF(B220="","",Output!CB211)</f>
        <v/>
      </c>
      <c r="J220" s="1557" t="str">
        <f>IF(B220="","",Output!CC211)</f>
        <v/>
      </c>
      <c r="K220" s="1565" t="str">
        <f>IF(B220="","",Output!CD211)</f>
        <v/>
      </c>
    </row>
    <row r="221" spans="2:11" ht="15" thickBot="1">
      <c r="B221" s="1566" t="str">
        <f>IF(Output!C212=0,"",Output!C212)</f>
        <v/>
      </c>
      <c r="C221" s="1567" t="str">
        <f>IF(B221="","",Output!BV212)</f>
        <v/>
      </c>
      <c r="D221" s="1568" t="str">
        <f>IF(B221="","",Output!BW212)</f>
        <v/>
      </c>
      <c r="E221" s="1620" t="str">
        <f>IF(B221="","",Output!BX212)</f>
        <v/>
      </c>
      <c r="F221" s="1569" t="str">
        <f>IF(B221="","",Output!BY212)</f>
        <v/>
      </c>
      <c r="G221" s="1616" t="str">
        <f>IF(B221="","",Output!BZ212)</f>
        <v/>
      </c>
      <c r="H221" s="1569" t="str">
        <f>IF(B221="","",Output!CA212)</f>
        <v/>
      </c>
      <c r="I221" s="1569" t="str">
        <f>IF(B221="","",Output!CB212)</f>
        <v/>
      </c>
      <c r="J221" s="1570" t="str">
        <f>IF(B221="","",Output!CC212)</f>
        <v/>
      </c>
      <c r="K221" s="1571" t="str">
        <f>IF(B221="","",Output!CD212)</f>
        <v/>
      </c>
    </row>
  </sheetData>
  <conditionalFormatting sqref="B12:B221">
    <cfRule type="cellIs" dxfId="48" priority="2" operator="lessThanOrEqual">
      <formula>0</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topLeftCell="A29" zoomScale="80" zoomScaleNormal="100" zoomScaleSheetLayoutView="80" workbookViewId="0">
      <selection activeCell="I35" sqref="I35"/>
    </sheetView>
  </sheetViews>
  <sheetFormatPr defaultColWidth="9.1796875" defaultRowHeight="12.5"/>
  <cols>
    <col min="1" max="1" width="9.1796875" style="242"/>
    <col min="2" max="2" width="1.81640625" style="242" customWidth="1"/>
    <col min="3" max="3" width="5.81640625" style="242" customWidth="1"/>
    <col min="4" max="4" width="9.1796875" style="242"/>
    <col min="5" max="5" width="21.453125" style="242" customWidth="1"/>
    <col min="6" max="7" width="33.26953125" style="242" customWidth="1"/>
    <col min="8" max="8" width="17.7265625" style="242" bestFit="1" customWidth="1"/>
    <col min="9" max="9" width="21" style="242" bestFit="1" customWidth="1"/>
    <col min="10" max="10" width="12.54296875" style="242" bestFit="1" customWidth="1"/>
    <col min="11" max="11" width="118.453125" style="242" bestFit="1" customWidth="1"/>
    <col min="12" max="12" width="9.1796875" style="242"/>
    <col min="13" max="13" width="21" style="242" customWidth="1"/>
    <col min="14" max="16384" width="9.1796875" style="242"/>
  </cols>
  <sheetData>
    <row r="2" spans="2:11" ht="13">
      <c r="H2" s="88"/>
      <c r="I2" s="1234" t="s">
        <v>103</v>
      </c>
      <c r="J2" s="1234">
        <f>'00 - Cover'!$F$17</f>
        <v>45688</v>
      </c>
    </row>
    <row r="3" spans="2:11" ht="13" hidden="1">
      <c r="H3" s="88"/>
      <c r="I3" s="1234" t="s">
        <v>4</v>
      </c>
      <c r="J3" s="1234">
        <f>'00 - Cover'!$F$19</f>
        <v>45708</v>
      </c>
    </row>
    <row r="4" spans="2:11" ht="13" hidden="1">
      <c r="H4" s="88"/>
      <c r="I4" s="1234" t="s">
        <v>5</v>
      </c>
      <c r="J4" s="1234">
        <f>'00 - Cover'!$F$20</f>
        <v>45715</v>
      </c>
    </row>
    <row r="5" spans="2:11" ht="13">
      <c r="H5" s="88"/>
      <c r="I5" s="356"/>
    </row>
    <row r="7" spans="2:11" ht="15.5">
      <c r="B7" s="357"/>
      <c r="C7" s="358" t="s">
        <v>650</v>
      </c>
      <c r="D7" s="358"/>
      <c r="E7" s="358"/>
      <c r="F7" s="358"/>
      <c r="G7" s="358"/>
      <c r="H7" s="358"/>
      <c r="I7" s="358"/>
      <c r="J7" s="358"/>
      <c r="K7" s="358"/>
    </row>
    <row r="10" spans="2:11" ht="15.5">
      <c r="B10" s="253"/>
      <c r="C10" s="1951" t="s">
        <v>410</v>
      </c>
      <c r="D10" s="1951"/>
      <c r="E10" s="1951"/>
      <c r="F10" s="1951"/>
      <c r="G10" s="1951"/>
      <c r="H10" s="1389"/>
      <c r="I10" s="1389"/>
      <c r="J10" s="1389"/>
      <c r="K10" s="359"/>
    </row>
    <row r="11" spans="2:11" ht="14.5">
      <c r="B11" s="434"/>
      <c r="C11" s="1951"/>
      <c r="D11" s="1951"/>
      <c r="E11" s="1951"/>
      <c r="F11" s="1951"/>
      <c r="G11" s="1951"/>
      <c r="H11" s="360" t="s">
        <v>160</v>
      </c>
      <c r="I11" s="361" t="s">
        <v>161</v>
      </c>
      <c r="J11" s="1391"/>
      <c r="K11" s="359"/>
    </row>
    <row r="12" spans="2:11" ht="14.5">
      <c r="B12" s="253"/>
      <c r="C12" s="35"/>
      <c r="D12" s="1939" t="s">
        <v>162</v>
      </c>
      <c r="E12" s="1940"/>
      <c r="F12" s="1940"/>
      <c r="G12" s="1941"/>
      <c r="H12" s="362"/>
      <c r="I12" s="363">
        <v>560.24000027775764</v>
      </c>
      <c r="J12" s="1392"/>
      <c r="K12" s="359"/>
    </row>
    <row r="13" spans="2:11" ht="56.25" customHeight="1">
      <c r="B13" s="253"/>
      <c r="C13" s="35"/>
      <c r="D13" s="365" t="s">
        <v>163</v>
      </c>
      <c r="E13" s="1954" t="s">
        <v>1052</v>
      </c>
      <c r="F13" s="1956" t="s">
        <v>1048</v>
      </c>
      <c r="G13" s="1957"/>
      <c r="H13" s="366">
        <f>'11 - Notes Follow-up'!E25+'11 - Notes Follow-up'!M25+'11 - Notes Follow-up'!T25</f>
        <v>0</v>
      </c>
      <c r="I13" s="367">
        <f>I12+H13</f>
        <v>560.24000027775764</v>
      </c>
      <c r="J13" s="1392"/>
      <c r="K13" s="1617"/>
    </row>
    <row r="14" spans="2:11" ht="35.15" customHeight="1">
      <c r="B14" s="253"/>
      <c r="C14" s="35"/>
      <c r="D14" s="1952" t="s">
        <v>163</v>
      </c>
      <c r="E14" s="1955"/>
      <c r="F14" s="1956" t="s">
        <v>1049</v>
      </c>
      <c r="G14" s="1957"/>
      <c r="H14" s="366">
        <v>0</v>
      </c>
      <c r="I14" s="367">
        <f t="shared" ref="I14:I23" si="0">I13+H14</f>
        <v>560.24000027775764</v>
      </c>
      <c r="J14" s="1392"/>
      <c r="K14" s="359"/>
    </row>
    <row r="15" spans="2:11" ht="35.15" customHeight="1">
      <c r="B15" s="253"/>
      <c r="C15" s="35"/>
      <c r="D15" s="1953"/>
      <c r="E15" s="1958" t="s">
        <v>1050</v>
      </c>
      <c r="F15" s="1959"/>
      <c r="G15" s="1960"/>
      <c r="H15" s="366">
        <f>'15 - Priority of Payments'!J11</f>
        <v>65849647.780000001</v>
      </c>
      <c r="I15" s="367">
        <f t="shared" si="0"/>
        <v>65850208.020000279</v>
      </c>
      <c r="J15" s="1392"/>
      <c r="K15" s="368"/>
    </row>
    <row r="16" spans="2:11" ht="26.15" customHeight="1">
      <c r="B16" s="253"/>
      <c r="C16" s="35"/>
      <c r="D16" s="365" t="s">
        <v>163</v>
      </c>
      <c r="E16" s="1961" t="s">
        <v>1051</v>
      </c>
      <c r="F16" s="1962"/>
      <c r="G16" s="1963"/>
      <c r="H16" s="366">
        <v>0</v>
      </c>
      <c r="I16" s="367">
        <f t="shared" si="0"/>
        <v>65850208.020000279</v>
      </c>
      <c r="J16" s="1392"/>
      <c r="K16" s="353"/>
    </row>
    <row r="17" spans="2:11" ht="54" customHeight="1">
      <c r="B17" s="253"/>
      <c r="C17" s="35"/>
      <c r="D17" s="365" t="s">
        <v>163</v>
      </c>
      <c r="E17" s="1958" t="s">
        <v>1055</v>
      </c>
      <c r="F17" s="1959"/>
      <c r="G17" s="1960"/>
      <c r="H17" s="366">
        <f>'15 - Priority of Payments'!J15</f>
        <v>3986195.04</v>
      </c>
      <c r="I17" s="367">
        <f t="shared" si="0"/>
        <v>69836403.060000286</v>
      </c>
      <c r="J17" s="1392"/>
      <c r="K17" s="353"/>
    </row>
    <row r="18" spans="2:11" ht="57.75" customHeight="1">
      <c r="B18" s="253"/>
      <c r="C18" s="35"/>
      <c r="D18" s="365" t="s">
        <v>163</v>
      </c>
      <c r="E18" s="1958" t="s">
        <v>1054</v>
      </c>
      <c r="F18" s="1959"/>
      <c r="G18" s="1960"/>
      <c r="H18" s="366">
        <f>'15 - Priority of Payments'!J16</f>
        <v>0</v>
      </c>
      <c r="I18" s="367">
        <f t="shared" si="0"/>
        <v>69836403.060000286</v>
      </c>
      <c r="J18" s="1392"/>
      <c r="K18" s="353"/>
    </row>
    <row r="19" spans="2:11" ht="26.15" customHeight="1">
      <c r="B19" s="253"/>
      <c r="C19" s="35"/>
      <c r="D19" s="365" t="s">
        <v>163</v>
      </c>
      <c r="E19" s="1958" t="s">
        <v>1053</v>
      </c>
      <c r="F19" s="1959"/>
      <c r="G19" s="1960"/>
      <c r="H19" s="366">
        <f>H38</f>
        <v>0</v>
      </c>
      <c r="I19" s="367">
        <f>I18+H19</f>
        <v>69836403.060000286</v>
      </c>
      <c r="J19" s="1392"/>
      <c r="K19" s="353"/>
    </row>
    <row r="20" spans="2:11" ht="26.15" customHeight="1">
      <c r="B20" s="253"/>
      <c r="C20" s="35"/>
      <c r="D20" s="365" t="s">
        <v>163</v>
      </c>
      <c r="E20" s="1958" t="s">
        <v>1056</v>
      </c>
      <c r="F20" s="1959"/>
      <c r="G20" s="1960"/>
      <c r="H20" s="366">
        <f>H39</f>
        <v>572123.0700000003</v>
      </c>
      <c r="I20" s="367">
        <f t="shared" si="0"/>
        <v>70408526.130000293</v>
      </c>
      <c r="J20" s="1392"/>
      <c r="K20" s="353"/>
    </row>
    <row r="21" spans="2:11" ht="40.5" customHeight="1">
      <c r="B21" s="253"/>
      <c r="C21" s="35"/>
      <c r="D21" s="365" t="s">
        <v>163</v>
      </c>
      <c r="E21" s="1958" t="s">
        <v>1057</v>
      </c>
      <c r="F21" s="1959"/>
      <c r="G21" s="1960"/>
      <c r="H21" s="366">
        <f>H40</f>
        <v>0</v>
      </c>
      <c r="I21" s="367">
        <f t="shared" si="0"/>
        <v>70408526.130000293</v>
      </c>
      <c r="J21" s="1392"/>
      <c r="K21" s="368"/>
    </row>
    <row r="22" spans="2:11" ht="40.5" customHeight="1">
      <c r="B22" s="253"/>
      <c r="C22" s="35"/>
      <c r="D22" s="365" t="s">
        <v>163</v>
      </c>
      <c r="E22" s="1958" t="s">
        <v>1058</v>
      </c>
      <c r="F22" s="1959"/>
      <c r="G22" s="1960"/>
      <c r="H22" s="366">
        <f>H48</f>
        <v>0</v>
      </c>
      <c r="I22" s="367">
        <f t="shared" si="0"/>
        <v>70408526.130000293</v>
      </c>
      <c r="J22" s="1392"/>
      <c r="K22" s="359"/>
    </row>
    <row r="23" spans="2:11" ht="48.75" customHeight="1">
      <c r="B23" s="253"/>
      <c r="C23" s="35"/>
      <c r="D23" s="365" t="s">
        <v>163</v>
      </c>
      <c r="E23" s="1958" t="s">
        <v>1059</v>
      </c>
      <c r="F23" s="1959"/>
      <c r="G23" s="1960"/>
      <c r="H23" s="366">
        <v>0</v>
      </c>
      <c r="I23" s="367">
        <f t="shared" si="0"/>
        <v>70408526.130000293</v>
      </c>
      <c r="J23" s="1392"/>
      <c r="K23" s="369"/>
    </row>
    <row r="24" spans="2:11" ht="53.25" customHeight="1">
      <c r="B24" s="253"/>
      <c r="C24" s="35"/>
      <c r="D24" s="370" t="s">
        <v>164</v>
      </c>
      <c r="E24" s="1948" t="s">
        <v>1060</v>
      </c>
      <c r="F24" s="1949"/>
      <c r="G24" s="1950"/>
      <c r="H24" s="371">
        <f>'03 - Monthly Asset Follow up'!D17</f>
        <v>0</v>
      </c>
      <c r="I24" s="367">
        <f>I23-H24</f>
        <v>70408526.130000293</v>
      </c>
      <c r="J24" s="1394"/>
      <c r="K24" s="372"/>
    </row>
    <row r="25" spans="2:11" ht="30.75" customHeight="1">
      <c r="B25" s="253"/>
      <c r="C25" s="35"/>
      <c r="D25" s="370" t="s">
        <v>164</v>
      </c>
      <c r="E25" s="1948" t="s">
        <v>1061</v>
      </c>
      <c r="F25" s="1949"/>
      <c r="G25" s="1950"/>
      <c r="H25" s="371">
        <f>IF('00 - Cover'!F29="Yes",0,SUM('15 - Priority of Payments'!J28:J35))</f>
        <v>70407535.849999815</v>
      </c>
      <c r="I25" s="367">
        <f t="shared" ref="I25:I28" si="1">I24-H25</f>
        <v>990.28000047802925</v>
      </c>
      <c r="J25" s="1395"/>
      <c r="K25" s="373"/>
    </row>
    <row r="26" spans="2:11" ht="51" customHeight="1">
      <c r="B26" s="253"/>
      <c r="C26" s="35"/>
      <c r="D26" s="370" t="s">
        <v>164</v>
      </c>
      <c r="E26" s="1948" t="s">
        <v>1062</v>
      </c>
      <c r="F26" s="1949"/>
      <c r="G26" s="1950"/>
      <c r="H26" s="371">
        <v>0</v>
      </c>
      <c r="I26" s="367">
        <f t="shared" si="1"/>
        <v>990.28000047802925</v>
      </c>
      <c r="J26" s="1394"/>
      <c r="K26" s="374"/>
    </row>
    <row r="27" spans="2:11" ht="58.5" customHeight="1">
      <c r="B27" s="253"/>
      <c r="C27" s="35"/>
      <c r="D27" s="370" t="s">
        <v>164</v>
      </c>
      <c r="E27" s="1942" t="s">
        <v>1063</v>
      </c>
      <c r="F27" s="1943"/>
      <c r="G27" s="1944"/>
      <c r="H27" s="371">
        <v>0</v>
      </c>
      <c r="I27" s="367">
        <f t="shared" si="1"/>
        <v>990.28000047802925</v>
      </c>
      <c r="J27" s="1394"/>
      <c r="K27" s="373"/>
    </row>
    <row r="28" spans="2:11" ht="47.15" customHeight="1">
      <c r="B28" s="253"/>
      <c r="C28" s="35"/>
      <c r="D28" s="370" t="s">
        <v>164</v>
      </c>
      <c r="E28" s="1942" t="s">
        <v>1064</v>
      </c>
      <c r="F28" s="1943"/>
      <c r="G28" s="1944"/>
      <c r="H28" s="371">
        <v>0</v>
      </c>
      <c r="I28" s="367">
        <f t="shared" si="1"/>
        <v>990.28000047802925</v>
      </c>
      <c r="J28" s="1394" t="s">
        <v>1075</v>
      </c>
      <c r="K28" s="353"/>
    </row>
    <row r="29" spans="2:11" ht="14.5">
      <c r="B29" s="253"/>
      <c r="C29" s="35"/>
      <c r="D29" s="1939"/>
      <c r="E29" s="1940"/>
      <c r="F29" s="1940"/>
      <c r="G29" s="1941"/>
      <c r="H29" s="362"/>
      <c r="I29" s="363">
        <f>I28</f>
        <v>990.28000047802925</v>
      </c>
      <c r="J29" s="1394"/>
      <c r="K29" s="375"/>
    </row>
    <row r="30" spans="2:11" ht="14.5">
      <c r="B30" s="253"/>
      <c r="C30" s="35"/>
      <c r="D30" s="35"/>
      <c r="E30" s="35"/>
      <c r="F30" s="35"/>
      <c r="G30" s="35"/>
      <c r="H30" s="35"/>
      <c r="I30" s="1390"/>
      <c r="J30" s="253"/>
      <c r="K30" s="359"/>
    </row>
    <row r="31" spans="2:11" ht="14.5">
      <c r="K31" s="368"/>
    </row>
    <row r="32" spans="2:11" ht="14.5">
      <c r="K32" s="368"/>
    </row>
    <row r="33" spans="2:13" ht="15.5">
      <c r="B33" s="253"/>
      <c r="C33" s="1951" t="s">
        <v>1047</v>
      </c>
      <c r="D33" s="1951"/>
      <c r="E33" s="1951"/>
      <c r="F33" s="1951"/>
      <c r="G33" s="1951"/>
      <c r="H33" s="1389"/>
      <c r="I33" s="1389"/>
      <c r="J33" s="1389"/>
      <c r="K33" s="359"/>
    </row>
    <row r="34" spans="2:13" ht="14.5">
      <c r="B34" s="434"/>
      <c r="C34" s="1951"/>
      <c r="D34" s="1951"/>
      <c r="E34" s="1951"/>
      <c r="F34" s="1951"/>
      <c r="G34" s="1951"/>
      <c r="H34" s="360" t="s">
        <v>160</v>
      </c>
      <c r="I34" s="361" t="s">
        <v>161</v>
      </c>
      <c r="J34" s="1391"/>
      <c r="K34" s="359"/>
    </row>
    <row r="35" spans="2:13" ht="14.5">
      <c r="B35" s="253"/>
      <c r="C35" s="35"/>
      <c r="D35" s="1939" t="s">
        <v>162</v>
      </c>
      <c r="E35" s="1940"/>
      <c r="F35" s="1940"/>
      <c r="G35" s="1941"/>
      <c r="H35" s="362"/>
      <c r="I35" s="363">
        <f>Output!CF4</f>
        <v>38297724.670000002</v>
      </c>
      <c r="J35" s="1392"/>
      <c r="K35" s="359"/>
    </row>
    <row r="36" spans="2:13" ht="33.65" customHeight="1">
      <c r="B36" s="253"/>
      <c r="C36" s="35"/>
      <c r="D36" s="365" t="s">
        <v>163</v>
      </c>
      <c r="E36" s="1936" t="s">
        <v>1066</v>
      </c>
      <c r="F36" s="1937"/>
      <c r="G36" s="1938"/>
      <c r="H36" s="366">
        <v>0</v>
      </c>
      <c r="I36" s="367">
        <f>I35+H36</f>
        <v>38297724.670000002</v>
      </c>
      <c r="J36" s="1392"/>
    </row>
    <row r="37" spans="2:13" ht="37.5" customHeight="1">
      <c r="B37" s="253"/>
      <c r="C37" s="35"/>
      <c r="D37" s="365" t="s">
        <v>163</v>
      </c>
      <c r="E37" s="1936" t="s">
        <v>1065</v>
      </c>
      <c r="F37" s="1937"/>
      <c r="G37" s="1938"/>
      <c r="H37" s="366">
        <f>ABS(MAX(0,'XX - Reserve calculation'!K12))</f>
        <v>0</v>
      </c>
      <c r="I37" s="367">
        <f>I36+H37</f>
        <v>38297724.670000002</v>
      </c>
      <c r="J37" s="1393"/>
      <c r="K37" s="1445" t="s">
        <v>1145</v>
      </c>
      <c r="M37" s="1446">
        <v>0</v>
      </c>
    </row>
    <row r="38" spans="2:13" ht="53.25" customHeight="1">
      <c r="B38" s="253"/>
      <c r="C38" s="35"/>
      <c r="D38" s="370" t="s">
        <v>164</v>
      </c>
      <c r="E38" s="1942" t="s">
        <v>1067</v>
      </c>
      <c r="F38" s="1943"/>
      <c r="G38" s="1944"/>
      <c r="H38" s="371">
        <v>0</v>
      </c>
      <c r="I38" s="367">
        <f>I37-H38</f>
        <v>38297724.670000002</v>
      </c>
      <c r="J38" s="1393"/>
      <c r="K38" s="1447" t="s">
        <v>1146</v>
      </c>
      <c r="M38" s="1446">
        <v>0</v>
      </c>
    </row>
    <row r="39" spans="2:13" ht="27" customHeight="1">
      <c r="B39" s="253"/>
      <c r="C39" s="35"/>
      <c r="D39" s="370" t="s">
        <v>164</v>
      </c>
      <c r="E39" s="1942" t="s">
        <v>1068</v>
      </c>
      <c r="F39" s="1943"/>
      <c r="G39" s="1944"/>
      <c r="H39" s="371">
        <f>ABS(MIN(0,'XX - Reserve calculation'!K12))</f>
        <v>572123.0700000003</v>
      </c>
      <c r="I39" s="367">
        <f t="shared" ref="I39:I40" si="2">I38-H39</f>
        <v>37725601.600000001</v>
      </c>
      <c r="J39" s="1393"/>
      <c r="K39" s="1449" t="s">
        <v>1147</v>
      </c>
      <c r="M39" s="1446">
        <v>0</v>
      </c>
    </row>
    <row r="40" spans="2:13" ht="44.25" customHeight="1">
      <c r="B40" s="253"/>
      <c r="C40" s="35"/>
      <c r="D40" s="370" t="s">
        <v>164</v>
      </c>
      <c r="E40" s="1945" t="s">
        <v>1069</v>
      </c>
      <c r="F40" s="1946"/>
      <c r="G40" s="1947"/>
      <c r="H40" s="371">
        <f>IF('00 - Cover'!F26="Yes",'13 - Issuer Account'!I39,0)</f>
        <v>0</v>
      </c>
      <c r="I40" s="367">
        <f t="shared" si="2"/>
        <v>37725601.600000001</v>
      </c>
      <c r="J40" s="1393"/>
      <c r="K40" s="1444" t="s">
        <v>1148</v>
      </c>
      <c r="M40" s="1448">
        <v>0</v>
      </c>
    </row>
    <row r="41" spans="2:13" ht="14.5">
      <c r="B41" s="253"/>
      <c r="C41" s="35"/>
      <c r="D41" s="1939"/>
      <c r="E41" s="1940"/>
      <c r="F41" s="1940"/>
      <c r="G41" s="1941"/>
      <c r="H41" s="362"/>
      <c r="I41" s="363">
        <f>I40</f>
        <v>37725601.600000001</v>
      </c>
      <c r="J41" s="1394"/>
      <c r="K41" s="375"/>
    </row>
    <row r="42" spans="2:13" ht="14.5">
      <c r="B42" s="253"/>
      <c r="C42" s="35"/>
      <c r="D42" s="35"/>
      <c r="E42" s="35"/>
      <c r="F42" s="35"/>
      <c r="G42" s="35"/>
      <c r="H42" s="35"/>
      <c r="I42" s="1390"/>
      <c r="J42" s="253"/>
      <c r="K42" s="359"/>
    </row>
    <row r="43" spans="2:13" ht="14.5">
      <c r="K43" s="359"/>
    </row>
    <row r="44" spans="2:13" ht="15.5">
      <c r="B44" s="253"/>
      <c r="C44" s="1951" t="s">
        <v>1046</v>
      </c>
      <c r="D44" s="1951"/>
      <c r="E44" s="1951"/>
      <c r="F44" s="1951"/>
      <c r="G44" s="1951"/>
      <c r="H44" s="1389"/>
      <c r="I44" s="1389"/>
      <c r="J44" s="1389"/>
      <c r="K44" s="359"/>
    </row>
    <row r="45" spans="2:13" ht="14.5">
      <c r="B45" s="434"/>
      <c r="C45" s="1951"/>
      <c r="D45" s="1951"/>
      <c r="E45" s="1951"/>
      <c r="F45" s="1951"/>
      <c r="G45" s="1951"/>
      <c r="H45" s="360" t="s">
        <v>160</v>
      </c>
      <c r="I45" s="361" t="s">
        <v>161</v>
      </c>
      <c r="J45" s="1391"/>
      <c r="K45" s="359"/>
    </row>
    <row r="46" spans="2:13" ht="14.5">
      <c r="B46" s="253"/>
      <c r="C46" s="35"/>
      <c r="D46" s="1939" t="s">
        <v>162</v>
      </c>
      <c r="E46" s="1940"/>
      <c r="F46" s="1940"/>
      <c r="G46" s="1941"/>
      <c r="H46" s="362"/>
      <c r="I46" s="363">
        <f>Output!CG4</f>
        <v>0</v>
      </c>
      <c r="J46" s="1392"/>
      <c r="K46" s="359"/>
    </row>
    <row r="47" spans="2:13" ht="43.5" customHeight="1">
      <c r="B47" s="253"/>
      <c r="C47" s="35"/>
      <c r="D47" s="365" t="s">
        <v>163</v>
      </c>
      <c r="E47" s="1936" t="s">
        <v>1070</v>
      </c>
      <c r="F47" s="1937"/>
      <c r="G47" s="1938"/>
      <c r="H47" s="366">
        <v>0</v>
      </c>
      <c r="I47" s="367">
        <f>I46+H47</f>
        <v>0</v>
      </c>
      <c r="J47" s="1392"/>
    </row>
    <row r="48" spans="2:13" ht="56.25" customHeight="1">
      <c r="B48" s="253"/>
      <c r="C48" s="35"/>
      <c r="D48" s="370" t="s">
        <v>164</v>
      </c>
      <c r="E48" s="1948" t="s">
        <v>1071</v>
      </c>
      <c r="F48" s="1949"/>
      <c r="G48" s="1950"/>
      <c r="H48" s="371">
        <v>0</v>
      </c>
      <c r="I48" s="367">
        <f>I47-H48</f>
        <v>0</v>
      </c>
      <c r="J48" s="1394"/>
      <c r="K48" s="372"/>
    </row>
    <row r="49" spans="1:11" ht="56.25" customHeight="1">
      <c r="B49" s="253"/>
      <c r="C49" s="35"/>
      <c r="D49" s="370" t="s">
        <v>164</v>
      </c>
      <c r="E49" s="1948" t="s">
        <v>1072</v>
      </c>
      <c r="F49" s="1949"/>
      <c r="G49" s="1950"/>
      <c r="H49" s="371">
        <v>0</v>
      </c>
      <c r="I49" s="367">
        <f t="shared" ref="I49:I51" si="3">I48-H49</f>
        <v>0</v>
      </c>
      <c r="J49" s="1395"/>
      <c r="K49" s="373"/>
    </row>
    <row r="50" spans="1:11" ht="56.25" customHeight="1">
      <c r="B50" s="253"/>
      <c r="C50" s="35"/>
      <c r="D50" s="370" t="s">
        <v>164</v>
      </c>
      <c r="E50" s="1948" t="s">
        <v>1073</v>
      </c>
      <c r="F50" s="1949"/>
      <c r="G50" s="1950"/>
      <c r="H50" s="371">
        <v>0</v>
      </c>
      <c r="I50" s="367">
        <f t="shared" si="3"/>
        <v>0</v>
      </c>
      <c r="J50" s="1394"/>
      <c r="K50" s="374"/>
    </row>
    <row r="51" spans="1:11" ht="56.25" customHeight="1">
      <c r="B51" s="253"/>
      <c r="C51" s="35"/>
      <c r="D51" s="370" t="s">
        <v>164</v>
      </c>
      <c r="E51" s="1942" t="s">
        <v>1074</v>
      </c>
      <c r="F51" s="1943"/>
      <c r="G51" s="1944"/>
      <c r="H51" s="371">
        <v>0</v>
      </c>
      <c r="I51" s="367">
        <f t="shared" si="3"/>
        <v>0</v>
      </c>
      <c r="J51" s="1394"/>
      <c r="K51" s="353"/>
    </row>
    <row r="52" spans="1:11" ht="14.5">
      <c r="B52" s="253"/>
      <c r="C52" s="35"/>
      <c r="D52" s="1939"/>
      <c r="E52" s="1940"/>
      <c r="F52" s="1940"/>
      <c r="G52" s="1941"/>
      <c r="H52" s="362"/>
      <c r="I52" s="363">
        <f>I51</f>
        <v>0</v>
      </c>
      <c r="J52" s="1394"/>
      <c r="K52" s="375"/>
    </row>
    <row r="53" spans="1:11" ht="14.5">
      <c r="A53" s="359"/>
      <c r="B53" s="359"/>
      <c r="C53" s="359"/>
      <c r="D53" s="359"/>
      <c r="E53" s="359"/>
      <c r="F53" s="359"/>
      <c r="G53" s="359"/>
      <c r="H53" s="359"/>
      <c r="I53" s="359"/>
      <c r="J53" s="359"/>
      <c r="K53" s="359"/>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A18" zoomScale="80" zoomScaleNormal="80" zoomScaleSheetLayoutView="80" workbookViewId="0">
      <selection activeCell="L15" sqref="L15"/>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27"/>
      <c r="G3" s="1827"/>
      <c r="H3" s="1827"/>
      <c r="I3" s="37"/>
      <c r="J3" s="12"/>
      <c r="K3" s="1234" t="s">
        <v>103</v>
      </c>
      <c r="L3" s="1234">
        <f>'00 - Cover'!$F$17</f>
        <v>45688</v>
      </c>
    </row>
    <row r="4" spans="1:13">
      <c r="A4" s="37"/>
      <c r="B4" s="35"/>
      <c r="C4" s="37"/>
      <c r="D4" s="37"/>
      <c r="E4" s="37"/>
      <c r="F4" s="1827"/>
      <c r="G4" s="1827"/>
      <c r="H4" s="1827"/>
      <c r="I4" s="37"/>
      <c r="J4" s="12"/>
      <c r="K4" s="1234" t="s">
        <v>4</v>
      </c>
      <c r="L4" s="1234">
        <f>'00 - Cover'!$F$19</f>
        <v>45708</v>
      </c>
    </row>
    <row r="5" spans="1:13">
      <c r="A5" s="37"/>
      <c r="B5" s="35"/>
      <c r="C5" s="37"/>
      <c r="D5" s="37"/>
      <c r="E5" s="37"/>
      <c r="F5" s="1827"/>
      <c r="G5" s="1827"/>
      <c r="H5" s="1827"/>
      <c r="I5" s="37"/>
      <c r="J5" s="12"/>
      <c r="K5" s="1234" t="s">
        <v>5</v>
      </c>
      <c r="L5" s="1234">
        <f>'00 - Cover'!$F$20</f>
        <v>45715</v>
      </c>
    </row>
    <row r="6" spans="1:13">
      <c r="A6" s="37"/>
      <c r="B6" s="35"/>
      <c r="C6" s="37"/>
      <c r="D6" s="37"/>
      <c r="E6" s="37"/>
      <c r="F6" s="1827"/>
      <c r="G6" s="1827"/>
      <c r="H6" s="1827"/>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651</v>
      </c>
      <c r="C9" s="44"/>
      <c r="D9" s="45"/>
      <c r="E9" s="45"/>
      <c r="F9" s="45"/>
      <c r="G9" s="45"/>
      <c r="H9" s="45"/>
      <c r="I9" s="90"/>
      <c r="J9" s="424"/>
      <c r="K9" s="424"/>
      <c r="L9" s="425"/>
      <c r="M9" s="426"/>
    </row>
    <row r="10" spans="1:13">
      <c r="A10" s="37"/>
      <c r="B10" s="37"/>
      <c r="C10" s="37"/>
      <c r="D10" s="37"/>
      <c r="E10" s="37"/>
      <c r="F10" s="37"/>
      <c r="G10" s="37"/>
      <c r="H10" s="37"/>
      <c r="I10" s="37"/>
      <c r="J10" s="40"/>
      <c r="K10" s="40"/>
      <c r="L10" s="41"/>
      <c r="M10" s="37"/>
    </row>
    <row r="11" spans="1:13">
      <c r="A11" s="37"/>
      <c r="B11" s="37"/>
      <c r="C11" s="37"/>
      <c r="D11" s="37"/>
      <c r="E11" s="37"/>
      <c r="F11" s="1965" t="s">
        <v>1028</v>
      </c>
      <c r="G11" s="1965"/>
      <c r="H11" s="1965"/>
      <c r="I11" s="1965"/>
      <c r="J11" s="427">
        <f>'04 - Monthly Collection'!AR13</f>
        <v>65849647.780000001</v>
      </c>
      <c r="K11" s="1709"/>
      <c r="L11" s="41"/>
      <c r="M11" s="37"/>
    </row>
    <row r="12" spans="1:13" ht="26.25" customHeight="1">
      <c r="A12" s="37"/>
      <c r="B12" s="37"/>
      <c r="C12" s="37"/>
      <c r="D12" s="37"/>
      <c r="E12" s="37"/>
      <c r="F12" s="1965" t="s">
        <v>1029</v>
      </c>
      <c r="G12" s="1965"/>
      <c r="H12" s="1965"/>
      <c r="I12" s="1965"/>
      <c r="J12" s="427">
        <f>'13 - Issuer Account'!H38+'13 - Issuer Account'!H39+'13 - Issuer Account'!H40</f>
        <v>572123.0700000003</v>
      </c>
      <c r="K12" s="40"/>
      <c r="L12" s="41"/>
      <c r="M12" s="37"/>
    </row>
    <row r="13" spans="1:13" ht="31.5" customHeight="1">
      <c r="A13" s="37"/>
      <c r="B13" s="37"/>
      <c r="C13" s="37"/>
      <c r="D13" s="37"/>
      <c r="E13" s="37"/>
      <c r="F13" s="1965" t="s">
        <v>1030</v>
      </c>
      <c r="G13" s="1965"/>
      <c r="H13" s="1965"/>
      <c r="I13" s="1965"/>
      <c r="J13" s="427">
        <f>'13 - Issuer Account'!H48</f>
        <v>0</v>
      </c>
      <c r="K13" s="40"/>
      <c r="L13" s="41"/>
      <c r="M13" s="37"/>
    </row>
    <row r="14" spans="1:13">
      <c r="A14" s="37"/>
      <c r="B14" s="37"/>
      <c r="C14" s="37"/>
      <c r="D14" s="37"/>
      <c r="E14" s="37"/>
      <c r="F14" s="1965" t="s">
        <v>1031</v>
      </c>
      <c r="G14" s="1965"/>
      <c r="H14" s="1965"/>
      <c r="I14" s="1965"/>
      <c r="J14" s="427">
        <v>0</v>
      </c>
      <c r="K14" s="40"/>
      <c r="L14" s="41"/>
      <c r="M14" s="37"/>
    </row>
    <row r="15" spans="1:13" ht="32.25" customHeight="1">
      <c r="A15" s="37"/>
      <c r="B15" s="37"/>
      <c r="C15" s="37"/>
      <c r="D15" s="37"/>
      <c r="E15" s="37"/>
      <c r="F15" s="1965" t="s">
        <v>1032</v>
      </c>
      <c r="G15" s="1965"/>
      <c r="H15" s="1965"/>
      <c r="I15" s="1965"/>
      <c r="J15" s="1441">
        <f>'03 - Monthly Asset Follow up'!M17+'03 - Monthly Asset Follow up'!BJ17+INPUT_DATA!BN4+INPUT_DATA!BN5-'05 - Repurchase and Rescission'!AI13</f>
        <v>3986195.04</v>
      </c>
      <c r="K15" s="40"/>
      <c r="L15" s="41"/>
      <c r="M15" s="37"/>
    </row>
    <row r="16" spans="1:13" ht="36" customHeight="1">
      <c r="A16" s="37"/>
      <c r="B16" s="37"/>
      <c r="C16" s="37"/>
      <c r="D16" s="37"/>
      <c r="E16" s="37"/>
      <c r="F16" s="1965" t="s">
        <v>1033</v>
      </c>
      <c r="G16" s="1965"/>
      <c r="H16" s="1965"/>
      <c r="I16" s="1965"/>
      <c r="J16" s="1441">
        <f>'03 - Monthly Asset Follow up'!N17+'03 - Monthly Asset Follow up'!BK17+INPUT_DATA!BO4++INPUT_DATA!BO5+'03 - Monthly Asset Follow up'!AN17+'03 - Monthly Asset Follow up'!AO17</f>
        <v>0</v>
      </c>
      <c r="K16" s="40"/>
      <c r="L16" s="41"/>
      <c r="M16" s="37"/>
    </row>
    <row r="17" spans="1:15" ht="29.25" customHeight="1">
      <c r="A17" s="37"/>
      <c r="B17" s="37"/>
      <c r="C17" s="37"/>
      <c r="D17" s="37"/>
      <c r="E17" s="37"/>
      <c r="F17" s="1965" t="s">
        <v>1034</v>
      </c>
      <c r="G17" s="1965"/>
      <c r="H17" s="1965"/>
      <c r="I17" s="1965"/>
      <c r="J17" s="427">
        <v>0</v>
      </c>
      <c r="K17" s="40"/>
      <c r="L17" s="41"/>
      <c r="M17" s="37"/>
    </row>
    <row r="18" spans="1:15" ht="44.25" customHeight="1">
      <c r="A18" s="37"/>
      <c r="B18" s="37"/>
      <c r="C18" s="37"/>
      <c r="D18" s="37"/>
      <c r="E18" s="37"/>
      <c r="F18" s="1965" t="s">
        <v>1035</v>
      </c>
      <c r="G18" s="1965"/>
      <c r="H18" s="1965"/>
      <c r="I18" s="1965"/>
      <c r="J18" s="427">
        <v>0</v>
      </c>
      <c r="K18" s="40"/>
      <c r="L18" s="41"/>
      <c r="M18" s="37"/>
    </row>
    <row r="19" spans="1:15" ht="33" customHeight="1">
      <c r="A19" s="37"/>
      <c r="B19" s="37"/>
      <c r="C19" s="37"/>
      <c r="D19" s="37"/>
      <c r="E19" s="37"/>
      <c r="F19" s="1965" t="s">
        <v>1036</v>
      </c>
      <c r="G19" s="1965"/>
      <c r="H19" s="1965"/>
      <c r="I19" s="1965"/>
      <c r="J19" s="427">
        <f>'11 bis-Notes Calculation'!AD18+'11 bis-Notes Calculation'!AM18</f>
        <v>260.24000030383468</v>
      </c>
      <c r="K19" s="40"/>
      <c r="L19" s="41"/>
      <c r="M19" s="37"/>
    </row>
    <row r="20" spans="1:15" ht="30.75" customHeight="1">
      <c r="A20" s="37"/>
      <c r="B20" s="37"/>
      <c r="C20" s="37"/>
      <c r="D20" s="37"/>
      <c r="E20" s="37"/>
      <c r="F20" s="1965" t="s">
        <v>1037</v>
      </c>
      <c r="G20" s="1965"/>
      <c r="H20" s="1965"/>
      <c r="I20" s="1965"/>
      <c r="J20" s="427">
        <v>0</v>
      </c>
      <c r="K20" s="40"/>
      <c r="L20" s="41"/>
      <c r="M20" s="37"/>
    </row>
    <row r="21" spans="1:15">
      <c r="A21" s="37"/>
      <c r="B21" s="37"/>
      <c r="C21" s="37"/>
      <c r="D21" s="37"/>
      <c r="E21" s="37"/>
      <c r="F21" s="1964" t="s">
        <v>1021</v>
      </c>
      <c r="G21" s="1964"/>
      <c r="H21" s="1964"/>
      <c r="I21" s="1964"/>
      <c r="J21" s="429">
        <f>SUM(J11:J20)</f>
        <v>70408226.130000308</v>
      </c>
      <c r="K21" s="428"/>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30"/>
      <c r="M23" s="35"/>
    </row>
    <row r="24" spans="1:15" ht="15.75" customHeight="1">
      <c r="A24" s="35"/>
      <c r="B24" s="431"/>
      <c r="C24" s="1966" t="s">
        <v>1019</v>
      </c>
      <c r="D24" s="1966"/>
      <c r="E24" s="1966"/>
      <c r="F24" s="1966"/>
      <c r="G24" s="1966"/>
      <c r="H24" s="1966"/>
      <c r="I24" s="1967"/>
      <c r="J24" s="432"/>
      <c r="K24" s="432"/>
      <c r="L24" s="432"/>
      <c r="M24" s="433"/>
    </row>
    <row r="25" spans="1:15">
      <c r="A25" s="434"/>
      <c r="B25" s="435"/>
      <c r="C25" s="1968"/>
      <c r="D25" s="1968"/>
      <c r="E25" s="1968"/>
      <c r="F25" s="1968"/>
      <c r="G25" s="1968"/>
      <c r="H25" s="1968"/>
      <c r="I25" s="1969"/>
      <c r="J25" s="436" t="s">
        <v>160</v>
      </c>
      <c r="K25" s="436"/>
      <c r="L25" s="436" t="s">
        <v>161</v>
      </c>
      <c r="M25" s="437"/>
    </row>
    <row r="26" spans="1:15">
      <c r="A26" s="35"/>
      <c r="B26" s="438"/>
      <c r="C26" s="439"/>
      <c r="D26" s="1970" t="s">
        <v>193</v>
      </c>
      <c r="E26" s="1971"/>
      <c r="F26" s="1971"/>
      <c r="G26" s="1971"/>
      <c r="H26" s="1972"/>
      <c r="I26" s="440" t="s">
        <v>194</v>
      </c>
      <c r="J26" s="440" t="s">
        <v>195</v>
      </c>
      <c r="K26" s="440" t="s">
        <v>176</v>
      </c>
      <c r="L26" s="441">
        <v>0</v>
      </c>
      <c r="M26" s="442"/>
    </row>
    <row r="27" spans="1:15">
      <c r="A27" s="35"/>
      <c r="B27" s="438"/>
      <c r="C27" s="439"/>
      <c r="D27" s="443"/>
      <c r="E27" s="444" t="s">
        <v>163</v>
      </c>
      <c r="F27" s="1936" t="s">
        <v>1021</v>
      </c>
      <c r="G27" s="1937"/>
      <c r="H27" s="1938"/>
      <c r="I27" s="445">
        <f>J21</f>
        <v>70408226.130000308</v>
      </c>
      <c r="J27" s="445">
        <f>I27</f>
        <v>70408226.130000308</v>
      </c>
      <c r="K27" s="446"/>
      <c r="L27" s="447">
        <f>L26+J27</f>
        <v>70408226.130000308</v>
      </c>
      <c r="M27" s="442"/>
      <c r="N27" s="448"/>
    </row>
    <row r="28" spans="1:15" ht="45.75" customHeight="1">
      <c r="A28" s="35"/>
      <c r="B28" s="438"/>
      <c r="C28" s="439"/>
      <c r="D28" s="449" t="s">
        <v>196</v>
      </c>
      <c r="E28" s="450" t="s">
        <v>164</v>
      </c>
      <c r="F28" s="1948" t="s">
        <v>1038</v>
      </c>
      <c r="G28" s="1949"/>
      <c r="H28" s="1950"/>
      <c r="I28" s="371">
        <f>'14 - Fees'!J60</f>
        <v>1682622.05</v>
      </c>
      <c r="J28" s="371">
        <f>IF(I28=0,0,MIN(I28,L27))</f>
        <v>1682622.05</v>
      </c>
      <c r="K28" s="371">
        <f>MAX(I28-J28,0)</f>
        <v>0</v>
      </c>
      <c r="L28" s="447">
        <f>L27-J28</f>
        <v>68725604.080000311</v>
      </c>
      <c r="M28" s="451"/>
      <c r="O28" s="465"/>
    </row>
    <row r="29" spans="1:15" ht="20.25" customHeight="1">
      <c r="A29" s="35"/>
      <c r="B29" s="438"/>
      <c r="C29" s="439"/>
      <c r="D29" s="449" t="s">
        <v>197</v>
      </c>
      <c r="E29" s="450" t="s">
        <v>164</v>
      </c>
      <c r="F29" s="1948" t="s">
        <v>1039</v>
      </c>
      <c r="G29" s="1949"/>
      <c r="H29" s="1950"/>
      <c r="I29" s="371">
        <f>'12 - Notes Interest'!K17</f>
        <v>3844624.72</v>
      </c>
      <c r="J29" s="371">
        <f t="shared" ref="J29:J34" si="0">IF(I29=0,0,MIN(I29,L28))</f>
        <v>3844624.72</v>
      </c>
      <c r="K29" s="371">
        <f t="shared" ref="K29:K33" si="1">MAX(I29-J29,0)</f>
        <v>0</v>
      </c>
      <c r="L29" s="447">
        <f t="shared" ref="L29:L35" si="2">L28-J29</f>
        <v>64880979.360000312</v>
      </c>
      <c r="M29" s="451"/>
    </row>
    <row r="30" spans="1:15" ht="30.75" customHeight="1">
      <c r="A30" s="35"/>
      <c r="B30" s="438"/>
      <c r="C30" s="439"/>
      <c r="D30" s="449" t="s">
        <v>198</v>
      </c>
      <c r="E30" s="450" t="s">
        <v>164</v>
      </c>
      <c r="F30" s="1948" t="s">
        <v>1040</v>
      </c>
      <c r="G30" s="1949"/>
      <c r="H30" s="1950"/>
      <c r="I30" s="371">
        <f>'13 - Issuer Account'!H37</f>
        <v>0</v>
      </c>
      <c r="J30" s="371">
        <f t="shared" si="0"/>
        <v>0</v>
      </c>
      <c r="K30" s="371">
        <f t="shared" si="1"/>
        <v>0</v>
      </c>
      <c r="L30" s="447">
        <f t="shared" si="2"/>
        <v>64880979.360000312</v>
      </c>
      <c r="M30" s="451"/>
    </row>
    <row r="31" spans="1:15" ht="33.75" customHeight="1">
      <c r="A31" s="35"/>
      <c r="B31" s="438"/>
      <c r="C31" s="439"/>
      <c r="D31" s="449" t="s">
        <v>199</v>
      </c>
      <c r="E31" s="450" t="s">
        <v>164</v>
      </c>
      <c r="F31" s="1948" t="s">
        <v>1041</v>
      </c>
      <c r="G31" s="1949"/>
      <c r="H31" s="1950"/>
      <c r="I31" s="371">
        <f>'11 - Notes Follow-up'!F25</f>
        <v>57126801.439999998</v>
      </c>
      <c r="J31" s="371">
        <f t="shared" si="0"/>
        <v>57126801.439999998</v>
      </c>
      <c r="K31" s="371">
        <f t="shared" si="1"/>
        <v>0</v>
      </c>
      <c r="L31" s="447">
        <f t="shared" si="2"/>
        <v>7754177.9200003147</v>
      </c>
      <c r="M31" s="451"/>
    </row>
    <row r="32" spans="1:15" ht="54" customHeight="1">
      <c r="A32" s="35"/>
      <c r="B32" s="438"/>
      <c r="C32" s="439"/>
      <c r="D32" s="449" t="s">
        <v>200</v>
      </c>
      <c r="E32" s="450" t="s">
        <v>164</v>
      </c>
      <c r="F32" s="1948" t="s">
        <v>1042</v>
      </c>
      <c r="G32" s="1949"/>
      <c r="H32" s="1950"/>
      <c r="I32" s="371">
        <f>'12 - Notes Interest'!T17</f>
        <v>505893.95999999996</v>
      </c>
      <c r="J32" s="371">
        <f t="shared" si="0"/>
        <v>505893.95999999996</v>
      </c>
      <c r="K32" s="371">
        <f t="shared" si="1"/>
        <v>0</v>
      </c>
      <c r="L32" s="447">
        <f t="shared" si="2"/>
        <v>7248283.9600003147</v>
      </c>
      <c r="M32" s="451"/>
    </row>
    <row r="33" spans="1:13" ht="31.5" customHeight="1">
      <c r="A33" s="35"/>
      <c r="B33" s="438"/>
      <c r="C33" s="439"/>
      <c r="D33" s="449" t="s">
        <v>201</v>
      </c>
      <c r="E33" s="450" t="s">
        <v>164</v>
      </c>
      <c r="F33" s="1948" t="s">
        <v>1043</v>
      </c>
      <c r="G33" s="1949"/>
      <c r="H33" s="1950"/>
      <c r="I33" s="371">
        <f>'11 - Notes Follow-up'!N25</f>
        <v>3006719.76</v>
      </c>
      <c r="J33" s="371">
        <f t="shared" si="0"/>
        <v>3006719.76</v>
      </c>
      <c r="K33" s="371">
        <f t="shared" si="1"/>
        <v>0</v>
      </c>
      <c r="L33" s="447">
        <f t="shared" si="2"/>
        <v>4241564.200000315</v>
      </c>
      <c r="M33" s="451"/>
    </row>
    <row r="34" spans="1:13" ht="45.75" customHeight="1">
      <c r="A34" s="35"/>
      <c r="B34" s="438"/>
      <c r="C34" s="439"/>
      <c r="D34" s="449" t="s">
        <v>202</v>
      </c>
      <c r="E34" s="450" t="s">
        <v>164</v>
      </c>
      <c r="F34" s="1942" t="s">
        <v>1044</v>
      </c>
      <c r="G34" s="1943"/>
      <c r="H34" s="1944"/>
      <c r="I34" s="371">
        <f>IF('XX - Reserve calculation'!K12&lt;0,-'XX - Reserve calculation'!K12,0)</f>
        <v>572123.0700000003</v>
      </c>
      <c r="J34" s="371">
        <f t="shared" si="0"/>
        <v>572123.0700000003</v>
      </c>
      <c r="K34" s="371">
        <f t="shared" ref="K34:K35" si="3">MAX(I34-J34,0)</f>
        <v>0</v>
      </c>
      <c r="L34" s="447">
        <f t="shared" si="2"/>
        <v>3669441.1300003147</v>
      </c>
      <c r="M34" s="451"/>
    </row>
    <row r="35" spans="1:13" ht="20.25" customHeight="1">
      <c r="A35" s="35"/>
      <c r="B35" s="438"/>
      <c r="C35" s="439"/>
      <c r="D35" s="449" t="s">
        <v>203</v>
      </c>
      <c r="E35" s="450" t="s">
        <v>164</v>
      </c>
      <c r="F35" s="1942" t="s">
        <v>1045</v>
      </c>
      <c r="G35" s="1943"/>
      <c r="H35" s="1944"/>
      <c r="I35" s="371">
        <f>L34-'11 bis-Notes Calculation'!AM17-'11 bis-Notes Calculation'!AD17</f>
        <v>3668750.8499998162</v>
      </c>
      <c r="J35" s="371">
        <f t="shared" ref="J35" si="4">IF(I35=0,0,MIN(I35,L34))</f>
        <v>3668750.8499998162</v>
      </c>
      <c r="K35" s="371">
        <f t="shared" si="3"/>
        <v>0</v>
      </c>
      <c r="L35" s="447">
        <f t="shared" si="2"/>
        <v>690.28000049851835</v>
      </c>
      <c r="M35" s="451"/>
    </row>
    <row r="36" spans="1:13">
      <c r="A36" s="452"/>
      <c r="B36" s="453"/>
      <c r="C36" s="454"/>
      <c r="D36" s="1973"/>
      <c r="E36" s="1974"/>
      <c r="F36" s="1974"/>
      <c r="G36" s="1974"/>
      <c r="H36" s="1974"/>
      <c r="I36" s="1974"/>
      <c r="J36" s="1975"/>
      <c r="K36" s="455"/>
      <c r="L36" s="456">
        <f>L35</f>
        <v>690.28000049851835</v>
      </c>
      <c r="M36" s="457" t="s">
        <v>1405</v>
      </c>
    </row>
    <row r="37" spans="1:13" ht="15" thickBot="1">
      <c r="A37" s="35"/>
      <c r="B37" s="458"/>
      <c r="C37" s="459"/>
      <c r="D37" s="460"/>
      <c r="E37" s="461"/>
      <c r="F37" s="462"/>
      <c r="G37" s="462"/>
      <c r="H37" s="459"/>
      <c r="I37" s="459"/>
      <c r="J37" s="459"/>
      <c r="K37" s="459"/>
      <c r="L37" s="463"/>
      <c r="M37" s="464"/>
    </row>
    <row r="39" spans="1:13">
      <c r="L39" s="465"/>
    </row>
    <row r="40" spans="1:13">
      <c r="J40" s="465"/>
      <c r="K40" s="465"/>
      <c r="L40" s="465"/>
    </row>
    <row r="42" spans="1:13" ht="15" hidden="1" outlineLevel="1" thickBot="1">
      <c r="L42" s="448"/>
    </row>
    <row r="43" spans="1:13" ht="15.5" hidden="1" outlineLevel="1">
      <c r="B43" s="431"/>
      <c r="C43" s="1966" t="s">
        <v>1020</v>
      </c>
      <c r="D43" s="1966"/>
      <c r="E43" s="1966"/>
      <c r="F43" s="1966"/>
      <c r="G43" s="1966"/>
      <c r="H43" s="1966"/>
      <c r="I43" s="1967"/>
      <c r="J43" s="432"/>
      <c r="K43" s="432"/>
      <c r="L43" s="432"/>
      <c r="M43" s="433"/>
    </row>
    <row r="44" spans="1:13" hidden="1" outlineLevel="1">
      <c r="B44" s="435"/>
      <c r="C44" s="1968"/>
      <c r="D44" s="1968"/>
      <c r="E44" s="1968"/>
      <c r="F44" s="1968"/>
      <c r="G44" s="1968"/>
      <c r="H44" s="1968"/>
      <c r="I44" s="1969"/>
      <c r="J44" s="436" t="s">
        <v>160</v>
      </c>
      <c r="K44" s="436"/>
      <c r="L44" s="436" t="s">
        <v>161</v>
      </c>
      <c r="M44" s="437"/>
    </row>
    <row r="45" spans="1:13" hidden="1" outlineLevel="1">
      <c r="B45" s="438"/>
      <c r="C45" s="439"/>
      <c r="D45" s="1970" t="s">
        <v>193</v>
      </c>
      <c r="E45" s="1971"/>
      <c r="F45" s="1971"/>
      <c r="G45" s="1971"/>
      <c r="H45" s="1972"/>
      <c r="I45" s="440" t="s">
        <v>194</v>
      </c>
      <c r="J45" s="440" t="s">
        <v>195</v>
      </c>
      <c r="K45" s="440" t="s">
        <v>176</v>
      </c>
      <c r="L45" s="441">
        <v>0</v>
      </c>
      <c r="M45" s="442"/>
    </row>
    <row r="46" spans="1:13" hidden="1" outlineLevel="1">
      <c r="B46" s="438"/>
      <c r="C46" s="439"/>
      <c r="D46" s="443"/>
      <c r="E46" s="444" t="s">
        <v>163</v>
      </c>
      <c r="F46" s="1936" t="s">
        <v>1021</v>
      </c>
      <c r="G46" s="1937"/>
      <c r="H46" s="1938"/>
      <c r="I46" s="445"/>
      <c r="J46" s="445">
        <f>I46</f>
        <v>0</v>
      </c>
      <c r="K46" s="446"/>
      <c r="L46" s="447">
        <f>J46+L45</f>
        <v>0</v>
      </c>
      <c r="M46" s="442"/>
    </row>
    <row r="47" spans="1:13" ht="48" hidden="1" customHeight="1" outlineLevel="1">
      <c r="B47" s="438"/>
      <c r="C47" s="439"/>
      <c r="D47" s="449" t="s">
        <v>196</v>
      </c>
      <c r="E47" s="450" t="s">
        <v>164</v>
      </c>
      <c r="F47" s="1948" t="s">
        <v>1018</v>
      </c>
      <c r="G47" s="1949"/>
      <c r="H47" s="1950"/>
      <c r="I47" s="371"/>
      <c r="J47" s="371">
        <f>IF(I47=0,0,MIN(I47,L46))</f>
        <v>0</v>
      </c>
      <c r="K47" s="371">
        <f>MAX(I47-J47,0)</f>
        <v>0</v>
      </c>
      <c r="L47" s="447">
        <f>L46-J47</f>
        <v>0</v>
      </c>
      <c r="M47" s="451"/>
    </row>
    <row r="48" spans="1:13" ht="48" hidden="1" customHeight="1" outlineLevel="1">
      <c r="B48" s="438"/>
      <c r="C48" s="439"/>
      <c r="D48" s="449" t="s">
        <v>197</v>
      </c>
      <c r="E48" s="450" t="s">
        <v>164</v>
      </c>
      <c r="F48" s="1942" t="s">
        <v>1022</v>
      </c>
      <c r="G48" s="1943"/>
      <c r="H48" s="1944"/>
      <c r="I48" s="371"/>
      <c r="J48" s="371">
        <f t="shared" ref="J48:J53" si="5">IF(I48=0,0,MIN(I48,L47))</f>
        <v>0</v>
      </c>
      <c r="K48" s="371">
        <f t="shared" ref="K48:K53" si="6">MAX(I48-J48,0)</f>
        <v>0</v>
      </c>
      <c r="L48" s="447">
        <f t="shared" ref="L48:L53" si="7">L47-J48</f>
        <v>0</v>
      </c>
      <c r="M48" s="451"/>
    </row>
    <row r="49" spans="2:13" ht="48" hidden="1" customHeight="1" outlineLevel="1">
      <c r="B49" s="438"/>
      <c r="C49" s="439"/>
      <c r="D49" s="449" t="s">
        <v>198</v>
      </c>
      <c r="E49" s="450" t="s">
        <v>164</v>
      </c>
      <c r="F49" s="1948" t="s">
        <v>1023</v>
      </c>
      <c r="G49" s="1949"/>
      <c r="H49" s="1950"/>
      <c r="I49" s="371"/>
      <c r="J49" s="371">
        <f t="shared" si="5"/>
        <v>0</v>
      </c>
      <c r="K49" s="371">
        <f t="shared" si="6"/>
        <v>0</v>
      </c>
      <c r="L49" s="447">
        <f t="shared" si="7"/>
        <v>0</v>
      </c>
      <c r="M49" s="451"/>
    </row>
    <row r="50" spans="2:13" ht="48" hidden="1" customHeight="1" outlineLevel="1">
      <c r="B50" s="438"/>
      <c r="C50" s="439"/>
      <c r="D50" s="449" t="s">
        <v>199</v>
      </c>
      <c r="E50" s="450" t="s">
        <v>164</v>
      </c>
      <c r="F50" s="1948" t="s">
        <v>1024</v>
      </c>
      <c r="G50" s="1949"/>
      <c r="H50" s="1950"/>
      <c r="I50" s="371"/>
      <c r="J50" s="371">
        <f t="shared" si="5"/>
        <v>0</v>
      </c>
      <c r="K50" s="371">
        <f t="shared" si="6"/>
        <v>0</v>
      </c>
      <c r="L50" s="447">
        <f t="shared" si="7"/>
        <v>0</v>
      </c>
      <c r="M50" s="451"/>
    </row>
    <row r="51" spans="2:13" ht="48" hidden="1" customHeight="1" outlineLevel="1">
      <c r="B51" s="438"/>
      <c r="C51" s="439"/>
      <c r="D51" s="449" t="s">
        <v>200</v>
      </c>
      <c r="E51" s="450" t="s">
        <v>164</v>
      </c>
      <c r="F51" s="1948" t="s">
        <v>1025</v>
      </c>
      <c r="G51" s="1949"/>
      <c r="H51" s="1950"/>
      <c r="I51" s="371"/>
      <c r="J51" s="371">
        <f t="shared" si="5"/>
        <v>0</v>
      </c>
      <c r="K51" s="371">
        <f t="shared" si="6"/>
        <v>0</v>
      </c>
      <c r="L51" s="447">
        <f t="shared" si="7"/>
        <v>0</v>
      </c>
      <c r="M51" s="451"/>
    </row>
    <row r="52" spans="2:13" ht="48" hidden="1" customHeight="1" outlineLevel="1">
      <c r="B52" s="438"/>
      <c r="C52" s="439"/>
      <c r="D52" s="449" t="s">
        <v>201</v>
      </c>
      <c r="E52" s="450" t="s">
        <v>164</v>
      </c>
      <c r="F52" s="1948" t="s">
        <v>1026</v>
      </c>
      <c r="G52" s="1949"/>
      <c r="H52" s="1950"/>
      <c r="I52" s="371"/>
      <c r="J52" s="371">
        <f t="shared" si="5"/>
        <v>0</v>
      </c>
      <c r="K52" s="371">
        <f t="shared" si="6"/>
        <v>0</v>
      </c>
      <c r="L52" s="447">
        <f t="shared" si="7"/>
        <v>0</v>
      </c>
      <c r="M52" s="451"/>
    </row>
    <row r="53" spans="2:13" ht="48" hidden="1" customHeight="1" outlineLevel="1">
      <c r="B53" s="438"/>
      <c r="C53" s="439"/>
      <c r="D53" s="449" t="s">
        <v>202</v>
      </c>
      <c r="E53" s="450" t="s">
        <v>164</v>
      </c>
      <c r="F53" s="1948" t="s">
        <v>1027</v>
      </c>
      <c r="G53" s="1949"/>
      <c r="H53" s="1950"/>
      <c r="I53" s="371"/>
      <c r="J53" s="371">
        <f t="shared" si="5"/>
        <v>0</v>
      </c>
      <c r="K53" s="371">
        <f t="shared" si="6"/>
        <v>0</v>
      </c>
      <c r="L53" s="447">
        <f t="shared" si="7"/>
        <v>0</v>
      </c>
      <c r="M53" s="451"/>
    </row>
    <row r="54" spans="2:13" hidden="1" outlineLevel="1">
      <c r="B54" s="453"/>
      <c r="C54" s="454"/>
      <c r="D54" s="1973"/>
      <c r="E54" s="1974"/>
      <c r="F54" s="1974"/>
      <c r="G54" s="1974"/>
      <c r="H54" s="1974"/>
      <c r="I54" s="1974"/>
      <c r="J54" s="1975"/>
      <c r="K54" s="455"/>
      <c r="L54" s="456">
        <f>L53</f>
        <v>0</v>
      </c>
      <c r="M54" s="457"/>
    </row>
    <row r="55" spans="2:13" ht="15" hidden="1" outlineLevel="1" thickBot="1">
      <c r="B55" s="458"/>
      <c r="C55" s="459"/>
      <c r="D55" s="460"/>
      <c r="E55" s="461"/>
      <c r="F55" s="462"/>
      <c r="G55" s="462"/>
      <c r="H55" s="459"/>
      <c r="I55" s="459"/>
      <c r="J55" s="459"/>
      <c r="K55" s="459"/>
      <c r="L55" s="463"/>
      <c r="M55" s="464"/>
    </row>
    <row r="56" spans="2:13" hidden="1" outlineLevel="1">
      <c r="L56" s="448"/>
    </row>
    <row r="57" spans="2:13" collapsed="1">
      <c r="L57" s="448"/>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E14" sqref="E14"/>
    </sheetView>
  </sheetViews>
  <sheetFormatPr defaultColWidth="9.1796875" defaultRowHeight="12.5"/>
  <cols>
    <col min="1" max="1" width="3.453125" style="242" customWidth="1"/>
    <col min="2" max="2" width="1.54296875" style="242" customWidth="1"/>
    <col min="3" max="3" width="18.1796875" style="242" customWidth="1"/>
    <col min="4" max="4" width="41.453125" style="242" customWidth="1"/>
    <col min="5" max="5" width="22.54296875" style="242" customWidth="1"/>
    <col min="6" max="6" width="12.1796875" style="242" bestFit="1" customWidth="1"/>
    <col min="7" max="7" width="3.81640625" style="242" customWidth="1"/>
    <col min="8" max="8" width="27.54296875" style="242" customWidth="1"/>
    <col min="9" max="9" width="18.54296875" style="242" customWidth="1"/>
    <col min="10" max="10" width="22.54296875" style="242" customWidth="1"/>
    <col min="11" max="11" width="20.7265625" style="242" bestFit="1" customWidth="1"/>
    <col min="12" max="12" width="16.453125" style="242" bestFit="1" customWidth="1"/>
    <col min="13" max="13" width="19.26953125" style="242" customWidth="1"/>
    <col min="14" max="14" width="9.1796875" style="242"/>
    <col min="15" max="15" width="17.81640625" style="242" bestFit="1" customWidth="1"/>
    <col min="16" max="16" width="16.7265625" style="242" bestFit="1" customWidth="1"/>
    <col min="17" max="16384" width="9.1796875" style="242"/>
  </cols>
  <sheetData>
    <row r="1" spans="1:16">
      <c r="A1" s="364"/>
    </row>
    <row r="9" spans="1:16" ht="13" thickBot="1"/>
    <row r="10" spans="1:16" ht="16.5" customHeight="1" thickBot="1">
      <c r="B10" s="466" t="s">
        <v>652</v>
      </c>
      <c r="C10" s="467"/>
      <c r="D10" s="468"/>
      <c r="E10" s="468"/>
      <c r="F10" s="468"/>
      <c r="G10" s="468"/>
      <c r="H10" s="468"/>
      <c r="I10" s="468"/>
      <c r="J10" s="469"/>
    </row>
    <row r="11" spans="1:16" ht="18">
      <c r="B11" s="337"/>
      <c r="C11" s="470"/>
      <c r="D11" s="337"/>
      <c r="E11" s="337"/>
      <c r="F11" s="337"/>
      <c r="G11" s="337"/>
      <c r="H11" s="337"/>
      <c r="I11" s="337"/>
      <c r="J11" s="337"/>
    </row>
    <row r="12" spans="1:16" ht="14">
      <c r="B12" s="1976" t="s">
        <v>205</v>
      </c>
      <c r="C12" s="1977"/>
      <c r="D12" s="1977"/>
      <c r="E12" s="1978"/>
      <c r="F12" s="471"/>
      <c r="G12" s="1979" t="s">
        <v>206</v>
      </c>
      <c r="H12" s="1980" t="s">
        <v>207</v>
      </c>
      <c r="I12" s="1980"/>
      <c r="J12" s="1981" t="s">
        <v>208</v>
      </c>
    </row>
    <row r="13" spans="1:16" ht="14">
      <c r="B13" s="472"/>
      <c r="C13" s="473"/>
      <c r="D13" s="474"/>
      <c r="E13" s="475"/>
      <c r="F13" s="476"/>
      <c r="G13" s="477"/>
      <c r="H13" s="478" t="s">
        <v>122</v>
      </c>
      <c r="I13" s="479"/>
      <c r="J13" s="480">
        <f>'11 - Notes Follow-up'!G25</f>
        <v>7487993518.8000011</v>
      </c>
      <c r="K13" s="354"/>
      <c r="L13" s="354"/>
      <c r="M13" s="354"/>
    </row>
    <row r="14" spans="1:16" ht="14">
      <c r="B14" s="481"/>
      <c r="C14" s="482" t="s">
        <v>1406</v>
      </c>
      <c r="D14" s="483"/>
      <c r="E14" s="1436">
        <f>'03 - Monthly Asset Follow up'!P17</f>
        <v>7882097726.96</v>
      </c>
      <c r="F14" s="476"/>
      <c r="G14" s="485"/>
      <c r="H14" s="486"/>
      <c r="I14" s="487"/>
      <c r="J14" s="488"/>
      <c r="L14" s="354"/>
      <c r="M14" s="354"/>
    </row>
    <row r="15" spans="1:16" ht="14.5">
      <c r="B15" s="481"/>
      <c r="C15" s="1388"/>
      <c r="D15" s="489"/>
      <c r="E15" s="484"/>
      <c r="F15" s="490"/>
      <c r="G15" s="485"/>
      <c r="H15" s="486" t="s">
        <v>123</v>
      </c>
      <c r="I15" s="487"/>
      <c r="J15" s="491">
        <f>'11 - Notes Follow-up'!O25</f>
        <v>394104898.44</v>
      </c>
      <c r="L15" s="354"/>
      <c r="M15" s="1697"/>
      <c r="O15" s="364"/>
      <c r="P15" s="354"/>
    </row>
    <row r="16" spans="1:16" ht="14.5">
      <c r="B16" s="492"/>
      <c r="C16" s="1388" t="s">
        <v>425</v>
      </c>
      <c r="D16" s="483"/>
      <c r="E16" s="484">
        <f>'03 - Monthly Asset Follow up'!BL17+'03 - Monthly Asset Follow up'!CS17</f>
        <v>411276.35</v>
      </c>
      <c r="F16" s="490"/>
      <c r="G16" s="485"/>
      <c r="H16" s="486"/>
      <c r="I16" s="487"/>
      <c r="J16" s="493"/>
      <c r="L16" s="354"/>
    </row>
    <row r="17" spans="2:12" ht="14">
      <c r="B17" s="492"/>
      <c r="C17" s="482"/>
      <c r="D17" s="483"/>
      <c r="E17" s="484"/>
      <c r="F17" s="490"/>
      <c r="G17" s="485"/>
      <c r="H17" s="486"/>
      <c r="I17" s="487"/>
      <c r="J17" s="491"/>
      <c r="L17" s="354"/>
    </row>
    <row r="18" spans="2:12" ht="14">
      <c r="B18" s="492"/>
      <c r="C18" s="482"/>
      <c r="D18" s="483"/>
      <c r="E18" s="484"/>
      <c r="F18" s="476"/>
      <c r="G18" s="485"/>
      <c r="H18" s="486"/>
      <c r="I18" s="487"/>
      <c r="J18" s="491"/>
    </row>
    <row r="19" spans="2:12" ht="14">
      <c r="B19" s="492"/>
      <c r="C19" s="482" t="s">
        <v>410</v>
      </c>
      <c r="D19" s="483"/>
      <c r="E19" s="484">
        <f>'13 - Issuer Account'!I29</f>
        <v>990.28000047802925</v>
      </c>
      <c r="F19" s="476"/>
      <c r="G19" s="1380"/>
      <c r="H19" s="486"/>
      <c r="I19" s="1381"/>
      <c r="J19" s="491"/>
    </row>
    <row r="20" spans="2:12" ht="14">
      <c r="B20" s="492"/>
      <c r="C20" s="494"/>
      <c r="D20" s="483"/>
      <c r="E20" s="484"/>
      <c r="F20" s="476"/>
      <c r="G20" s="495"/>
      <c r="H20" s="486" t="s">
        <v>134</v>
      </c>
      <c r="I20" s="496"/>
      <c r="J20" s="491">
        <f>'11 - Notes Follow-up'!V25</f>
        <v>300</v>
      </c>
    </row>
    <row r="21" spans="2:12" ht="14">
      <c r="B21" s="497"/>
      <c r="C21" s="482" t="s">
        <v>1047</v>
      </c>
      <c r="D21" s="498"/>
      <c r="E21" s="484">
        <f>'13 - Issuer Account'!I41</f>
        <v>37725601.600000001</v>
      </c>
      <c r="F21" s="499"/>
      <c r="G21" s="495"/>
      <c r="H21" s="486"/>
      <c r="I21" s="496"/>
      <c r="J21" s="491"/>
    </row>
    <row r="22" spans="2:12" ht="14">
      <c r="B22" s="497"/>
      <c r="C22" s="482"/>
      <c r="D22" s="498"/>
      <c r="E22" s="484"/>
      <c r="F22" s="499"/>
      <c r="G22" s="495"/>
      <c r="H22" s="486" t="s">
        <v>1047</v>
      </c>
      <c r="I22" s="496"/>
      <c r="J22" s="491">
        <f>'13 - Issuer Account'!I41</f>
        <v>37725601.600000001</v>
      </c>
    </row>
    <row r="23" spans="2:12" ht="14">
      <c r="B23" s="497"/>
      <c r="C23" s="482" t="s">
        <v>1046</v>
      </c>
      <c r="D23" s="498"/>
      <c r="E23" s="484">
        <f>'13 - Issuer Account'!I52</f>
        <v>0</v>
      </c>
      <c r="F23" s="499"/>
      <c r="G23" s="495"/>
      <c r="I23" s="488"/>
      <c r="J23" s="491"/>
    </row>
    <row r="24" spans="2:12" ht="14">
      <c r="B24" s="497"/>
      <c r="C24" s="482"/>
      <c r="D24" s="498"/>
      <c r="E24" s="484"/>
      <c r="F24" s="499"/>
      <c r="G24" s="495"/>
      <c r="H24" s="486" t="s">
        <v>1046</v>
      </c>
      <c r="I24" s="496"/>
      <c r="J24" s="491">
        <f>'13 - Issuer Account'!I52</f>
        <v>0</v>
      </c>
    </row>
    <row r="25" spans="2:12" ht="15.5">
      <c r="B25" s="500"/>
      <c r="C25" s="501"/>
      <c r="D25" s="502"/>
      <c r="E25" s="503"/>
      <c r="F25" s="504"/>
      <c r="G25" s="505"/>
      <c r="H25" s="506"/>
      <c r="I25" s="507"/>
      <c r="J25" s="508"/>
    </row>
    <row r="26" spans="2:12" ht="15.5">
      <c r="C26" s="509" t="s">
        <v>100</v>
      </c>
      <c r="D26" s="509"/>
      <c r="E26" s="510">
        <f>E14+E19+E21+E23</f>
        <v>7919824318.8400011</v>
      </c>
      <c r="F26" s="337"/>
      <c r="G26" s="511"/>
      <c r="H26" s="512" t="s">
        <v>100</v>
      </c>
      <c r="I26" s="512"/>
      <c r="J26" s="513">
        <f>J13+J15+J20+J24+J22</f>
        <v>7919824318.8400011</v>
      </c>
      <c r="K26" s="354">
        <f>J26-E26</f>
        <v>0</v>
      </c>
    </row>
    <row r="27" spans="2:12">
      <c r="H27" s="354"/>
      <c r="I27" s="354"/>
      <c r="J27" s="354"/>
    </row>
    <row r="28" spans="2:12">
      <c r="H28" s="354"/>
      <c r="J28" s="354"/>
    </row>
    <row r="29" spans="2:12">
      <c r="F29" s="354"/>
      <c r="H29" s="354"/>
    </row>
    <row r="30" spans="2:12">
      <c r="E30" s="354"/>
    </row>
  </sheetData>
  <mergeCells count="2">
    <mergeCell ref="B12:E12"/>
    <mergeCell ref="G12:J12"/>
  </mergeCells>
  <pageMargins left="0.7" right="0.7" top="0.75" bottom="0.75" header="0.3" footer="0.3"/>
  <pageSetup scale="4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M12" sqref="M12"/>
    </sheetView>
  </sheetViews>
  <sheetFormatPr defaultColWidth="11.453125" defaultRowHeight="12.5"/>
  <cols>
    <col min="1" max="1" width="3.54296875" style="1236" customWidth="1"/>
    <col min="2" max="2" width="2.453125" style="1236" customWidth="1"/>
    <col min="3" max="3" width="99.81640625" style="1236" bestFit="1" customWidth="1"/>
    <col min="4" max="4" width="30.453125" style="1236" customWidth="1"/>
    <col min="5" max="5" width="1.453125" style="1236" customWidth="1"/>
    <col min="6" max="6" width="29.453125" style="1236" customWidth="1"/>
    <col min="7" max="7" width="12.453125" style="1236" bestFit="1" customWidth="1"/>
    <col min="8" max="8" width="4.54296875" style="1236" customWidth="1"/>
    <col min="9" max="9" width="12.453125" style="1236" bestFit="1" customWidth="1"/>
    <col min="10" max="10" width="13.453125" style="1236" customWidth="1"/>
    <col min="11" max="11" width="7.453125" style="1236" bestFit="1" customWidth="1"/>
    <col min="12" max="12" width="19.81640625" style="1236" bestFit="1" customWidth="1"/>
    <col min="13" max="247" width="11.453125" style="1236"/>
    <col min="248" max="248" width="2.453125" style="1236" customWidth="1"/>
    <col min="249" max="249" width="49" style="1236" customWidth="1"/>
    <col min="250" max="250" width="16.81640625" style="1236" customWidth="1"/>
    <col min="251" max="251" width="1.1796875" style="1236" customWidth="1"/>
    <col min="252" max="252" width="20.54296875" style="1236" customWidth="1"/>
    <col min="253" max="253" width="17.54296875" style="1236" customWidth="1"/>
    <col min="254" max="254" width="18.1796875" style="1236" customWidth="1"/>
    <col min="255" max="255" width="17.1796875" style="1236" customWidth="1"/>
    <col min="256" max="256" width="22.453125" style="1236" bestFit="1" customWidth="1"/>
    <col min="257" max="257" width="22.1796875" style="1236" customWidth="1"/>
    <col min="258" max="258" width="17.81640625" style="1236" customWidth="1"/>
    <col min="259" max="259" width="22.453125" style="1236" customWidth="1"/>
    <col min="260" max="260" width="10.1796875" style="1236" bestFit="1" customWidth="1"/>
    <col min="261" max="261" width="13.453125" style="1236" customWidth="1"/>
    <col min="262" max="262" width="7.453125" style="1236" bestFit="1" customWidth="1"/>
    <col min="263" max="263" width="15.453125" style="1236" bestFit="1" customWidth="1"/>
    <col min="264" max="264" width="7.453125" style="1236" bestFit="1" customWidth="1"/>
    <col min="265" max="265" width="19.54296875" style="1236" bestFit="1" customWidth="1"/>
    <col min="266" max="266" width="7.453125" style="1236" bestFit="1" customWidth="1"/>
    <col min="267" max="267" width="26.81640625" style="1236" bestFit="1" customWidth="1"/>
    <col min="268" max="268" width="19.81640625" style="1236" bestFit="1" customWidth="1"/>
    <col min="269" max="503" width="11.453125" style="1236"/>
    <col min="504" max="504" width="2.453125" style="1236" customWidth="1"/>
    <col min="505" max="505" width="49" style="1236" customWidth="1"/>
    <col min="506" max="506" width="16.81640625" style="1236" customWidth="1"/>
    <col min="507" max="507" width="1.1796875" style="1236" customWidth="1"/>
    <col min="508" max="508" width="20.54296875" style="1236" customWidth="1"/>
    <col min="509" max="509" width="17.54296875" style="1236" customWidth="1"/>
    <col min="510" max="510" width="18.1796875" style="1236" customWidth="1"/>
    <col min="511" max="511" width="17.1796875" style="1236" customWidth="1"/>
    <col min="512" max="512" width="22.453125" style="1236" bestFit="1" customWidth="1"/>
    <col min="513" max="513" width="22.1796875" style="1236" customWidth="1"/>
    <col min="514" max="514" width="17.81640625" style="1236" customWidth="1"/>
    <col min="515" max="515" width="22.453125" style="1236" customWidth="1"/>
    <col min="516" max="516" width="10.1796875" style="1236" bestFit="1" customWidth="1"/>
    <col min="517" max="517" width="13.453125" style="1236" customWidth="1"/>
    <col min="518" max="518" width="7.453125" style="1236" bestFit="1" customWidth="1"/>
    <col min="519" max="519" width="15.453125" style="1236" bestFit="1" customWidth="1"/>
    <col min="520" max="520" width="7.453125" style="1236" bestFit="1" customWidth="1"/>
    <col min="521" max="521" width="19.54296875" style="1236" bestFit="1" customWidth="1"/>
    <col min="522" max="522" width="7.453125" style="1236" bestFit="1" customWidth="1"/>
    <col min="523" max="523" width="26.81640625" style="1236" bestFit="1" customWidth="1"/>
    <col min="524" max="524" width="19.81640625" style="1236" bestFit="1" customWidth="1"/>
    <col min="525" max="759" width="11.453125" style="1236"/>
    <col min="760" max="760" width="2.453125" style="1236" customWidth="1"/>
    <col min="761" max="761" width="49" style="1236" customWidth="1"/>
    <col min="762" max="762" width="16.81640625" style="1236" customWidth="1"/>
    <col min="763" max="763" width="1.1796875" style="1236" customWidth="1"/>
    <col min="764" max="764" width="20.54296875" style="1236" customWidth="1"/>
    <col min="765" max="765" width="17.54296875" style="1236" customWidth="1"/>
    <col min="766" max="766" width="18.1796875" style="1236" customWidth="1"/>
    <col min="767" max="767" width="17.1796875" style="1236" customWidth="1"/>
    <col min="768" max="768" width="22.453125" style="1236" bestFit="1" customWidth="1"/>
    <col min="769" max="769" width="22.1796875" style="1236" customWidth="1"/>
    <col min="770" max="770" width="17.81640625" style="1236" customWidth="1"/>
    <col min="771" max="771" width="22.453125" style="1236" customWidth="1"/>
    <col min="772" max="772" width="10.1796875" style="1236" bestFit="1" customWidth="1"/>
    <col min="773" max="773" width="13.453125" style="1236" customWidth="1"/>
    <col min="774" max="774" width="7.453125" style="1236" bestFit="1" customWidth="1"/>
    <col min="775" max="775" width="15.453125" style="1236" bestFit="1" customWidth="1"/>
    <col min="776" max="776" width="7.453125" style="1236" bestFit="1" customWidth="1"/>
    <col min="777" max="777" width="19.54296875" style="1236" bestFit="1" customWidth="1"/>
    <col min="778" max="778" width="7.453125" style="1236" bestFit="1" customWidth="1"/>
    <col min="779" max="779" width="26.81640625" style="1236" bestFit="1" customWidth="1"/>
    <col min="780" max="780" width="19.81640625" style="1236" bestFit="1" customWidth="1"/>
    <col min="781" max="1015" width="11.453125" style="1236"/>
    <col min="1016" max="1016" width="2.453125" style="1236" customWidth="1"/>
    <col min="1017" max="1017" width="49" style="1236" customWidth="1"/>
    <col min="1018" max="1018" width="16.81640625" style="1236" customWidth="1"/>
    <col min="1019" max="1019" width="1.1796875" style="1236" customWidth="1"/>
    <col min="1020" max="1020" width="20.54296875" style="1236" customWidth="1"/>
    <col min="1021" max="1021" width="17.54296875" style="1236" customWidth="1"/>
    <col min="1022" max="1022" width="18.1796875" style="1236" customWidth="1"/>
    <col min="1023" max="1023" width="17.1796875" style="1236" customWidth="1"/>
    <col min="1024" max="1024" width="22.453125" style="1236" bestFit="1" customWidth="1"/>
    <col min="1025" max="1025" width="22.1796875" style="1236" customWidth="1"/>
    <col min="1026" max="1026" width="17.81640625" style="1236" customWidth="1"/>
    <col min="1027" max="1027" width="22.453125" style="1236" customWidth="1"/>
    <col min="1028" max="1028" width="10.1796875" style="1236" bestFit="1" customWidth="1"/>
    <col min="1029" max="1029" width="13.453125" style="1236" customWidth="1"/>
    <col min="1030" max="1030" width="7.453125" style="1236" bestFit="1" customWidth="1"/>
    <col min="1031" max="1031" width="15.453125" style="1236" bestFit="1" customWidth="1"/>
    <col min="1032" max="1032" width="7.453125" style="1236" bestFit="1" customWidth="1"/>
    <col min="1033" max="1033" width="19.54296875" style="1236" bestFit="1" customWidth="1"/>
    <col min="1034" max="1034" width="7.453125" style="1236" bestFit="1" customWidth="1"/>
    <col min="1035" max="1035" width="26.81640625" style="1236" bestFit="1" customWidth="1"/>
    <col min="1036" max="1036" width="19.81640625" style="1236" bestFit="1" customWidth="1"/>
    <col min="1037" max="1271" width="11.453125" style="1236"/>
    <col min="1272" max="1272" width="2.453125" style="1236" customWidth="1"/>
    <col min="1273" max="1273" width="49" style="1236" customWidth="1"/>
    <col min="1274" max="1274" width="16.81640625" style="1236" customWidth="1"/>
    <col min="1275" max="1275" width="1.1796875" style="1236" customWidth="1"/>
    <col min="1276" max="1276" width="20.54296875" style="1236" customWidth="1"/>
    <col min="1277" max="1277" width="17.54296875" style="1236" customWidth="1"/>
    <col min="1278" max="1278" width="18.1796875" style="1236" customWidth="1"/>
    <col min="1279" max="1279" width="17.1796875" style="1236" customWidth="1"/>
    <col min="1280" max="1280" width="22.453125" style="1236" bestFit="1" customWidth="1"/>
    <col min="1281" max="1281" width="22.1796875" style="1236" customWidth="1"/>
    <col min="1282" max="1282" width="17.81640625" style="1236" customWidth="1"/>
    <col min="1283" max="1283" width="22.453125" style="1236" customWidth="1"/>
    <col min="1284" max="1284" width="10.1796875" style="1236" bestFit="1" customWidth="1"/>
    <col min="1285" max="1285" width="13.453125" style="1236" customWidth="1"/>
    <col min="1286" max="1286" width="7.453125" style="1236" bestFit="1" customWidth="1"/>
    <col min="1287" max="1287" width="15.453125" style="1236" bestFit="1" customWidth="1"/>
    <col min="1288" max="1288" width="7.453125" style="1236" bestFit="1" customWidth="1"/>
    <col min="1289" max="1289" width="19.54296875" style="1236" bestFit="1" customWidth="1"/>
    <col min="1290" max="1290" width="7.453125" style="1236" bestFit="1" customWidth="1"/>
    <col min="1291" max="1291" width="26.81640625" style="1236" bestFit="1" customWidth="1"/>
    <col min="1292" max="1292" width="19.81640625" style="1236" bestFit="1" customWidth="1"/>
    <col min="1293" max="1527" width="11.453125" style="1236"/>
    <col min="1528" max="1528" width="2.453125" style="1236" customWidth="1"/>
    <col min="1529" max="1529" width="49" style="1236" customWidth="1"/>
    <col min="1530" max="1530" width="16.81640625" style="1236" customWidth="1"/>
    <col min="1531" max="1531" width="1.1796875" style="1236" customWidth="1"/>
    <col min="1532" max="1532" width="20.54296875" style="1236" customWidth="1"/>
    <col min="1533" max="1533" width="17.54296875" style="1236" customWidth="1"/>
    <col min="1534" max="1534" width="18.1796875" style="1236" customWidth="1"/>
    <col min="1535" max="1535" width="17.1796875" style="1236" customWidth="1"/>
    <col min="1536" max="1536" width="22.453125" style="1236" bestFit="1" customWidth="1"/>
    <col min="1537" max="1537" width="22.1796875" style="1236" customWidth="1"/>
    <col min="1538" max="1538" width="17.81640625" style="1236" customWidth="1"/>
    <col min="1539" max="1539" width="22.453125" style="1236" customWidth="1"/>
    <col min="1540" max="1540" width="10.1796875" style="1236" bestFit="1" customWidth="1"/>
    <col min="1541" max="1541" width="13.453125" style="1236" customWidth="1"/>
    <col min="1542" max="1542" width="7.453125" style="1236" bestFit="1" customWidth="1"/>
    <col min="1543" max="1543" width="15.453125" style="1236" bestFit="1" customWidth="1"/>
    <col min="1544" max="1544" width="7.453125" style="1236" bestFit="1" customWidth="1"/>
    <col min="1545" max="1545" width="19.54296875" style="1236" bestFit="1" customWidth="1"/>
    <col min="1546" max="1546" width="7.453125" style="1236" bestFit="1" customWidth="1"/>
    <col min="1547" max="1547" width="26.81640625" style="1236" bestFit="1" customWidth="1"/>
    <col min="1548" max="1548" width="19.81640625" style="1236" bestFit="1" customWidth="1"/>
    <col min="1549" max="1783" width="11.453125" style="1236"/>
    <col min="1784" max="1784" width="2.453125" style="1236" customWidth="1"/>
    <col min="1785" max="1785" width="49" style="1236" customWidth="1"/>
    <col min="1786" max="1786" width="16.81640625" style="1236" customWidth="1"/>
    <col min="1787" max="1787" width="1.1796875" style="1236" customWidth="1"/>
    <col min="1788" max="1788" width="20.54296875" style="1236" customWidth="1"/>
    <col min="1789" max="1789" width="17.54296875" style="1236" customWidth="1"/>
    <col min="1790" max="1790" width="18.1796875" style="1236" customWidth="1"/>
    <col min="1791" max="1791" width="17.1796875" style="1236" customWidth="1"/>
    <col min="1792" max="1792" width="22.453125" style="1236" bestFit="1" customWidth="1"/>
    <col min="1793" max="1793" width="22.1796875" style="1236" customWidth="1"/>
    <col min="1794" max="1794" width="17.81640625" style="1236" customWidth="1"/>
    <col min="1795" max="1795" width="22.453125" style="1236" customWidth="1"/>
    <col min="1796" max="1796" width="10.1796875" style="1236" bestFit="1" customWidth="1"/>
    <col min="1797" max="1797" width="13.453125" style="1236" customWidth="1"/>
    <col min="1798" max="1798" width="7.453125" style="1236" bestFit="1" customWidth="1"/>
    <col min="1799" max="1799" width="15.453125" style="1236" bestFit="1" customWidth="1"/>
    <col min="1800" max="1800" width="7.453125" style="1236" bestFit="1" customWidth="1"/>
    <col min="1801" max="1801" width="19.54296875" style="1236" bestFit="1" customWidth="1"/>
    <col min="1802" max="1802" width="7.453125" style="1236" bestFit="1" customWidth="1"/>
    <col min="1803" max="1803" width="26.81640625" style="1236" bestFit="1" customWidth="1"/>
    <col min="1804" max="1804" width="19.81640625" style="1236" bestFit="1" customWidth="1"/>
    <col min="1805" max="2039" width="11.453125" style="1236"/>
    <col min="2040" max="2040" width="2.453125" style="1236" customWidth="1"/>
    <col min="2041" max="2041" width="49" style="1236" customWidth="1"/>
    <col min="2042" max="2042" width="16.81640625" style="1236" customWidth="1"/>
    <col min="2043" max="2043" width="1.1796875" style="1236" customWidth="1"/>
    <col min="2044" max="2044" width="20.54296875" style="1236" customWidth="1"/>
    <col min="2045" max="2045" width="17.54296875" style="1236" customWidth="1"/>
    <col min="2046" max="2046" width="18.1796875" style="1236" customWidth="1"/>
    <col min="2047" max="2047" width="17.1796875" style="1236" customWidth="1"/>
    <col min="2048" max="2048" width="22.453125" style="1236" bestFit="1" customWidth="1"/>
    <col min="2049" max="2049" width="22.1796875" style="1236" customWidth="1"/>
    <col min="2050" max="2050" width="17.81640625" style="1236" customWidth="1"/>
    <col min="2051" max="2051" width="22.453125" style="1236" customWidth="1"/>
    <col min="2052" max="2052" width="10.1796875" style="1236" bestFit="1" customWidth="1"/>
    <col min="2053" max="2053" width="13.453125" style="1236" customWidth="1"/>
    <col min="2054" max="2054" width="7.453125" style="1236" bestFit="1" customWidth="1"/>
    <col min="2055" max="2055" width="15.453125" style="1236" bestFit="1" customWidth="1"/>
    <col min="2056" max="2056" width="7.453125" style="1236" bestFit="1" customWidth="1"/>
    <col min="2057" max="2057" width="19.54296875" style="1236" bestFit="1" customWidth="1"/>
    <col min="2058" max="2058" width="7.453125" style="1236" bestFit="1" customWidth="1"/>
    <col min="2059" max="2059" width="26.81640625" style="1236" bestFit="1" customWidth="1"/>
    <col min="2060" max="2060" width="19.81640625" style="1236" bestFit="1" customWidth="1"/>
    <col min="2061" max="2295" width="11.453125" style="1236"/>
    <col min="2296" max="2296" width="2.453125" style="1236" customWidth="1"/>
    <col min="2297" max="2297" width="49" style="1236" customWidth="1"/>
    <col min="2298" max="2298" width="16.81640625" style="1236" customWidth="1"/>
    <col min="2299" max="2299" width="1.1796875" style="1236" customWidth="1"/>
    <col min="2300" max="2300" width="20.54296875" style="1236" customWidth="1"/>
    <col min="2301" max="2301" width="17.54296875" style="1236" customWidth="1"/>
    <col min="2302" max="2302" width="18.1796875" style="1236" customWidth="1"/>
    <col min="2303" max="2303" width="17.1796875" style="1236" customWidth="1"/>
    <col min="2304" max="2304" width="22.453125" style="1236" bestFit="1" customWidth="1"/>
    <col min="2305" max="2305" width="22.1796875" style="1236" customWidth="1"/>
    <col min="2306" max="2306" width="17.81640625" style="1236" customWidth="1"/>
    <col min="2307" max="2307" width="22.453125" style="1236" customWidth="1"/>
    <col min="2308" max="2308" width="10.1796875" style="1236" bestFit="1" customWidth="1"/>
    <col min="2309" max="2309" width="13.453125" style="1236" customWidth="1"/>
    <col min="2310" max="2310" width="7.453125" style="1236" bestFit="1" customWidth="1"/>
    <col min="2311" max="2311" width="15.453125" style="1236" bestFit="1" customWidth="1"/>
    <col min="2312" max="2312" width="7.453125" style="1236" bestFit="1" customWidth="1"/>
    <col min="2313" max="2313" width="19.54296875" style="1236" bestFit="1" customWidth="1"/>
    <col min="2314" max="2314" width="7.453125" style="1236" bestFit="1" customWidth="1"/>
    <col min="2315" max="2315" width="26.81640625" style="1236" bestFit="1" customWidth="1"/>
    <col min="2316" max="2316" width="19.81640625" style="1236" bestFit="1" customWidth="1"/>
    <col min="2317" max="2551" width="11.453125" style="1236"/>
    <col min="2552" max="2552" width="2.453125" style="1236" customWidth="1"/>
    <col min="2553" max="2553" width="49" style="1236" customWidth="1"/>
    <col min="2554" max="2554" width="16.81640625" style="1236" customWidth="1"/>
    <col min="2555" max="2555" width="1.1796875" style="1236" customWidth="1"/>
    <col min="2556" max="2556" width="20.54296875" style="1236" customWidth="1"/>
    <col min="2557" max="2557" width="17.54296875" style="1236" customWidth="1"/>
    <col min="2558" max="2558" width="18.1796875" style="1236" customWidth="1"/>
    <col min="2559" max="2559" width="17.1796875" style="1236" customWidth="1"/>
    <col min="2560" max="2560" width="22.453125" style="1236" bestFit="1" customWidth="1"/>
    <col min="2561" max="2561" width="22.1796875" style="1236" customWidth="1"/>
    <col min="2562" max="2562" width="17.81640625" style="1236" customWidth="1"/>
    <col min="2563" max="2563" width="22.453125" style="1236" customWidth="1"/>
    <col min="2564" max="2564" width="10.1796875" style="1236" bestFit="1" customWidth="1"/>
    <col min="2565" max="2565" width="13.453125" style="1236" customWidth="1"/>
    <col min="2566" max="2566" width="7.453125" style="1236" bestFit="1" customWidth="1"/>
    <col min="2567" max="2567" width="15.453125" style="1236" bestFit="1" customWidth="1"/>
    <col min="2568" max="2568" width="7.453125" style="1236" bestFit="1" customWidth="1"/>
    <col min="2569" max="2569" width="19.54296875" style="1236" bestFit="1" customWidth="1"/>
    <col min="2570" max="2570" width="7.453125" style="1236" bestFit="1" customWidth="1"/>
    <col min="2571" max="2571" width="26.81640625" style="1236" bestFit="1" customWidth="1"/>
    <col min="2572" max="2572" width="19.81640625" style="1236" bestFit="1" customWidth="1"/>
    <col min="2573" max="2807" width="11.453125" style="1236"/>
    <col min="2808" max="2808" width="2.453125" style="1236" customWidth="1"/>
    <col min="2809" max="2809" width="49" style="1236" customWidth="1"/>
    <col min="2810" max="2810" width="16.81640625" style="1236" customWidth="1"/>
    <col min="2811" max="2811" width="1.1796875" style="1236" customWidth="1"/>
    <col min="2812" max="2812" width="20.54296875" style="1236" customWidth="1"/>
    <col min="2813" max="2813" width="17.54296875" style="1236" customWidth="1"/>
    <col min="2814" max="2814" width="18.1796875" style="1236" customWidth="1"/>
    <col min="2815" max="2815" width="17.1796875" style="1236" customWidth="1"/>
    <col min="2816" max="2816" width="22.453125" style="1236" bestFit="1" customWidth="1"/>
    <col min="2817" max="2817" width="22.1796875" style="1236" customWidth="1"/>
    <col min="2818" max="2818" width="17.81640625" style="1236" customWidth="1"/>
    <col min="2819" max="2819" width="22.453125" style="1236" customWidth="1"/>
    <col min="2820" max="2820" width="10.1796875" style="1236" bestFit="1" customWidth="1"/>
    <col min="2821" max="2821" width="13.453125" style="1236" customWidth="1"/>
    <col min="2822" max="2822" width="7.453125" style="1236" bestFit="1" customWidth="1"/>
    <col min="2823" max="2823" width="15.453125" style="1236" bestFit="1" customWidth="1"/>
    <col min="2824" max="2824" width="7.453125" style="1236" bestFit="1" customWidth="1"/>
    <col min="2825" max="2825" width="19.54296875" style="1236" bestFit="1" customWidth="1"/>
    <col min="2826" max="2826" width="7.453125" style="1236" bestFit="1" customWidth="1"/>
    <col min="2827" max="2827" width="26.81640625" style="1236" bestFit="1" customWidth="1"/>
    <col min="2828" max="2828" width="19.81640625" style="1236" bestFit="1" customWidth="1"/>
    <col min="2829" max="3063" width="11.453125" style="1236"/>
    <col min="3064" max="3064" width="2.453125" style="1236" customWidth="1"/>
    <col min="3065" max="3065" width="49" style="1236" customWidth="1"/>
    <col min="3066" max="3066" width="16.81640625" style="1236" customWidth="1"/>
    <col min="3067" max="3067" width="1.1796875" style="1236" customWidth="1"/>
    <col min="3068" max="3068" width="20.54296875" style="1236" customWidth="1"/>
    <col min="3069" max="3069" width="17.54296875" style="1236" customWidth="1"/>
    <col min="3070" max="3070" width="18.1796875" style="1236" customWidth="1"/>
    <col min="3071" max="3071" width="17.1796875" style="1236" customWidth="1"/>
    <col min="3072" max="3072" width="22.453125" style="1236" bestFit="1" customWidth="1"/>
    <col min="3073" max="3073" width="22.1796875" style="1236" customWidth="1"/>
    <col min="3074" max="3074" width="17.81640625" style="1236" customWidth="1"/>
    <col min="3075" max="3075" width="22.453125" style="1236" customWidth="1"/>
    <col min="3076" max="3076" width="10.1796875" style="1236" bestFit="1" customWidth="1"/>
    <col min="3077" max="3077" width="13.453125" style="1236" customWidth="1"/>
    <col min="3078" max="3078" width="7.453125" style="1236" bestFit="1" customWidth="1"/>
    <col min="3079" max="3079" width="15.453125" style="1236" bestFit="1" customWidth="1"/>
    <col min="3080" max="3080" width="7.453125" style="1236" bestFit="1" customWidth="1"/>
    <col min="3081" max="3081" width="19.54296875" style="1236" bestFit="1" customWidth="1"/>
    <col min="3082" max="3082" width="7.453125" style="1236" bestFit="1" customWidth="1"/>
    <col min="3083" max="3083" width="26.81640625" style="1236" bestFit="1" customWidth="1"/>
    <col min="3084" max="3084" width="19.81640625" style="1236" bestFit="1" customWidth="1"/>
    <col min="3085" max="3319" width="11.453125" style="1236"/>
    <col min="3320" max="3320" width="2.453125" style="1236" customWidth="1"/>
    <col min="3321" max="3321" width="49" style="1236" customWidth="1"/>
    <col min="3322" max="3322" width="16.81640625" style="1236" customWidth="1"/>
    <col min="3323" max="3323" width="1.1796875" style="1236" customWidth="1"/>
    <col min="3324" max="3324" width="20.54296875" style="1236" customWidth="1"/>
    <col min="3325" max="3325" width="17.54296875" style="1236" customWidth="1"/>
    <col min="3326" max="3326" width="18.1796875" style="1236" customWidth="1"/>
    <col min="3327" max="3327" width="17.1796875" style="1236" customWidth="1"/>
    <col min="3328" max="3328" width="22.453125" style="1236" bestFit="1" customWidth="1"/>
    <col min="3329" max="3329" width="22.1796875" style="1236" customWidth="1"/>
    <col min="3330" max="3330" width="17.81640625" style="1236" customWidth="1"/>
    <col min="3331" max="3331" width="22.453125" style="1236" customWidth="1"/>
    <col min="3332" max="3332" width="10.1796875" style="1236" bestFit="1" customWidth="1"/>
    <col min="3333" max="3333" width="13.453125" style="1236" customWidth="1"/>
    <col min="3334" max="3334" width="7.453125" style="1236" bestFit="1" customWidth="1"/>
    <col min="3335" max="3335" width="15.453125" style="1236" bestFit="1" customWidth="1"/>
    <col min="3336" max="3336" width="7.453125" style="1236" bestFit="1" customWidth="1"/>
    <col min="3337" max="3337" width="19.54296875" style="1236" bestFit="1" customWidth="1"/>
    <col min="3338" max="3338" width="7.453125" style="1236" bestFit="1" customWidth="1"/>
    <col min="3339" max="3339" width="26.81640625" style="1236" bestFit="1" customWidth="1"/>
    <col min="3340" max="3340" width="19.81640625" style="1236" bestFit="1" customWidth="1"/>
    <col min="3341" max="3575" width="11.453125" style="1236"/>
    <col min="3576" max="3576" width="2.453125" style="1236" customWidth="1"/>
    <col min="3577" max="3577" width="49" style="1236" customWidth="1"/>
    <col min="3578" max="3578" width="16.81640625" style="1236" customWidth="1"/>
    <col min="3579" max="3579" width="1.1796875" style="1236" customWidth="1"/>
    <col min="3580" max="3580" width="20.54296875" style="1236" customWidth="1"/>
    <col min="3581" max="3581" width="17.54296875" style="1236" customWidth="1"/>
    <col min="3582" max="3582" width="18.1796875" style="1236" customWidth="1"/>
    <col min="3583" max="3583" width="17.1796875" style="1236" customWidth="1"/>
    <col min="3584" max="3584" width="22.453125" style="1236" bestFit="1" customWidth="1"/>
    <col min="3585" max="3585" width="22.1796875" style="1236" customWidth="1"/>
    <col min="3586" max="3586" width="17.81640625" style="1236" customWidth="1"/>
    <col min="3587" max="3587" width="22.453125" style="1236" customWidth="1"/>
    <col min="3588" max="3588" width="10.1796875" style="1236" bestFit="1" customWidth="1"/>
    <col min="3589" max="3589" width="13.453125" style="1236" customWidth="1"/>
    <col min="3590" max="3590" width="7.453125" style="1236" bestFit="1" customWidth="1"/>
    <col min="3591" max="3591" width="15.453125" style="1236" bestFit="1" customWidth="1"/>
    <col min="3592" max="3592" width="7.453125" style="1236" bestFit="1" customWidth="1"/>
    <col min="3593" max="3593" width="19.54296875" style="1236" bestFit="1" customWidth="1"/>
    <col min="3594" max="3594" width="7.453125" style="1236" bestFit="1" customWidth="1"/>
    <col min="3595" max="3595" width="26.81640625" style="1236" bestFit="1" customWidth="1"/>
    <col min="3596" max="3596" width="19.81640625" style="1236" bestFit="1" customWidth="1"/>
    <col min="3597" max="3831" width="11.453125" style="1236"/>
    <col min="3832" max="3832" width="2.453125" style="1236" customWidth="1"/>
    <col min="3833" max="3833" width="49" style="1236" customWidth="1"/>
    <col min="3834" max="3834" width="16.81640625" style="1236" customWidth="1"/>
    <col min="3835" max="3835" width="1.1796875" style="1236" customWidth="1"/>
    <col min="3836" max="3836" width="20.54296875" style="1236" customWidth="1"/>
    <col min="3837" max="3837" width="17.54296875" style="1236" customWidth="1"/>
    <col min="3838" max="3838" width="18.1796875" style="1236" customWidth="1"/>
    <col min="3839" max="3839" width="17.1796875" style="1236" customWidth="1"/>
    <col min="3840" max="3840" width="22.453125" style="1236" bestFit="1" customWidth="1"/>
    <col min="3841" max="3841" width="22.1796875" style="1236" customWidth="1"/>
    <col min="3842" max="3842" width="17.81640625" style="1236" customWidth="1"/>
    <col min="3843" max="3843" width="22.453125" style="1236" customWidth="1"/>
    <col min="3844" max="3844" width="10.1796875" style="1236" bestFit="1" customWidth="1"/>
    <col min="3845" max="3845" width="13.453125" style="1236" customWidth="1"/>
    <col min="3846" max="3846" width="7.453125" style="1236" bestFit="1" customWidth="1"/>
    <col min="3847" max="3847" width="15.453125" style="1236" bestFit="1" customWidth="1"/>
    <col min="3848" max="3848" width="7.453125" style="1236" bestFit="1" customWidth="1"/>
    <col min="3849" max="3849" width="19.54296875" style="1236" bestFit="1" customWidth="1"/>
    <col min="3850" max="3850" width="7.453125" style="1236" bestFit="1" customWidth="1"/>
    <col min="3851" max="3851" width="26.81640625" style="1236" bestFit="1" customWidth="1"/>
    <col min="3852" max="3852" width="19.81640625" style="1236" bestFit="1" customWidth="1"/>
    <col min="3853" max="4087" width="11.453125" style="1236"/>
    <col min="4088" max="4088" width="2.453125" style="1236" customWidth="1"/>
    <col min="4089" max="4089" width="49" style="1236" customWidth="1"/>
    <col min="4090" max="4090" width="16.81640625" style="1236" customWidth="1"/>
    <col min="4091" max="4091" width="1.1796875" style="1236" customWidth="1"/>
    <col min="4092" max="4092" width="20.54296875" style="1236" customWidth="1"/>
    <col min="4093" max="4093" width="17.54296875" style="1236" customWidth="1"/>
    <col min="4094" max="4094" width="18.1796875" style="1236" customWidth="1"/>
    <col min="4095" max="4095" width="17.1796875" style="1236" customWidth="1"/>
    <col min="4096" max="4096" width="22.453125" style="1236" bestFit="1" customWidth="1"/>
    <col min="4097" max="4097" width="22.1796875" style="1236" customWidth="1"/>
    <col min="4098" max="4098" width="17.81640625" style="1236" customWidth="1"/>
    <col min="4099" max="4099" width="22.453125" style="1236" customWidth="1"/>
    <col min="4100" max="4100" width="10.1796875" style="1236" bestFit="1" customWidth="1"/>
    <col min="4101" max="4101" width="13.453125" style="1236" customWidth="1"/>
    <col min="4102" max="4102" width="7.453125" style="1236" bestFit="1" customWidth="1"/>
    <col min="4103" max="4103" width="15.453125" style="1236" bestFit="1" customWidth="1"/>
    <col min="4104" max="4104" width="7.453125" style="1236" bestFit="1" customWidth="1"/>
    <col min="4105" max="4105" width="19.54296875" style="1236" bestFit="1" customWidth="1"/>
    <col min="4106" max="4106" width="7.453125" style="1236" bestFit="1" customWidth="1"/>
    <col min="4107" max="4107" width="26.81640625" style="1236" bestFit="1" customWidth="1"/>
    <col min="4108" max="4108" width="19.81640625" style="1236" bestFit="1" customWidth="1"/>
    <col min="4109" max="4343" width="11.453125" style="1236"/>
    <col min="4344" max="4344" width="2.453125" style="1236" customWidth="1"/>
    <col min="4345" max="4345" width="49" style="1236" customWidth="1"/>
    <col min="4346" max="4346" width="16.81640625" style="1236" customWidth="1"/>
    <col min="4347" max="4347" width="1.1796875" style="1236" customWidth="1"/>
    <col min="4348" max="4348" width="20.54296875" style="1236" customWidth="1"/>
    <col min="4349" max="4349" width="17.54296875" style="1236" customWidth="1"/>
    <col min="4350" max="4350" width="18.1796875" style="1236" customWidth="1"/>
    <col min="4351" max="4351" width="17.1796875" style="1236" customWidth="1"/>
    <col min="4352" max="4352" width="22.453125" style="1236" bestFit="1" customWidth="1"/>
    <col min="4353" max="4353" width="22.1796875" style="1236" customWidth="1"/>
    <col min="4354" max="4354" width="17.81640625" style="1236" customWidth="1"/>
    <col min="4355" max="4355" width="22.453125" style="1236" customWidth="1"/>
    <col min="4356" max="4356" width="10.1796875" style="1236" bestFit="1" customWidth="1"/>
    <col min="4357" max="4357" width="13.453125" style="1236" customWidth="1"/>
    <col min="4358" max="4358" width="7.453125" style="1236" bestFit="1" customWidth="1"/>
    <col min="4359" max="4359" width="15.453125" style="1236" bestFit="1" customWidth="1"/>
    <col min="4360" max="4360" width="7.453125" style="1236" bestFit="1" customWidth="1"/>
    <col min="4361" max="4361" width="19.54296875" style="1236" bestFit="1" customWidth="1"/>
    <col min="4362" max="4362" width="7.453125" style="1236" bestFit="1" customWidth="1"/>
    <col min="4363" max="4363" width="26.81640625" style="1236" bestFit="1" customWidth="1"/>
    <col min="4364" max="4364" width="19.81640625" style="1236" bestFit="1" customWidth="1"/>
    <col min="4365" max="4599" width="11.453125" style="1236"/>
    <col min="4600" max="4600" width="2.453125" style="1236" customWidth="1"/>
    <col min="4601" max="4601" width="49" style="1236" customWidth="1"/>
    <col min="4602" max="4602" width="16.81640625" style="1236" customWidth="1"/>
    <col min="4603" max="4603" width="1.1796875" style="1236" customWidth="1"/>
    <col min="4604" max="4604" width="20.54296875" style="1236" customWidth="1"/>
    <col min="4605" max="4605" width="17.54296875" style="1236" customWidth="1"/>
    <col min="4606" max="4606" width="18.1796875" style="1236" customWidth="1"/>
    <col min="4607" max="4607" width="17.1796875" style="1236" customWidth="1"/>
    <col min="4608" max="4608" width="22.453125" style="1236" bestFit="1" customWidth="1"/>
    <col min="4609" max="4609" width="22.1796875" style="1236" customWidth="1"/>
    <col min="4610" max="4610" width="17.81640625" style="1236" customWidth="1"/>
    <col min="4611" max="4611" width="22.453125" style="1236" customWidth="1"/>
    <col min="4612" max="4612" width="10.1796875" style="1236" bestFit="1" customWidth="1"/>
    <col min="4613" max="4613" width="13.453125" style="1236" customWidth="1"/>
    <col min="4614" max="4614" width="7.453125" style="1236" bestFit="1" customWidth="1"/>
    <col min="4615" max="4615" width="15.453125" style="1236" bestFit="1" customWidth="1"/>
    <col min="4616" max="4616" width="7.453125" style="1236" bestFit="1" customWidth="1"/>
    <col min="4617" max="4617" width="19.54296875" style="1236" bestFit="1" customWidth="1"/>
    <col min="4618" max="4618" width="7.453125" style="1236" bestFit="1" customWidth="1"/>
    <col min="4619" max="4619" width="26.81640625" style="1236" bestFit="1" customWidth="1"/>
    <col min="4620" max="4620" width="19.81640625" style="1236" bestFit="1" customWidth="1"/>
    <col min="4621" max="4855" width="11.453125" style="1236"/>
    <col min="4856" max="4856" width="2.453125" style="1236" customWidth="1"/>
    <col min="4857" max="4857" width="49" style="1236" customWidth="1"/>
    <col min="4858" max="4858" width="16.81640625" style="1236" customWidth="1"/>
    <col min="4859" max="4859" width="1.1796875" style="1236" customWidth="1"/>
    <col min="4860" max="4860" width="20.54296875" style="1236" customWidth="1"/>
    <col min="4861" max="4861" width="17.54296875" style="1236" customWidth="1"/>
    <col min="4862" max="4862" width="18.1796875" style="1236" customWidth="1"/>
    <col min="4863" max="4863" width="17.1796875" style="1236" customWidth="1"/>
    <col min="4864" max="4864" width="22.453125" style="1236" bestFit="1" customWidth="1"/>
    <col min="4865" max="4865" width="22.1796875" style="1236" customWidth="1"/>
    <col min="4866" max="4866" width="17.81640625" style="1236" customWidth="1"/>
    <col min="4867" max="4867" width="22.453125" style="1236" customWidth="1"/>
    <col min="4868" max="4868" width="10.1796875" style="1236" bestFit="1" customWidth="1"/>
    <col min="4869" max="4869" width="13.453125" style="1236" customWidth="1"/>
    <col min="4870" max="4870" width="7.453125" style="1236" bestFit="1" customWidth="1"/>
    <col min="4871" max="4871" width="15.453125" style="1236" bestFit="1" customWidth="1"/>
    <col min="4872" max="4872" width="7.453125" style="1236" bestFit="1" customWidth="1"/>
    <col min="4873" max="4873" width="19.54296875" style="1236" bestFit="1" customWidth="1"/>
    <col min="4874" max="4874" width="7.453125" style="1236" bestFit="1" customWidth="1"/>
    <col min="4875" max="4875" width="26.81640625" style="1236" bestFit="1" customWidth="1"/>
    <col min="4876" max="4876" width="19.81640625" style="1236" bestFit="1" customWidth="1"/>
    <col min="4877" max="5111" width="11.453125" style="1236"/>
    <col min="5112" max="5112" width="2.453125" style="1236" customWidth="1"/>
    <col min="5113" max="5113" width="49" style="1236" customWidth="1"/>
    <col min="5114" max="5114" width="16.81640625" style="1236" customWidth="1"/>
    <col min="5115" max="5115" width="1.1796875" style="1236" customWidth="1"/>
    <col min="5116" max="5116" width="20.54296875" style="1236" customWidth="1"/>
    <col min="5117" max="5117" width="17.54296875" style="1236" customWidth="1"/>
    <col min="5118" max="5118" width="18.1796875" style="1236" customWidth="1"/>
    <col min="5119" max="5119" width="17.1796875" style="1236" customWidth="1"/>
    <col min="5120" max="5120" width="22.453125" style="1236" bestFit="1" customWidth="1"/>
    <col min="5121" max="5121" width="22.1796875" style="1236" customWidth="1"/>
    <col min="5122" max="5122" width="17.81640625" style="1236" customWidth="1"/>
    <col min="5123" max="5123" width="22.453125" style="1236" customWidth="1"/>
    <col min="5124" max="5124" width="10.1796875" style="1236" bestFit="1" customWidth="1"/>
    <col min="5125" max="5125" width="13.453125" style="1236" customWidth="1"/>
    <col min="5126" max="5126" width="7.453125" style="1236" bestFit="1" customWidth="1"/>
    <col min="5127" max="5127" width="15.453125" style="1236" bestFit="1" customWidth="1"/>
    <col min="5128" max="5128" width="7.453125" style="1236" bestFit="1" customWidth="1"/>
    <col min="5129" max="5129" width="19.54296875" style="1236" bestFit="1" customWidth="1"/>
    <col min="5130" max="5130" width="7.453125" style="1236" bestFit="1" customWidth="1"/>
    <col min="5131" max="5131" width="26.81640625" style="1236" bestFit="1" customWidth="1"/>
    <col min="5132" max="5132" width="19.81640625" style="1236" bestFit="1" customWidth="1"/>
    <col min="5133" max="5367" width="11.453125" style="1236"/>
    <col min="5368" max="5368" width="2.453125" style="1236" customWidth="1"/>
    <col min="5369" max="5369" width="49" style="1236" customWidth="1"/>
    <col min="5370" max="5370" width="16.81640625" style="1236" customWidth="1"/>
    <col min="5371" max="5371" width="1.1796875" style="1236" customWidth="1"/>
    <col min="5372" max="5372" width="20.54296875" style="1236" customWidth="1"/>
    <col min="5373" max="5373" width="17.54296875" style="1236" customWidth="1"/>
    <col min="5374" max="5374" width="18.1796875" style="1236" customWidth="1"/>
    <col min="5375" max="5375" width="17.1796875" style="1236" customWidth="1"/>
    <col min="5376" max="5376" width="22.453125" style="1236" bestFit="1" customWidth="1"/>
    <col min="5377" max="5377" width="22.1796875" style="1236" customWidth="1"/>
    <col min="5378" max="5378" width="17.81640625" style="1236" customWidth="1"/>
    <col min="5379" max="5379" width="22.453125" style="1236" customWidth="1"/>
    <col min="5380" max="5380" width="10.1796875" style="1236" bestFit="1" customWidth="1"/>
    <col min="5381" max="5381" width="13.453125" style="1236" customWidth="1"/>
    <col min="5382" max="5382" width="7.453125" style="1236" bestFit="1" customWidth="1"/>
    <col min="5383" max="5383" width="15.453125" style="1236" bestFit="1" customWidth="1"/>
    <col min="5384" max="5384" width="7.453125" style="1236" bestFit="1" customWidth="1"/>
    <col min="5385" max="5385" width="19.54296875" style="1236" bestFit="1" customWidth="1"/>
    <col min="5386" max="5386" width="7.453125" style="1236" bestFit="1" customWidth="1"/>
    <col min="5387" max="5387" width="26.81640625" style="1236" bestFit="1" customWidth="1"/>
    <col min="5388" max="5388" width="19.81640625" style="1236" bestFit="1" customWidth="1"/>
    <col min="5389" max="5623" width="11.453125" style="1236"/>
    <col min="5624" max="5624" width="2.453125" style="1236" customWidth="1"/>
    <col min="5625" max="5625" width="49" style="1236" customWidth="1"/>
    <col min="5626" max="5626" width="16.81640625" style="1236" customWidth="1"/>
    <col min="5627" max="5627" width="1.1796875" style="1236" customWidth="1"/>
    <col min="5628" max="5628" width="20.54296875" style="1236" customWidth="1"/>
    <col min="5629" max="5629" width="17.54296875" style="1236" customWidth="1"/>
    <col min="5630" max="5630" width="18.1796875" style="1236" customWidth="1"/>
    <col min="5631" max="5631" width="17.1796875" style="1236" customWidth="1"/>
    <col min="5632" max="5632" width="22.453125" style="1236" bestFit="1" customWidth="1"/>
    <col min="5633" max="5633" width="22.1796875" style="1236" customWidth="1"/>
    <col min="5634" max="5634" width="17.81640625" style="1236" customWidth="1"/>
    <col min="5635" max="5635" width="22.453125" style="1236" customWidth="1"/>
    <col min="5636" max="5636" width="10.1796875" style="1236" bestFit="1" customWidth="1"/>
    <col min="5637" max="5637" width="13.453125" style="1236" customWidth="1"/>
    <col min="5638" max="5638" width="7.453125" style="1236" bestFit="1" customWidth="1"/>
    <col min="5639" max="5639" width="15.453125" style="1236" bestFit="1" customWidth="1"/>
    <col min="5640" max="5640" width="7.453125" style="1236" bestFit="1" customWidth="1"/>
    <col min="5641" max="5641" width="19.54296875" style="1236" bestFit="1" customWidth="1"/>
    <col min="5642" max="5642" width="7.453125" style="1236" bestFit="1" customWidth="1"/>
    <col min="5643" max="5643" width="26.81640625" style="1236" bestFit="1" customWidth="1"/>
    <col min="5644" max="5644" width="19.81640625" style="1236" bestFit="1" customWidth="1"/>
    <col min="5645" max="5879" width="11.453125" style="1236"/>
    <col min="5880" max="5880" width="2.453125" style="1236" customWidth="1"/>
    <col min="5881" max="5881" width="49" style="1236" customWidth="1"/>
    <col min="5882" max="5882" width="16.81640625" style="1236" customWidth="1"/>
    <col min="5883" max="5883" width="1.1796875" style="1236" customWidth="1"/>
    <col min="5884" max="5884" width="20.54296875" style="1236" customWidth="1"/>
    <col min="5885" max="5885" width="17.54296875" style="1236" customWidth="1"/>
    <col min="5886" max="5886" width="18.1796875" style="1236" customWidth="1"/>
    <col min="5887" max="5887" width="17.1796875" style="1236" customWidth="1"/>
    <col min="5888" max="5888" width="22.453125" style="1236" bestFit="1" customWidth="1"/>
    <col min="5889" max="5889" width="22.1796875" style="1236" customWidth="1"/>
    <col min="5890" max="5890" width="17.81640625" style="1236" customWidth="1"/>
    <col min="5891" max="5891" width="22.453125" style="1236" customWidth="1"/>
    <col min="5892" max="5892" width="10.1796875" style="1236" bestFit="1" customWidth="1"/>
    <col min="5893" max="5893" width="13.453125" style="1236" customWidth="1"/>
    <col min="5894" max="5894" width="7.453125" style="1236" bestFit="1" customWidth="1"/>
    <col min="5895" max="5895" width="15.453125" style="1236" bestFit="1" customWidth="1"/>
    <col min="5896" max="5896" width="7.453125" style="1236" bestFit="1" customWidth="1"/>
    <col min="5897" max="5897" width="19.54296875" style="1236" bestFit="1" customWidth="1"/>
    <col min="5898" max="5898" width="7.453125" style="1236" bestFit="1" customWidth="1"/>
    <col min="5899" max="5899" width="26.81640625" style="1236" bestFit="1" customWidth="1"/>
    <col min="5900" max="5900" width="19.81640625" style="1236" bestFit="1" customWidth="1"/>
    <col min="5901" max="6135" width="11.453125" style="1236"/>
    <col min="6136" max="6136" width="2.453125" style="1236" customWidth="1"/>
    <col min="6137" max="6137" width="49" style="1236" customWidth="1"/>
    <col min="6138" max="6138" width="16.81640625" style="1236" customWidth="1"/>
    <col min="6139" max="6139" width="1.1796875" style="1236" customWidth="1"/>
    <col min="6140" max="6140" width="20.54296875" style="1236" customWidth="1"/>
    <col min="6141" max="6141" width="17.54296875" style="1236" customWidth="1"/>
    <col min="6142" max="6142" width="18.1796875" style="1236" customWidth="1"/>
    <col min="6143" max="6143" width="17.1796875" style="1236" customWidth="1"/>
    <col min="6144" max="6144" width="22.453125" style="1236" bestFit="1" customWidth="1"/>
    <col min="6145" max="6145" width="22.1796875" style="1236" customWidth="1"/>
    <col min="6146" max="6146" width="17.81640625" style="1236" customWidth="1"/>
    <col min="6147" max="6147" width="22.453125" style="1236" customWidth="1"/>
    <col min="6148" max="6148" width="10.1796875" style="1236" bestFit="1" customWidth="1"/>
    <col min="6149" max="6149" width="13.453125" style="1236" customWidth="1"/>
    <col min="6150" max="6150" width="7.453125" style="1236" bestFit="1" customWidth="1"/>
    <col min="6151" max="6151" width="15.453125" style="1236" bestFit="1" customWidth="1"/>
    <col min="6152" max="6152" width="7.453125" style="1236" bestFit="1" customWidth="1"/>
    <col min="6153" max="6153" width="19.54296875" style="1236" bestFit="1" customWidth="1"/>
    <col min="6154" max="6154" width="7.453125" style="1236" bestFit="1" customWidth="1"/>
    <col min="6155" max="6155" width="26.81640625" style="1236" bestFit="1" customWidth="1"/>
    <col min="6156" max="6156" width="19.81640625" style="1236" bestFit="1" customWidth="1"/>
    <col min="6157" max="6391" width="11.453125" style="1236"/>
    <col min="6392" max="6392" width="2.453125" style="1236" customWidth="1"/>
    <col min="6393" max="6393" width="49" style="1236" customWidth="1"/>
    <col min="6394" max="6394" width="16.81640625" style="1236" customWidth="1"/>
    <col min="6395" max="6395" width="1.1796875" style="1236" customWidth="1"/>
    <col min="6396" max="6396" width="20.54296875" style="1236" customWidth="1"/>
    <col min="6397" max="6397" width="17.54296875" style="1236" customWidth="1"/>
    <col min="6398" max="6398" width="18.1796875" style="1236" customWidth="1"/>
    <col min="6399" max="6399" width="17.1796875" style="1236" customWidth="1"/>
    <col min="6400" max="6400" width="22.453125" style="1236" bestFit="1" customWidth="1"/>
    <col min="6401" max="6401" width="22.1796875" style="1236" customWidth="1"/>
    <col min="6402" max="6402" width="17.81640625" style="1236" customWidth="1"/>
    <col min="6403" max="6403" width="22.453125" style="1236" customWidth="1"/>
    <col min="6404" max="6404" width="10.1796875" style="1236" bestFit="1" customWidth="1"/>
    <col min="6405" max="6405" width="13.453125" style="1236" customWidth="1"/>
    <col min="6406" max="6406" width="7.453125" style="1236" bestFit="1" customWidth="1"/>
    <col min="6407" max="6407" width="15.453125" style="1236" bestFit="1" customWidth="1"/>
    <col min="6408" max="6408" width="7.453125" style="1236" bestFit="1" customWidth="1"/>
    <col min="6409" max="6409" width="19.54296875" style="1236" bestFit="1" customWidth="1"/>
    <col min="6410" max="6410" width="7.453125" style="1236" bestFit="1" customWidth="1"/>
    <col min="6411" max="6411" width="26.81640625" style="1236" bestFit="1" customWidth="1"/>
    <col min="6412" max="6412" width="19.81640625" style="1236" bestFit="1" customWidth="1"/>
    <col min="6413" max="6647" width="11.453125" style="1236"/>
    <col min="6648" max="6648" width="2.453125" style="1236" customWidth="1"/>
    <col min="6649" max="6649" width="49" style="1236" customWidth="1"/>
    <col min="6650" max="6650" width="16.81640625" style="1236" customWidth="1"/>
    <col min="6651" max="6651" width="1.1796875" style="1236" customWidth="1"/>
    <col min="6652" max="6652" width="20.54296875" style="1236" customWidth="1"/>
    <col min="6653" max="6653" width="17.54296875" style="1236" customWidth="1"/>
    <col min="6654" max="6654" width="18.1796875" style="1236" customWidth="1"/>
    <col min="6655" max="6655" width="17.1796875" style="1236" customWidth="1"/>
    <col min="6656" max="6656" width="22.453125" style="1236" bestFit="1" customWidth="1"/>
    <col min="6657" max="6657" width="22.1796875" style="1236" customWidth="1"/>
    <col min="6658" max="6658" width="17.81640625" style="1236" customWidth="1"/>
    <col min="6659" max="6659" width="22.453125" style="1236" customWidth="1"/>
    <col min="6660" max="6660" width="10.1796875" style="1236" bestFit="1" customWidth="1"/>
    <col min="6661" max="6661" width="13.453125" style="1236" customWidth="1"/>
    <col min="6662" max="6662" width="7.453125" style="1236" bestFit="1" customWidth="1"/>
    <col min="6663" max="6663" width="15.453125" style="1236" bestFit="1" customWidth="1"/>
    <col min="6664" max="6664" width="7.453125" style="1236" bestFit="1" customWidth="1"/>
    <col min="6665" max="6665" width="19.54296875" style="1236" bestFit="1" customWidth="1"/>
    <col min="6666" max="6666" width="7.453125" style="1236" bestFit="1" customWidth="1"/>
    <col min="6667" max="6667" width="26.81640625" style="1236" bestFit="1" customWidth="1"/>
    <col min="6668" max="6668" width="19.81640625" style="1236" bestFit="1" customWidth="1"/>
    <col min="6669" max="6903" width="11.453125" style="1236"/>
    <col min="6904" max="6904" width="2.453125" style="1236" customWidth="1"/>
    <col min="6905" max="6905" width="49" style="1236" customWidth="1"/>
    <col min="6906" max="6906" width="16.81640625" style="1236" customWidth="1"/>
    <col min="6907" max="6907" width="1.1796875" style="1236" customWidth="1"/>
    <col min="6908" max="6908" width="20.54296875" style="1236" customWidth="1"/>
    <col min="6909" max="6909" width="17.54296875" style="1236" customWidth="1"/>
    <col min="6910" max="6910" width="18.1796875" style="1236" customWidth="1"/>
    <col min="6911" max="6911" width="17.1796875" style="1236" customWidth="1"/>
    <col min="6912" max="6912" width="22.453125" style="1236" bestFit="1" customWidth="1"/>
    <col min="6913" max="6913" width="22.1796875" style="1236" customWidth="1"/>
    <col min="6914" max="6914" width="17.81640625" style="1236" customWidth="1"/>
    <col min="6915" max="6915" width="22.453125" style="1236" customWidth="1"/>
    <col min="6916" max="6916" width="10.1796875" style="1236" bestFit="1" customWidth="1"/>
    <col min="6917" max="6917" width="13.453125" style="1236" customWidth="1"/>
    <col min="6918" max="6918" width="7.453125" style="1236" bestFit="1" customWidth="1"/>
    <col min="6919" max="6919" width="15.453125" style="1236" bestFit="1" customWidth="1"/>
    <col min="6920" max="6920" width="7.453125" style="1236" bestFit="1" customWidth="1"/>
    <col min="6921" max="6921" width="19.54296875" style="1236" bestFit="1" customWidth="1"/>
    <col min="6922" max="6922" width="7.453125" style="1236" bestFit="1" customWidth="1"/>
    <col min="6923" max="6923" width="26.81640625" style="1236" bestFit="1" customWidth="1"/>
    <col min="6924" max="6924" width="19.81640625" style="1236" bestFit="1" customWidth="1"/>
    <col min="6925" max="7159" width="11.453125" style="1236"/>
    <col min="7160" max="7160" width="2.453125" style="1236" customWidth="1"/>
    <col min="7161" max="7161" width="49" style="1236" customWidth="1"/>
    <col min="7162" max="7162" width="16.81640625" style="1236" customWidth="1"/>
    <col min="7163" max="7163" width="1.1796875" style="1236" customWidth="1"/>
    <col min="7164" max="7164" width="20.54296875" style="1236" customWidth="1"/>
    <col min="7165" max="7165" width="17.54296875" style="1236" customWidth="1"/>
    <col min="7166" max="7166" width="18.1796875" style="1236" customWidth="1"/>
    <col min="7167" max="7167" width="17.1796875" style="1236" customWidth="1"/>
    <col min="7168" max="7168" width="22.453125" style="1236" bestFit="1" customWidth="1"/>
    <col min="7169" max="7169" width="22.1796875" style="1236" customWidth="1"/>
    <col min="7170" max="7170" width="17.81640625" style="1236" customWidth="1"/>
    <col min="7171" max="7171" width="22.453125" style="1236" customWidth="1"/>
    <col min="7172" max="7172" width="10.1796875" style="1236" bestFit="1" customWidth="1"/>
    <col min="7173" max="7173" width="13.453125" style="1236" customWidth="1"/>
    <col min="7174" max="7174" width="7.453125" style="1236" bestFit="1" customWidth="1"/>
    <col min="7175" max="7175" width="15.453125" style="1236" bestFit="1" customWidth="1"/>
    <col min="7176" max="7176" width="7.453125" style="1236" bestFit="1" customWidth="1"/>
    <col min="7177" max="7177" width="19.54296875" style="1236" bestFit="1" customWidth="1"/>
    <col min="7178" max="7178" width="7.453125" style="1236" bestFit="1" customWidth="1"/>
    <col min="7179" max="7179" width="26.81640625" style="1236" bestFit="1" customWidth="1"/>
    <col min="7180" max="7180" width="19.81640625" style="1236" bestFit="1" customWidth="1"/>
    <col min="7181" max="7415" width="11.453125" style="1236"/>
    <col min="7416" max="7416" width="2.453125" style="1236" customWidth="1"/>
    <col min="7417" max="7417" width="49" style="1236" customWidth="1"/>
    <col min="7418" max="7418" width="16.81640625" style="1236" customWidth="1"/>
    <col min="7419" max="7419" width="1.1796875" style="1236" customWidth="1"/>
    <col min="7420" max="7420" width="20.54296875" style="1236" customWidth="1"/>
    <col min="7421" max="7421" width="17.54296875" style="1236" customWidth="1"/>
    <col min="7422" max="7422" width="18.1796875" style="1236" customWidth="1"/>
    <col min="7423" max="7423" width="17.1796875" style="1236" customWidth="1"/>
    <col min="7424" max="7424" width="22.453125" style="1236" bestFit="1" customWidth="1"/>
    <col min="7425" max="7425" width="22.1796875" style="1236" customWidth="1"/>
    <col min="7426" max="7426" width="17.81640625" style="1236" customWidth="1"/>
    <col min="7427" max="7427" width="22.453125" style="1236" customWidth="1"/>
    <col min="7428" max="7428" width="10.1796875" style="1236" bestFit="1" customWidth="1"/>
    <col min="7429" max="7429" width="13.453125" style="1236" customWidth="1"/>
    <col min="7430" max="7430" width="7.453125" style="1236" bestFit="1" customWidth="1"/>
    <col min="7431" max="7431" width="15.453125" style="1236" bestFit="1" customWidth="1"/>
    <col min="7432" max="7432" width="7.453125" style="1236" bestFit="1" customWidth="1"/>
    <col min="7433" max="7433" width="19.54296875" style="1236" bestFit="1" customWidth="1"/>
    <col min="7434" max="7434" width="7.453125" style="1236" bestFit="1" customWidth="1"/>
    <col min="7435" max="7435" width="26.81640625" style="1236" bestFit="1" customWidth="1"/>
    <col min="7436" max="7436" width="19.81640625" style="1236" bestFit="1" customWidth="1"/>
    <col min="7437" max="7671" width="11.453125" style="1236"/>
    <col min="7672" max="7672" width="2.453125" style="1236" customWidth="1"/>
    <col min="7673" max="7673" width="49" style="1236" customWidth="1"/>
    <col min="7674" max="7674" width="16.81640625" style="1236" customWidth="1"/>
    <col min="7675" max="7675" width="1.1796875" style="1236" customWidth="1"/>
    <col min="7676" max="7676" width="20.54296875" style="1236" customWidth="1"/>
    <col min="7677" max="7677" width="17.54296875" style="1236" customWidth="1"/>
    <col min="7678" max="7678" width="18.1796875" style="1236" customWidth="1"/>
    <col min="7679" max="7679" width="17.1796875" style="1236" customWidth="1"/>
    <col min="7680" max="7680" width="22.453125" style="1236" bestFit="1" customWidth="1"/>
    <col min="7681" max="7681" width="22.1796875" style="1236" customWidth="1"/>
    <col min="7682" max="7682" width="17.81640625" style="1236" customWidth="1"/>
    <col min="7683" max="7683" width="22.453125" style="1236" customWidth="1"/>
    <col min="7684" max="7684" width="10.1796875" style="1236" bestFit="1" customWidth="1"/>
    <col min="7685" max="7685" width="13.453125" style="1236" customWidth="1"/>
    <col min="7686" max="7686" width="7.453125" style="1236" bestFit="1" customWidth="1"/>
    <col min="7687" max="7687" width="15.453125" style="1236" bestFit="1" customWidth="1"/>
    <col min="7688" max="7688" width="7.453125" style="1236" bestFit="1" customWidth="1"/>
    <col min="7689" max="7689" width="19.54296875" style="1236" bestFit="1" customWidth="1"/>
    <col min="7690" max="7690" width="7.453125" style="1236" bestFit="1" customWidth="1"/>
    <col min="7691" max="7691" width="26.81640625" style="1236" bestFit="1" customWidth="1"/>
    <col min="7692" max="7692" width="19.81640625" style="1236" bestFit="1" customWidth="1"/>
    <col min="7693" max="7927" width="11.453125" style="1236"/>
    <col min="7928" max="7928" width="2.453125" style="1236" customWidth="1"/>
    <col min="7929" max="7929" width="49" style="1236" customWidth="1"/>
    <col min="7930" max="7930" width="16.81640625" style="1236" customWidth="1"/>
    <col min="7931" max="7931" width="1.1796875" style="1236" customWidth="1"/>
    <col min="7932" max="7932" width="20.54296875" style="1236" customWidth="1"/>
    <col min="7933" max="7933" width="17.54296875" style="1236" customWidth="1"/>
    <col min="7934" max="7934" width="18.1796875" style="1236" customWidth="1"/>
    <col min="7935" max="7935" width="17.1796875" style="1236" customWidth="1"/>
    <col min="7936" max="7936" width="22.453125" style="1236" bestFit="1" customWidth="1"/>
    <col min="7937" max="7937" width="22.1796875" style="1236" customWidth="1"/>
    <col min="7938" max="7938" width="17.81640625" style="1236" customWidth="1"/>
    <col min="7939" max="7939" width="22.453125" style="1236" customWidth="1"/>
    <col min="7940" max="7940" width="10.1796875" style="1236" bestFit="1" customWidth="1"/>
    <col min="7941" max="7941" width="13.453125" style="1236" customWidth="1"/>
    <col min="7942" max="7942" width="7.453125" style="1236" bestFit="1" customWidth="1"/>
    <col min="7943" max="7943" width="15.453125" style="1236" bestFit="1" customWidth="1"/>
    <col min="7944" max="7944" width="7.453125" style="1236" bestFit="1" customWidth="1"/>
    <col min="7945" max="7945" width="19.54296875" style="1236" bestFit="1" customWidth="1"/>
    <col min="7946" max="7946" width="7.453125" style="1236" bestFit="1" customWidth="1"/>
    <col min="7947" max="7947" width="26.81640625" style="1236" bestFit="1" customWidth="1"/>
    <col min="7948" max="7948" width="19.81640625" style="1236" bestFit="1" customWidth="1"/>
    <col min="7949" max="8183" width="11.453125" style="1236"/>
    <col min="8184" max="8184" width="2.453125" style="1236" customWidth="1"/>
    <col min="8185" max="8185" width="49" style="1236" customWidth="1"/>
    <col min="8186" max="8186" width="16.81640625" style="1236" customWidth="1"/>
    <col min="8187" max="8187" width="1.1796875" style="1236" customWidth="1"/>
    <col min="8188" max="8188" width="20.54296875" style="1236" customWidth="1"/>
    <col min="8189" max="8189" width="17.54296875" style="1236" customWidth="1"/>
    <col min="8190" max="8190" width="18.1796875" style="1236" customWidth="1"/>
    <col min="8191" max="8191" width="17.1796875" style="1236" customWidth="1"/>
    <col min="8192" max="8192" width="22.453125" style="1236" bestFit="1" customWidth="1"/>
    <col min="8193" max="8193" width="22.1796875" style="1236" customWidth="1"/>
    <col min="8194" max="8194" width="17.81640625" style="1236" customWidth="1"/>
    <col min="8195" max="8195" width="22.453125" style="1236" customWidth="1"/>
    <col min="8196" max="8196" width="10.1796875" style="1236" bestFit="1" customWidth="1"/>
    <col min="8197" max="8197" width="13.453125" style="1236" customWidth="1"/>
    <col min="8198" max="8198" width="7.453125" style="1236" bestFit="1" customWidth="1"/>
    <col min="8199" max="8199" width="15.453125" style="1236" bestFit="1" customWidth="1"/>
    <col min="8200" max="8200" width="7.453125" style="1236" bestFit="1" customWidth="1"/>
    <col min="8201" max="8201" width="19.54296875" style="1236" bestFit="1" customWidth="1"/>
    <col min="8202" max="8202" width="7.453125" style="1236" bestFit="1" customWidth="1"/>
    <col min="8203" max="8203" width="26.81640625" style="1236" bestFit="1" customWidth="1"/>
    <col min="8204" max="8204" width="19.81640625" style="1236" bestFit="1" customWidth="1"/>
    <col min="8205" max="8439" width="11.453125" style="1236"/>
    <col min="8440" max="8440" width="2.453125" style="1236" customWidth="1"/>
    <col min="8441" max="8441" width="49" style="1236" customWidth="1"/>
    <col min="8442" max="8442" width="16.81640625" style="1236" customWidth="1"/>
    <col min="8443" max="8443" width="1.1796875" style="1236" customWidth="1"/>
    <col min="8444" max="8444" width="20.54296875" style="1236" customWidth="1"/>
    <col min="8445" max="8445" width="17.54296875" style="1236" customWidth="1"/>
    <col min="8446" max="8446" width="18.1796875" style="1236" customWidth="1"/>
    <col min="8447" max="8447" width="17.1796875" style="1236" customWidth="1"/>
    <col min="8448" max="8448" width="22.453125" style="1236" bestFit="1" customWidth="1"/>
    <col min="8449" max="8449" width="22.1796875" style="1236" customWidth="1"/>
    <col min="8450" max="8450" width="17.81640625" style="1236" customWidth="1"/>
    <col min="8451" max="8451" width="22.453125" style="1236" customWidth="1"/>
    <col min="8452" max="8452" width="10.1796875" style="1236" bestFit="1" customWidth="1"/>
    <col min="8453" max="8453" width="13.453125" style="1236" customWidth="1"/>
    <col min="8454" max="8454" width="7.453125" style="1236" bestFit="1" customWidth="1"/>
    <col min="8455" max="8455" width="15.453125" style="1236" bestFit="1" customWidth="1"/>
    <col min="8456" max="8456" width="7.453125" style="1236" bestFit="1" customWidth="1"/>
    <col min="8457" max="8457" width="19.54296875" style="1236" bestFit="1" customWidth="1"/>
    <col min="8458" max="8458" width="7.453125" style="1236" bestFit="1" customWidth="1"/>
    <col min="8459" max="8459" width="26.81640625" style="1236" bestFit="1" customWidth="1"/>
    <col min="8460" max="8460" width="19.81640625" style="1236" bestFit="1" customWidth="1"/>
    <col min="8461" max="8695" width="11.453125" style="1236"/>
    <col min="8696" max="8696" width="2.453125" style="1236" customWidth="1"/>
    <col min="8697" max="8697" width="49" style="1236" customWidth="1"/>
    <col min="8698" max="8698" width="16.81640625" style="1236" customWidth="1"/>
    <col min="8699" max="8699" width="1.1796875" style="1236" customWidth="1"/>
    <col min="8700" max="8700" width="20.54296875" style="1236" customWidth="1"/>
    <col min="8701" max="8701" width="17.54296875" style="1236" customWidth="1"/>
    <col min="8702" max="8702" width="18.1796875" style="1236" customWidth="1"/>
    <col min="8703" max="8703" width="17.1796875" style="1236" customWidth="1"/>
    <col min="8704" max="8704" width="22.453125" style="1236" bestFit="1" customWidth="1"/>
    <col min="8705" max="8705" width="22.1796875" style="1236" customWidth="1"/>
    <col min="8706" max="8706" width="17.81640625" style="1236" customWidth="1"/>
    <col min="8707" max="8707" width="22.453125" style="1236" customWidth="1"/>
    <col min="8708" max="8708" width="10.1796875" style="1236" bestFit="1" customWidth="1"/>
    <col min="8709" max="8709" width="13.453125" style="1236" customWidth="1"/>
    <col min="8710" max="8710" width="7.453125" style="1236" bestFit="1" customWidth="1"/>
    <col min="8711" max="8711" width="15.453125" style="1236" bestFit="1" customWidth="1"/>
    <col min="8712" max="8712" width="7.453125" style="1236" bestFit="1" customWidth="1"/>
    <col min="8713" max="8713" width="19.54296875" style="1236" bestFit="1" customWidth="1"/>
    <col min="8714" max="8714" width="7.453125" style="1236" bestFit="1" customWidth="1"/>
    <col min="8715" max="8715" width="26.81640625" style="1236" bestFit="1" customWidth="1"/>
    <col min="8716" max="8716" width="19.81640625" style="1236" bestFit="1" customWidth="1"/>
    <col min="8717" max="8951" width="11.453125" style="1236"/>
    <col min="8952" max="8952" width="2.453125" style="1236" customWidth="1"/>
    <col min="8953" max="8953" width="49" style="1236" customWidth="1"/>
    <col min="8954" max="8954" width="16.81640625" style="1236" customWidth="1"/>
    <col min="8955" max="8955" width="1.1796875" style="1236" customWidth="1"/>
    <col min="8956" max="8956" width="20.54296875" style="1236" customWidth="1"/>
    <col min="8957" max="8957" width="17.54296875" style="1236" customWidth="1"/>
    <col min="8958" max="8958" width="18.1796875" style="1236" customWidth="1"/>
    <col min="8959" max="8959" width="17.1796875" style="1236" customWidth="1"/>
    <col min="8960" max="8960" width="22.453125" style="1236" bestFit="1" customWidth="1"/>
    <col min="8961" max="8961" width="22.1796875" style="1236" customWidth="1"/>
    <col min="8962" max="8962" width="17.81640625" style="1236" customWidth="1"/>
    <col min="8963" max="8963" width="22.453125" style="1236" customWidth="1"/>
    <col min="8964" max="8964" width="10.1796875" style="1236" bestFit="1" customWidth="1"/>
    <col min="8965" max="8965" width="13.453125" style="1236" customWidth="1"/>
    <col min="8966" max="8966" width="7.453125" style="1236" bestFit="1" customWidth="1"/>
    <col min="8967" max="8967" width="15.453125" style="1236" bestFit="1" customWidth="1"/>
    <col min="8968" max="8968" width="7.453125" style="1236" bestFit="1" customWidth="1"/>
    <col min="8969" max="8969" width="19.54296875" style="1236" bestFit="1" customWidth="1"/>
    <col min="8970" max="8970" width="7.453125" style="1236" bestFit="1" customWidth="1"/>
    <col min="8971" max="8971" width="26.81640625" style="1236" bestFit="1" customWidth="1"/>
    <col min="8972" max="8972" width="19.81640625" style="1236" bestFit="1" customWidth="1"/>
    <col min="8973" max="9207" width="11.453125" style="1236"/>
    <col min="9208" max="9208" width="2.453125" style="1236" customWidth="1"/>
    <col min="9209" max="9209" width="49" style="1236" customWidth="1"/>
    <col min="9210" max="9210" width="16.81640625" style="1236" customWidth="1"/>
    <col min="9211" max="9211" width="1.1796875" style="1236" customWidth="1"/>
    <col min="9212" max="9212" width="20.54296875" style="1236" customWidth="1"/>
    <col min="9213" max="9213" width="17.54296875" style="1236" customWidth="1"/>
    <col min="9214" max="9214" width="18.1796875" style="1236" customWidth="1"/>
    <col min="9215" max="9215" width="17.1796875" style="1236" customWidth="1"/>
    <col min="9216" max="9216" width="22.453125" style="1236" bestFit="1" customWidth="1"/>
    <col min="9217" max="9217" width="22.1796875" style="1236" customWidth="1"/>
    <col min="9218" max="9218" width="17.81640625" style="1236" customWidth="1"/>
    <col min="9219" max="9219" width="22.453125" style="1236" customWidth="1"/>
    <col min="9220" max="9220" width="10.1796875" style="1236" bestFit="1" customWidth="1"/>
    <col min="9221" max="9221" width="13.453125" style="1236" customWidth="1"/>
    <col min="9222" max="9222" width="7.453125" style="1236" bestFit="1" customWidth="1"/>
    <col min="9223" max="9223" width="15.453125" style="1236" bestFit="1" customWidth="1"/>
    <col min="9224" max="9224" width="7.453125" style="1236" bestFit="1" customWidth="1"/>
    <col min="9225" max="9225" width="19.54296875" style="1236" bestFit="1" customWidth="1"/>
    <col min="9226" max="9226" width="7.453125" style="1236" bestFit="1" customWidth="1"/>
    <col min="9227" max="9227" width="26.81640625" style="1236" bestFit="1" customWidth="1"/>
    <col min="9228" max="9228" width="19.81640625" style="1236" bestFit="1" customWidth="1"/>
    <col min="9229" max="9463" width="11.453125" style="1236"/>
    <col min="9464" max="9464" width="2.453125" style="1236" customWidth="1"/>
    <col min="9465" max="9465" width="49" style="1236" customWidth="1"/>
    <col min="9466" max="9466" width="16.81640625" style="1236" customWidth="1"/>
    <col min="9467" max="9467" width="1.1796875" style="1236" customWidth="1"/>
    <col min="9468" max="9468" width="20.54296875" style="1236" customWidth="1"/>
    <col min="9469" max="9469" width="17.54296875" style="1236" customWidth="1"/>
    <col min="9470" max="9470" width="18.1796875" style="1236" customWidth="1"/>
    <col min="9471" max="9471" width="17.1796875" style="1236" customWidth="1"/>
    <col min="9472" max="9472" width="22.453125" style="1236" bestFit="1" customWidth="1"/>
    <col min="9473" max="9473" width="22.1796875" style="1236" customWidth="1"/>
    <col min="9474" max="9474" width="17.81640625" style="1236" customWidth="1"/>
    <col min="9475" max="9475" width="22.453125" style="1236" customWidth="1"/>
    <col min="9476" max="9476" width="10.1796875" style="1236" bestFit="1" customWidth="1"/>
    <col min="9477" max="9477" width="13.453125" style="1236" customWidth="1"/>
    <col min="9478" max="9478" width="7.453125" style="1236" bestFit="1" customWidth="1"/>
    <col min="9479" max="9479" width="15.453125" style="1236" bestFit="1" customWidth="1"/>
    <col min="9480" max="9480" width="7.453125" style="1236" bestFit="1" customWidth="1"/>
    <col min="9481" max="9481" width="19.54296875" style="1236" bestFit="1" customWidth="1"/>
    <col min="9482" max="9482" width="7.453125" style="1236" bestFit="1" customWidth="1"/>
    <col min="9483" max="9483" width="26.81640625" style="1236" bestFit="1" customWidth="1"/>
    <col min="9484" max="9484" width="19.81640625" style="1236" bestFit="1" customWidth="1"/>
    <col min="9485" max="9719" width="11.453125" style="1236"/>
    <col min="9720" max="9720" width="2.453125" style="1236" customWidth="1"/>
    <col min="9721" max="9721" width="49" style="1236" customWidth="1"/>
    <col min="9722" max="9722" width="16.81640625" style="1236" customWidth="1"/>
    <col min="9723" max="9723" width="1.1796875" style="1236" customWidth="1"/>
    <col min="9724" max="9724" width="20.54296875" style="1236" customWidth="1"/>
    <col min="9725" max="9725" width="17.54296875" style="1236" customWidth="1"/>
    <col min="9726" max="9726" width="18.1796875" style="1236" customWidth="1"/>
    <col min="9727" max="9727" width="17.1796875" style="1236" customWidth="1"/>
    <col min="9728" max="9728" width="22.453125" style="1236" bestFit="1" customWidth="1"/>
    <col min="9729" max="9729" width="22.1796875" style="1236" customWidth="1"/>
    <col min="9730" max="9730" width="17.81640625" style="1236" customWidth="1"/>
    <col min="9731" max="9731" width="22.453125" style="1236" customWidth="1"/>
    <col min="9732" max="9732" width="10.1796875" style="1236" bestFit="1" customWidth="1"/>
    <col min="9733" max="9733" width="13.453125" style="1236" customWidth="1"/>
    <col min="9734" max="9734" width="7.453125" style="1236" bestFit="1" customWidth="1"/>
    <col min="9735" max="9735" width="15.453125" style="1236" bestFit="1" customWidth="1"/>
    <col min="9736" max="9736" width="7.453125" style="1236" bestFit="1" customWidth="1"/>
    <col min="9737" max="9737" width="19.54296875" style="1236" bestFit="1" customWidth="1"/>
    <col min="9738" max="9738" width="7.453125" style="1236" bestFit="1" customWidth="1"/>
    <col min="9739" max="9739" width="26.81640625" style="1236" bestFit="1" customWidth="1"/>
    <col min="9740" max="9740" width="19.81640625" style="1236" bestFit="1" customWidth="1"/>
    <col min="9741" max="9975" width="11.453125" style="1236"/>
    <col min="9976" max="9976" width="2.453125" style="1236" customWidth="1"/>
    <col min="9977" max="9977" width="49" style="1236" customWidth="1"/>
    <col min="9978" max="9978" width="16.81640625" style="1236" customWidth="1"/>
    <col min="9979" max="9979" width="1.1796875" style="1236" customWidth="1"/>
    <col min="9980" max="9980" width="20.54296875" style="1236" customWidth="1"/>
    <col min="9981" max="9981" width="17.54296875" style="1236" customWidth="1"/>
    <col min="9982" max="9982" width="18.1796875" style="1236" customWidth="1"/>
    <col min="9983" max="9983" width="17.1796875" style="1236" customWidth="1"/>
    <col min="9984" max="9984" width="22.453125" style="1236" bestFit="1" customWidth="1"/>
    <col min="9985" max="9985" width="22.1796875" style="1236" customWidth="1"/>
    <col min="9986" max="9986" width="17.81640625" style="1236" customWidth="1"/>
    <col min="9987" max="9987" width="22.453125" style="1236" customWidth="1"/>
    <col min="9988" max="9988" width="10.1796875" style="1236" bestFit="1" customWidth="1"/>
    <col min="9989" max="9989" width="13.453125" style="1236" customWidth="1"/>
    <col min="9990" max="9990" width="7.453125" style="1236" bestFit="1" customWidth="1"/>
    <col min="9991" max="9991" width="15.453125" style="1236" bestFit="1" customWidth="1"/>
    <col min="9992" max="9992" width="7.453125" style="1236" bestFit="1" customWidth="1"/>
    <col min="9993" max="9993" width="19.54296875" style="1236" bestFit="1" customWidth="1"/>
    <col min="9994" max="9994" width="7.453125" style="1236" bestFit="1" customWidth="1"/>
    <col min="9995" max="9995" width="26.81640625" style="1236" bestFit="1" customWidth="1"/>
    <col min="9996" max="9996" width="19.81640625" style="1236" bestFit="1" customWidth="1"/>
    <col min="9997" max="10231" width="11.453125" style="1236"/>
    <col min="10232" max="10232" width="2.453125" style="1236" customWidth="1"/>
    <col min="10233" max="10233" width="49" style="1236" customWidth="1"/>
    <col min="10234" max="10234" width="16.81640625" style="1236" customWidth="1"/>
    <col min="10235" max="10235" width="1.1796875" style="1236" customWidth="1"/>
    <col min="10236" max="10236" width="20.54296875" style="1236" customWidth="1"/>
    <col min="10237" max="10237" width="17.54296875" style="1236" customWidth="1"/>
    <col min="10238" max="10238" width="18.1796875" style="1236" customWidth="1"/>
    <col min="10239" max="10239" width="17.1796875" style="1236" customWidth="1"/>
    <col min="10240" max="10240" width="22.453125" style="1236" bestFit="1" customWidth="1"/>
    <col min="10241" max="10241" width="22.1796875" style="1236" customWidth="1"/>
    <col min="10242" max="10242" width="17.81640625" style="1236" customWidth="1"/>
    <col min="10243" max="10243" width="22.453125" style="1236" customWidth="1"/>
    <col min="10244" max="10244" width="10.1796875" style="1236" bestFit="1" customWidth="1"/>
    <col min="10245" max="10245" width="13.453125" style="1236" customWidth="1"/>
    <col min="10246" max="10246" width="7.453125" style="1236" bestFit="1" customWidth="1"/>
    <col min="10247" max="10247" width="15.453125" style="1236" bestFit="1" customWidth="1"/>
    <col min="10248" max="10248" width="7.453125" style="1236" bestFit="1" customWidth="1"/>
    <col min="10249" max="10249" width="19.54296875" style="1236" bestFit="1" customWidth="1"/>
    <col min="10250" max="10250" width="7.453125" style="1236" bestFit="1" customWidth="1"/>
    <col min="10251" max="10251" width="26.81640625" style="1236" bestFit="1" customWidth="1"/>
    <col min="10252" max="10252" width="19.81640625" style="1236" bestFit="1" customWidth="1"/>
    <col min="10253" max="10487" width="11.453125" style="1236"/>
    <col min="10488" max="10488" width="2.453125" style="1236" customWidth="1"/>
    <col min="10489" max="10489" width="49" style="1236" customWidth="1"/>
    <col min="10490" max="10490" width="16.81640625" style="1236" customWidth="1"/>
    <col min="10491" max="10491" width="1.1796875" style="1236" customWidth="1"/>
    <col min="10492" max="10492" width="20.54296875" style="1236" customWidth="1"/>
    <col min="10493" max="10493" width="17.54296875" style="1236" customWidth="1"/>
    <col min="10494" max="10494" width="18.1796875" style="1236" customWidth="1"/>
    <col min="10495" max="10495" width="17.1796875" style="1236" customWidth="1"/>
    <col min="10496" max="10496" width="22.453125" style="1236" bestFit="1" customWidth="1"/>
    <col min="10497" max="10497" width="22.1796875" style="1236" customWidth="1"/>
    <col min="10498" max="10498" width="17.81640625" style="1236" customWidth="1"/>
    <col min="10499" max="10499" width="22.453125" style="1236" customWidth="1"/>
    <col min="10500" max="10500" width="10.1796875" style="1236" bestFit="1" customWidth="1"/>
    <col min="10501" max="10501" width="13.453125" style="1236" customWidth="1"/>
    <col min="10502" max="10502" width="7.453125" style="1236" bestFit="1" customWidth="1"/>
    <col min="10503" max="10503" width="15.453125" style="1236" bestFit="1" customWidth="1"/>
    <col min="10504" max="10504" width="7.453125" style="1236" bestFit="1" customWidth="1"/>
    <col min="10505" max="10505" width="19.54296875" style="1236" bestFit="1" customWidth="1"/>
    <col min="10506" max="10506" width="7.453125" style="1236" bestFit="1" customWidth="1"/>
    <col min="10507" max="10507" width="26.81640625" style="1236" bestFit="1" customWidth="1"/>
    <col min="10508" max="10508" width="19.81640625" style="1236" bestFit="1" customWidth="1"/>
    <col min="10509" max="10743" width="11.453125" style="1236"/>
    <col min="10744" max="10744" width="2.453125" style="1236" customWidth="1"/>
    <col min="10745" max="10745" width="49" style="1236" customWidth="1"/>
    <col min="10746" max="10746" width="16.81640625" style="1236" customWidth="1"/>
    <col min="10747" max="10747" width="1.1796875" style="1236" customWidth="1"/>
    <col min="10748" max="10748" width="20.54296875" style="1236" customWidth="1"/>
    <col min="10749" max="10749" width="17.54296875" style="1236" customWidth="1"/>
    <col min="10750" max="10750" width="18.1796875" style="1236" customWidth="1"/>
    <col min="10751" max="10751" width="17.1796875" style="1236" customWidth="1"/>
    <col min="10752" max="10752" width="22.453125" style="1236" bestFit="1" customWidth="1"/>
    <col min="10753" max="10753" width="22.1796875" style="1236" customWidth="1"/>
    <col min="10754" max="10754" width="17.81640625" style="1236" customWidth="1"/>
    <col min="10755" max="10755" width="22.453125" style="1236" customWidth="1"/>
    <col min="10756" max="10756" width="10.1796875" style="1236" bestFit="1" customWidth="1"/>
    <col min="10757" max="10757" width="13.453125" style="1236" customWidth="1"/>
    <col min="10758" max="10758" width="7.453125" style="1236" bestFit="1" customWidth="1"/>
    <col min="10759" max="10759" width="15.453125" style="1236" bestFit="1" customWidth="1"/>
    <col min="10760" max="10760" width="7.453125" style="1236" bestFit="1" customWidth="1"/>
    <col min="10761" max="10761" width="19.54296875" style="1236" bestFit="1" customWidth="1"/>
    <col min="10762" max="10762" width="7.453125" style="1236" bestFit="1" customWidth="1"/>
    <col min="10763" max="10763" width="26.81640625" style="1236" bestFit="1" customWidth="1"/>
    <col min="10764" max="10764" width="19.81640625" style="1236" bestFit="1" customWidth="1"/>
    <col min="10765" max="10999" width="11.453125" style="1236"/>
    <col min="11000" max="11000" width="2.453125" style="1236" customWidth="1"/>
    <col min="11001" max="11001" width="49" style="1236" customWidth="1"/>
    <col min="11002" max="11002" width="16.81640625" style="1236" customWidth="1"/>
    <col min="11003" max="11003" width="1.1796875" style="1236" customWidth="1"/>
    <col min="11004" max="11004" width="20.54296875" style="1236" customWidth="1"/>
    <col min="11005" max="11005" width="17.54296875" style="1236" customWidth="1"/>
    <col min="11006" max="11006" width="18.1796875" style="1236" customWidth="1"/>
    <col min="11007" max="11007" width="17.1796875" style="1236" customWidth="1"/>
    <col min="11008" max="11008" width="22.453125" style="1236" bestFit="1" customWidth="1"/>
    <col min="11009" max="11009" width="22.1796875" style="1236" customWidth="1"/>
    <col min="11010" max="11010" width="17.81640625" style="1236" customWidth="1"/>
    <col min="11011" max="11011" width="22.453125" style="1236" customWidth="1"/>
    <col min="11012" max="11012" width="10.1796875" style="1236" bestFit="1" customWidth="1"/>
    <col min="11013" max="11013" width="13.453125" style="1236" customWidth="1"/>
    <col min="11014" max="11014" width="7.453125" style="1236" bestFit="1" customWidth="1"/>
    <col min="11015" max="11015" width="15.453125" style="1236" bestFit="1" customWidth="1"/>
    <col min="11016" max="11016" width="7.453125" style="1236" bestFit="1" customWidth="1"/>
    <col min="11017" max="11017" width="19.54296875" style="1236" bestFit="1" customWidth="1"/>
    <col min="11018" max="11018" width="7.453125" style="1236" bestFit="1" customWidth="1"/>
    <col min="11019" max="11019" width="26.81640625" style="1236" bestFit="1" customWidth="1"/>
    <col min="11020" max="11020" width="19.81640625" style="1236" bestFit="1" customWidth="1"/>
    <col min="11021" max="11255" width="11.453125" style="1236"/>
    <col min="11256" max="11256" width="2.453125" style="1236" customWidth="1"/>
    <col min="11257" max="11257" width="49" style="1236" customWidth="1"/>
    <col min="11258" max="11258" width="16.81640625" style="1236" customWidth="1"/>
    <col min="11259" max="11259" width="1.1796875" style="1236" customWidth="1"/>
    <col min="11260" max="11260" width="20.54296875" style="1236" customWidth="1"/>
    <col min="11261" max="11261" width="17.54296875" style="1236" customWidth="1"/>
    <col min="11262" max="11262" width="18.1796875" style="1236" customWidth="1"/>
    <col min="11263" max="11263" width="17.1796875" style="1236" customWidth="1"/>
    <col min="11264" max="11264" width="22.453125" style="1236" bestFit="1" customWidth="1"/>
    <col min="11265" max="11265" width="22.1796875" style="1236" customWidth="1"/>
    <col min="11266" max="11266" width="17.81640625" style="1236" customWidth="1"/>
    <col min="11267" max="11267" width="22.453125" style="1236" customWidth="1"/>
    <col min="11268" max="11268" width="10.1796875" style="1236" bestFit="1" customWidth="1"/>
    <col min="11269" max="11269" width="13.453125" style="1236" customWidth="1"/>
    <col min="11270" max="11270" width="7.453125" style="1236" bestFit="1" customWidth="1"/>
    <col min="11271" max="11271" width="15.453125" style="1236" bestFit="1" customWidth="1"/>
    <col min="11272" max="11272" width="7.453125" style="1236" bestFit="1" customWidth="1"/>
    <col min="11273" max="11273" width="19.54296875" style="1236" bestFit="1" customWidth="1"/>
    <col min="11274" max="11274" width="7.453125" style="1236" bestFit="1" customWidth="1"/>
    <col min="11275" max="11275" width="26.81640625" style="1236" bestFit="1" customWidth="1"/>
    <col min="11276" max="11276" width="19.81640625" style="1236" bestFit="1" customWidth="1"/>
    <col min="11277" max="11511" width="11.453125" style="1236"/>
    <col min="11512" max="11512" width="2.453125" style="1236" customWidth="1"/>
    <col min="11513" max="11513" width="49" style="1236" customWidth="1"/>
    <col min="11514" max="11514" width="16.81640625" style="1236" customWidth="1"/>
    <col min="11515" max="11515" width="1.1796875" style="1236" customWidth="1"/>
    <col min="11516" max="11516" width="20.54296875" style="1236" customWidth="1"/>
    <col min="11517" max="11517" width="17.54296875" style="1236" customWidth="1"/>
    <col min="11518" max="11518" width="18.1796875" style="1236" customWidth="1"/>
    <col min="11519" max="11519" width="17.1796875" style="1236" customWidth="1"/>
    <col min="11520" max="11520" width="22.453125" style="1236" bestFit="1" customWidth="1"/>
    <col min="11521" max="11521" width="22.1796875" style="1236" customWidth="1"/>
    <col min="11522" max="11522" width="17.81640625" style="1236" customWidth="1"/>
    <col min="11523" max="11523" width="22.453125" style="1236" customWidth="1"/>
    <col min="11524" max="11524" width="10.1796875" style="1236" bestFit="1" customWidth="1"/>
    <col min="11525" max="11525" width="13.453125" style="1236" customWidth="1"/>
    <col min="11526" max="11526" width="7.453125" style="1236" bestFit="1" customWidth="1"/>
    <col min="11527" max="11527" width="15.453125" style="1236" bestFit="1" customWidth="1"/>
    <col min="11528" max="11528" width="7.453125" style="1236" bestFit="1" customWidth="1"/>
    <col min="11529" max="11529" width="19.54296875" style="1236" bestFit="1" customWidth="1"/>
    <col min="11530" max="11530" width="7.453125" style="1236" bestFit="1" customWidth="1"/>
    <col min="11531" max="11531" width="26.81640625" style="1236" bestFit="1" customWidth="1"/>
    <col min="11532" max="11532" width="19.81640625" style="1236" bestFit="1" customWidth="1"/>
    <col min="11533" max="11767" width="11.453125" style="1236"/>
    <col min="11768" max="11768" width="2.453125" style="1236" customWidth="1"/>
    <col min="11769" max="11769" width="49" style="1236" customWidth="1"/>
    <col min="11770" max="11770" width="16.81640625" style="1236" customWidth="1"/>
    <col min="11771" max="11771" width="1.1796875" style="1236" customWidth="1"/>
    <col min="11772" max="11772" width="20.54296875" style="1236" customWidth="1"/>
    <col min="11773" max="11773" width="17.54296875" style="1236" customWidth="1"/>
    <col min="11774" max="11774" width="18.1796875" style="1236" customWidth="1"/>
    <col min="11775" max="11775" width="17.1796875" style="1236" customWidth="1"/>
    <col min="11776" max="11776" width="22.453125" style="1236" bestFit="1" customWidth="1"/>
    <col min="11777" max="11777" width="22.1796875" style="1236" customWidth="1"/>
    <col min="11778" max="11778" width="17.81640625" style="1236" customWidth="1"/>
    <col min="11779" max="11779" width="22.453125" style="1236" customWidth="1"/>
    <col min="11780" max="11780" width="10.1796875" style="1236" bestFit="1" customWidth="1"/>
    <col min="11781" max="11781" width="13.453125" style="1236" customWidth="1"/>
    <col min="11782" max="11782" width="7.453125" style="1236" bestFit="1" customWidth="1"/>
    <col min="11783" max="11783" width="15.453125" style="1236" bestFit="1" customWidth="1"/>
    <col min="11784" max="11784" width="7.453125" style="1236" bestFit="1" customWidth="1"/>
    <col min="11785" max="11785" width="19.54296875" style="1236" bestFit="1" customWidth="1"/>
    <col min="11786" max="11786" width="7.453125" style="1236" bestFit="1" customWidth="1"/>
    <col min="11787" max="11787" width="26.81640625" style="1236" bestFit="1" customWidth="1"/>
    <col min="11788" max="11788" width="19.81640625" style="1236" bestFit="1" customWidth="1"/>
    <col min="11789" max="12023" width="11.453125" style="1236"/>
    <col min="12024" max="12024" width="2.453125" style="1236" customWidth="1"/>
    <col min="12025" max="12025" width="49" style="1236" customWidth="1"/>
    <col min="12026" max="12026" width="16.81640625" style="1236" customWidth="1"/>
    <col min="12027" max="12027" width="1.1796875" style="1236" customWidth="1"/>
    <col min="12028" max="12028" width="20.54296875" style="1236" customWidth="1"/>
    <col min="12029" max="12029" width="17.54296875" style="1236" customWidth="1"/>
    <col min="12030" max="12030" width="18.1796875" style="1236" customWidth="1"/>
    <col min="12031" max="12031" width="17.1796875" style="1236" customWidth="1"/>
    <col min="12032" max="12032" width="22.453125" style="1236" bestFit="1" customWidth="1"/>
    <col min="12033" max="12033" width="22.1796875" style="1236" customWidth="1"/>
    <col min="12034" max="12034" width="17.81640625" style="1236" customWidth="1"/>
    <col min="12035" max="12035" width="22.453125" style="1236" customWidth="1"/>
    <col min="12036" max="12036" width="10.1796875" style="1236" bestFit="1" customWidth="1"/>
    <col min="12037" max="12037" width="13.453125" style="1236" customWidth="1"/>
    <col min="12038" max="12038" width="7.453125" style="1236" bestFit="1" customWidth="1"/>
    <col min="12039" max="12039" width="15.453125" style="1236" bestFit="1" customWidth="1"/>
    <col min="12040" max="12040" width="7.453125" style="1236" bestFit="1" customWidth="1"/>
    <col min="12041" max="12041" width="19.54296875" style="1236" bestFit="1" customWidth="1"/>
    <col min="12042" max="12042" width="7.453125" style="1236" bestFit="1" customWidth="1"/>
    <col min="12043" max="12043" width="26.81640625" style="1236" bestFit="1" customWidth="1"/>
    <col min="12044" max="12044" width="19.81640625" style="1236" bestFit="1" customWidth="1"/>
    <col min="12045" max="12279" width="11.453125" style="1236"/>
    <col min="12280" max="12280" width="2.453125" style="1236" customWidth="1"/>
    <col min="12281" max="12281" width="49" style="1236" customWidth="1"/>
    <col min="12282" max="12282" width="16.81640625" style="1236" customWidth="1"/>
    <col min="12283" max="12283" width="1.1796875" style="1236" customWidth="1"/>
    <col min="12284" max="12284" width="20.54296875" style="1236" customWidth="1"/>
    <col min="12285" max="12285" width="17.54296875" style="1236" customWidth="1"/>
    <col min="12286" max="12286" width="18.1796875" style="1236" customWidth="1"/>
    <col min="12287" max="12287" width="17.1796875" style="1236" customWidth="1"/>
    <col min="12288" max="12288" width="22.453125" style="1236" bestFit="1" customWidth="1"/>
    <col min="12289" max="12289" width="22.1796875" style="1236" customWidth="1"/>
    <col min="12290" max="12290" width="17.81640625" style="1236" customWidth="1"/>
    <col min="12291" max="12291" width="22.453125" style="1236" customWidth="1"/>
    <col min="12292" max="12292" width="10.1796875" style="1236" bestFit="1" customWidth="1"/>
    <col min="12293" max="12293" width="13.453125" style="1236" customWidth="1"/>
    <col min="12294" max="12294" width="7.453125" style="1236" bestFit="1" customWidth="1"/>
    <col min="12295" max="12295" width="15.453125" style="1236" bestFit="1" customWidth="1"/>
    <col min="12296" max="12296" width="7.453125" style="1236" bestFit="1" customWidth="1"/>
    <col min="12297" max="12297" width="19.54296875" style="1236" bestFit="1" customWidth="1"/>
    <col min="12298" max="12298" width="7.453125" style="1236" bestFit="1" customWidth="1"/>
    <col min="12299" max="12299" width="26.81640625" style="1236" bestFit="1" customWidth="1"/>
    <col min="12300" max="12300" width="19.81640625" style="1236" bestFit="1" customWidth="1"/>
    <col min="12301" max="12535" width="11.453125" style="1236"/>
    <col min="12536" max="12536" width="2.453125" style="1236" customWidth="1"/>
    <col min="12537" max="12537" width="49" style="1236" customWidth="1"/>
    <col min="12538" max="12538" width="16.81640625" style="1236" customWidth="1"/>
    <col min="12539" max="12539" width="1.1796875" style="1236" customWidth="1"/>
    <col min="12540" max="12540" width="20.54296875" style="1236" customWidth="1"/>
    <col min="12541" max="12541" width="17.54296875" style="1236" customWidth="1"/>
    <col min="12542" max="12542" width="18.1796875" style="1236" customWidth="1"/>
    <col min="12543" max="12543" width="17.1796875" style="1236" customWidth="1"/>
    <col min="12544" max="12544" width="22.453125" style="1236" bestFit="1" customWidth="1"/>
    <col min="12545" max="12545" width="22.1796875" style="1236" customWidth="1"/>
    <col min="12546" max="12546" width="17.81640625" style="1236" customWidth="1"/>
    <col min="12547" max="12547" width="22.453125" style="1236" customWidth="1"/>
    <col min="12548" max="12548" width="10.1796875" style="1236" bestFit="1" customWidth="1"/>
    <col min="12549" max="12549" width="13.453125" style="1236" customWidth="1"/>
    <col min="12550" max="12550" width="7.453125" style="1236" bestFit="1" customWidth="1"/>
    <col min="12551" max="12551" width="15.453125" style="1236" bestFit="1" customWidth="1"/>
    <col min="12552" max="12552" width="7.453125" style="1236" bestFit="1" customWidth="1"/>
    <col min="12553" max="12553" width="19.54296875" style="1236" bestFit="1" customWidth="1"/>
    <col min="12554" max="12554" width="7.453125" style="1236" bestFit="1" customWidth="1"/>
    <col min="12555" max="12555" width="26.81640625" style="1236" bestFit="1" customWidth="1"/>
    <col min="12556" max="12556" width="19.81640625" style="1236" bestFit="1" customWidth="1"/>
    <col min="12557" max="12791" width="11.453125" style="1236"/>
    <col min="12792" max="12792" width="2.453125" style="1236" customWidth="1"/>
    <col min="12793" max="12793" width="49" style="1236" customWidth="1"/>
    <col min="12794" max="12794" width="16.81640625" style="1236" customWidth="1"/>
    <col min="12795" max="12795" width="1.1796875" style="1236" customWidth="1"/>
    <col min="12796" max="12796" width="20.54296875" style="1236" customWidth="1"/>
    <col min="12797" max="12797" width="17.54296875" style="1236" customWidth="1"/>
    <col min="12798" max="12798" width="18.1796875" style="1236" customWidth="1"/>
    <col min="12799" max="12799" width="17.1796875" style="1236" customWidth="1"/>
    <col min="12800" max="12800" width="22.453125" style="1236" bestFit="1" customWidth="1"/>
    <col min="12801" max="12801" width="22.1796875" style="1236" customWidth="1"/>
    <col min="12802" max="12802" width="17.81640625" style="1236" customWidth="1"/>
    <col min="12803" max="12803" width="22.453125" style="1236" customWidth="1"/>
    <col min="12804" max="12804" width="10.1796875" style="1236" bestFit="1" customWidth="1"/>
    <col min="12805" max="12805" width="13.453125" style="1236" customWidth="1"/>
    <col min="12806" max="12806" width="7.453125" style="1236" bestFit="1" customWidth="1"/>
    <col min="12807" max="12807" width="15.453125" style="1236" bestFit="1" customWidth="1"/>
    <col min="12808" max="12808" width="7.453125" style="1236" bestFit="1" customWidth="1"/>
    <col min="12809" max="12809" width="19.54296875" style="1236" bestFit="1" customWidth="1"/>
    <col min="12810" max="12810" width="7.453125" style="1236" bestFit="1" customWidth="1"/>
    <col min="12811" max="12811" width="26.81640625" style="1236" bestFit="1" customWidth="1"/>
    <col min="12812" max="12812" width="19.81640625" style="1236" bestFit="1" customWidth="1"/>
    <col min="12813" max="13047" width="11.453125" style="1236"/>
    <col min="13048" max="13048" width="2.453125" style="1236" customWidth="1"/>
    <col min="13049" max="13049" width="49" style="1236" customWidth="1"/>
    <col min="13050" max="13050" width="16.81640625" style="1236" customWidth="1"/>
    <col min="13051" max="13051" width="1.1796875" style="1236" customWidth="1"/>
    <col min="13052" max="13052" width="20.54296875" style="1236" customWidth="1"/>
    <col min="13053" max="13053" width="17.54296875" style="1236" customWidth="1"/>
    <col min="13054" max="13054" width="18.1796875" style="1236" customWidth="1"/>
    <col min="13055" max="13055" width="17.1796875" style="1236" customWidth="1"/>
    <col min="13056" max="13056" width="22.453125" style="1236" bestFit="1" customWidth="1"/>
    <col min="13057" max="13057" width="22.1796875" style="1236" customWidth="1"/>
    <col min="13058" max="13058" width="17.81640625" style="1236" customWidth="1"/>
    <col min="13059" max="13059" width="22.453125" style="1236" customWidth="1"/>
    <col min="13060" max="13060" width="10.1796875" style="1236" bestFit="1" customWidth="1"/>
    <col min="13061" max="13061" width="13.453125" style="1236" customWidth="1"/>
    <col min="13062" max="13062" width="7.453125" style="1236" bestFit="1" customWidth="1"/>
    <col min="13063" max="13063" width="15.453125" style="1236" bestFit="1" customWidth="1"/>
    <col min="13064" max="13064" width="7.453125" style="1236" bestFit="1" customWidth="1"/>
    <col min="13065" max="13065" width="19.54296875" style="1236" bestFit="1" customWidth="1"/>
    <col min="13066" max="13066" width="7.453125" style="1236" bestFit="1" customWidth="1"/>
    <col min="13067" max="13067" width="26.81640625" style="1236" bestFit="1" customWidth="1"/>
    <col min="13068" max="13068" width="19.81640625" style="1236" bestFit="1" customWidth="1"/>
    <col min="13069" max="13303" width="11.453125" style="1236"/>
    <col min="13304" max="13304" width="2.453125" style="1236" customWidth="1"/>
    <col min="13305" max="13305" width="49" style="1236" customWidth="1"/>
    <col min="13306" max="13306" width="16.81640625" style="1236" customWidth="1"/>
    <col min="13307" max="13307" width="1.1796875" style="1236" customWidth="1"/>
    <col min="13308" max="13308" width="20.54296875" style="1236" customWidth="1"/>
    <col min="13309" max="13309" width="17.54296875" style="1236" customWidth="1"/>
    <col min="13310" max="13310" width="18.1796875" style="1236" customWidth="1"/>
    <col min="13311" max="13311" width="17.1796875" style="1236" customWidth="1"/>
    <col min="13312" max="13312" width="22.453125" style="1236" bestFit="1" customWidth="1"/>
    <col min="13313" max="13313" width="22.1796875" style="1236" customWidth="1"/>
    <col min="13314" max="13314" width="17.81640625" style="1236" customWidth="1"/>
    <col min="13315" max="13315" width="22.453125" style="1236" customWidth="1"/>
    <col min="13316" max="13316" width="10.1796875" style="1236" bestFit="1" customWidth="1"/>
    <col min="13317" max="13317" width="13.453125" style="1236" customWidth="1"/>
    <col min="13318" max="13318" width="7.453125" style="1236" bestFit="1" customWidth="1"/>
    <col min="13319" max="13319" width="15.453125" style="1236" bestFit="1" customWidth="1"/>
    <col min="13320" max="13320" width="7.453125" style="1236" bestFit="1" customWidth="1"/>
    <col min="13321" max="13321" width="19.54296875" style="1236" bestFit="1" customWidth="1"/>
    <col min="13322" max="13322" width="7.453125" style="1236" bestFit="1" customWidth="1"/>
    <col min="13323" max="13323" width="26.81640625" style="1236" bestFit="1" customWidth="1"/>
    <col min="13324" max="13324" width="19.81640625" style="1236" bestFit="1" customWidth="1"/>
    <col min="13325" max="13559" width="11.453125" style="1236"/>
    <col min="13560" max="13560" width="2.453125" style="1236" customWidth="1"/>
    <col min="13561" max="13561" width="49" style="1236" customWidth="1"/>
    <col min="13562" max="13562" width="16.81640625" style="1236" customWidth="1"/>
    <col min="13563" max="13563" width="1.1796875" style="1236" customWidth="1"/>
    <col min="13564" max="13564" width="20.54296875" style="1236" customWidth="1"/>
    <col min="13565" max="13565" width="17.54296875" style="1236" customWidth="1"/>
    <col min="13566" max="13566" width="18.1796875" style="1236" customWidth="1"/>
    <col min="13567" max="13567" width="17.1796875" style="1236" customWidth="1"/>
    <col min="13568" max="13568" width="22.453125" style="1236" bestFit="1" customWidth="1"/>
    <col min="13569" max="13569" width="22.1796875" style="1236" customWidth="1"/>
    <col min="13570" max="13570" width="17.81640625" style="1236" customWidth="1"/>
    <col min="13571" max="13571" width="22.453125" style="1236" customWidth="1"/>
    <col min="13572" max="13572" width="10.1796875" style="1236" bestFit="1" customWidth="1"/>
    <col min="13573" max="13573" width="13.453125" style="1236" customWidth="1"/>
    <col min="13574" max="13574" width="7.453125" style="1236" bestFit="1" customWidth="1"/>
    <col min="13575" max="13575" width="15.453125" style="1236" bestFit="1" customWidth="1"/>
    <col min="13576" max="13576" width="7.453125" style="1236" bestFit="1" customWidth="1"/>
    <col min="13577" max="13577" width="19.54296875" style="1236" bestFit="1" customWidth="1"/>
    <col min="13578" max="13578" width="7.453125" style="1236" bestFit="1" customWidth="1"/>
    <col min="13579" max="13579" width="26.81640625" style="1236" bestFit="1" customWidth="1"/>
    <col min="13580" max="13580" width="19.81640625" style="1236" bestFit="1" customWidth="1"/>
    <col min="13581" max="13815" width="11.453125" style="1236"/>
    <col min="13816" max="13816" width="2.453125" style="1236" customWidth="1"/>
    <col min="13817" max="13817" width="49" style="1236" customWidth="1"/>
    <col min="13818" max="13818" width="16.81640625" style="1236" customWidth="1"/>
    <col min="13819" max="13819" width="1.1796875" style="1236" customWidth="1"/>
    <col min="13820" max="13820" width="20.54296875" style="1236" customWidth="1"/>
    <col min="13821" max="13821" width="17.54296875" style="1236" customWidth="1"/>
    <col min="13822" max="13822" width="18.1796875" style="1236" customWidth="1"/>
    <col min="13823" max="13823" width="17.1796875" style="1236" customWidth="1"/>
    <col min="13824" max="13824" width="22.453125" style="1236" bestFit="1" customWidth="1"/>
    <col min="13825" max="13825" width="22.1796875" style="1236" customWidth="1"/>
    <col min="13826" max="13826" width="17.81640625" style="1236" customWidth="1"/>
    <col min="13827" max="13827" width="22.453125" style="1236" customWidth="1"/>
    <col min="13828" max="13828" width="10.1796875" style="1236" bestFit="1" customWidth="1"/>
    <col min="13829" max="13829" width="13.453125" style="1236" customWidth="1"/>
    <col min="13830" max="13830" width="7.453125" style="1236" bestFit="1" customWidth="1"/>
    <col min="13831" max="13831" width="15.453125" style="1236" bestFit="1" customWidth="1"/>
    <col min="13832" max="13832" width="7.453125" style="1236" bestFit="1" customWidth="1"/>
    <col min="13833" max="13833" width="19.54296875" style="1236" bestFit="1" customWidth="1"/>
    <col min="13834" max="13834" width="7.453125" style="1236" bestFit="1" customWidth="1"/>
    <col min="13835" max="13835" width="26.81640625" style="1236" bestFit="1" customWidth="1"/>
    <col min="13836" max="13836" width="19.81640625" style="1236" bestFit="1" customWidth="1"/>
    <col min="13837" max="14071" width="11.453125" style="1236"/>
    <col min="14072" max="14072" width="2.453125" style="1236" customWidth="1"/>
    <col min="14073" max="14073" width="49" style="1236" customWidth="1"/>
    <col min="14074" max="14074" width="16.81640625" style="1236" customWidth="1"/>
    <col min="14075" max="14075" width="1.1796875" style="1236" customWidth="1"/>
    <col min="14076" max="14076" width="20.54296875" style="1236" customWidth="1"/>
    <col min="14077" max="14077" width="17.54296875" style="1236" customWidth="1"/>
    <col min="14078" max="14078" width="18.1796875" style="1236" customWidth="1"/>
    <col min="14079" max="14079" width="17.1796875" style="1236" customWidth="1"/>
    <col min="14080" max="14080" width="22.453125" style="1236" bestFit="1" customWidth="1"/>
    <col min="14081" max="14081" width="22.1796875" style="1236" customWidth="1"/>
    <col min="14082" max="14082" width="17.81640625" style="1236" customWidth="1"/>
    <col min="14083" max="14083" width="22.453125" style="1236" customWidth="1"/>
    <col min="14084" max="14084" width="10.1796875" style="1236" bestFit="1" customWidth="1"/>
    <col min="14085" max="14085" width="13.453125" style="1236" customWidth="1"/>
    <col min="14086" max="14086" width="7.453125" style="1236" bestFit="1" customWidth="1"/>
    <col min="14087" max="14087" width="15.453125" style="1236" bestFit="1" customWidth="1"/>
    <col min="14088" max="14088" width="7.453125" style="1236" bestFit="1" customWidth="1"/>
    <col min="14089" max="14089" width="19.54296875" style="1236" bestFit="1" customWidth="1"/>
    <col min="14090" max="14090" width="7.453125" style="1236" bestFit="1" customWidth="1"/>
    <col min="14091" max="14091" width="26.81640625" style="1236" bestFit="1" customWidth="1"/>
    <col min="14092" max="14092" width="19.81640625" style="1236" bestFit="1" customWidth="1"/>
    <col min="14093" max="14327" width="11.453125" style="1236"/>
    <col min="14328" max="14328" width="2.453125" style="1236" customWidth="1"/>
    <col min="14329" max="14329" width="49" style="1236" customWidth="1"/>
    <col min="14330" max="14330" width="16.81640625" style="1236" customWidth="1"/>
    <col min="14331" max="14331" width="1.1796875" style="1236" customWidth="1"/>
    <col min="14332" max="14332" width="20.54296875" style="1236" customWidth="1"/>
    <col min="14333" max="14333" width="17.54296875" style="1236" customWidth="1"/>
    <col min="14334" max="14334" width="18.1796875" style="1236" customWidth="1"/>
    <col min="14335" max="14335" width="17.1796875" style="1236" customWidth="1"/>
    <col min="14336" max="14336" width="22.453125" style="1236" bestFit="1" customWidth="1"/>
    <col min="14337" max="14337" width="22.1796875" style="1236" customWidth="1"/>
    <col min="14338" max="14338" width="17.81640625" style="1236" customWidth="1"/>
    <col min="14339" max="14339" width="22.453125" style="1236" customWidth="1"/>
    <col min="14340" max="14340" width="10.1796875" style="1236" bestFit="1" customWidth="1"/>
    <col min="14341" max="14341" width="13.453125" style="1236" customWidth="1"/>
    <col min="14342" max="14342" width="7.453125" style="1236" bestFit="1" customWidth="1"/>
    <col min="14343" max="14343" width="15.453125" style="1236" bestFit="1" customWidth="1"/>
    <col min="14344" max="14344" width="7.453125" style="1236" bestFit="1" customWidth="1"/>
    <col min="14345" max="14345" width="19.54296875" style="1236" bestFit="1" customWidth="1"/>
    <col min="14346" max="14346" width="7.453125" style="1236" bestFit="1" customWidth="1"/>
    <col min="14347" max="14347" width="26.81640625" style="1236" bestFit="1" customWidth="1"/>
    <col min="14348" max="14348" width="19.81640625" style="1236" bestFit="1" customWidth="1"/>
    <col min="14349" max="14583" width="11.453125" style="1236"/>
    <col min="14584" max="14584" width="2.453125" style="1236" customWidth="1"/>
    <col min="14585" max="14585" width="49" style="1236" customWidth="1"/>
    <col min="14586" max="14586" width="16.81640625" style="1236" customWidth="1"/>
    <col min="14587" max="14587" width="1.1796875" style="1236" customWidth="1"/>
    <col min="14588" max="14588" width="20.54296875" style="1236" customWidth="1"/>
    <col min="14589" max="14589" width="17.54296875" style="1236" customWidth="1"/>
    <col min="14590" max="14590" width="18.1796875" style="1236" customWidth="1"/>
    <col min="14591" max="14591" width="17.1796875" style="1236" customWidth="1"/>
    <col min="14592" max="14592" width="22.453125" style="1236" bestFit="1" customWidth="1"/>
    <col min="14593" max="14593" width="22.1796875" style="1236" customWidth="1"/>
    <col min="14594" max="14594" width="17.81640625" style="1236" customWidth="1"/>
    <col min="14595" max="14595" width="22.453125" style="1236" customWidth="1"/>
    <col min="14596" max="14596" width="10.1796875" style="1236" bestFit="1" customWidth="1"/>
    <col min="14597" max="14597" width="13.453125" style="1236" customWidth="1"/>
    <col min="14598" max="14598" width="7.453125" style="1236" bestFit="1" customWidth="1"/>
    <col min="14599" max="14599" width="15.453125" style="1236" bestFit="1" customWidth="1"/>
    <col min="14600" max="14600" width="7.453125" style="1236" bestFit="1" customWidth="1"/>
    <col min="14601" max="14601" width="19.54296875" style="1236" bestFit="1" customWidth="1"/>
    <col min="14602" max="14602" width="7.453125" style="1236" bestFit="1" customWidth="1"/>
    <col min="14603" max="14603" width="26.81640625" style="1236" bestFit="1" customWidth="1"/>
    <col min="14604" max="14604" width="19.81640625" style="1236" bestFit="1" customWidth="1"/>
    <col min="14605" max="14839" width="11.453125" style="1236"/>
    <col min="14840" max="14840" width="2.453125" style="1236" customWidth="1"/>
    <col min="14841" max="14841" width="49" style="1236" customWidth="1"/>
    <col min="14842" max="14842" width="16.81640625" style="1236" customWidth="1"/>
    <col min="14843" max="14843" width="1.1796875" style="1236" customWidth="1"/>
    <col min="14844" max="14844" width="20.54296875" style="1236" customWidth="1"/>
    <col min="14845" max="14845" width="17.54296875" style="1236" customWidth="1"/>
    <col min="14846" max="14846" width="18.1796875" style="1236" customWidth="1"/>
    <col min="14847" max="14847" width="17.1796875" style="1236" customWidth="1"/>
    <col min="14848" max="14848" width="22.453125" style="1236" bestFit="1" customWidth="1"/>
    <col min="14849" max="14849" width="22.1796875" style="1236" customWidth="1"/>
    <col min="14850" max="14850" width="17.81640625" style="1236" customWidth="1"/>
    <col min="14851" max="14851" width="22.453125" style="1236" customWidth="1"/>
    <col min="14852" max="14852" width="10.1796875" style="1236" bestFit="1" customWidth="1"/>
    <col min="14853" max="14853" width="13.453125" style="1236" customWidth="1"/>
    <col min="14854" max="14854" width="7.453125" style="1236" bestFit="1" customWidth="1"/>
    <col min="14855" max="14855" width="15.453125" style="1236" bestFit="1" customWidth="1"/>
    <col min="14856" max="14856" width="7.453125" style="1236" bestFit="1" customWidth="1"/>
    <col min="14857" max="14857" width="19.54296875" style="1236" bestFit="1" customWidth="1"/>
    <col min="14858" max="14858" width="7.453125" style="1236" bestFit="1" customWidth="1"/>
    <col min="14859" max="14859" width="26.81640625" style="1236" bestFit="1" customWidth="1"/>
    <col min="14860" max="14860" width="19.81640625" style="1236" bestFit="1" customWidth="1"/>
    <col min="14861" max="15095" width="11.453125" style="1236"/>
    <col min="15096" max="15096" width="2.453125" style="1236" customWidth="1"/>
    <col min="15097" max="15097" width="49" style="1236" customWidth="1"/>
    <col min="15098" max="15098" width="16.81640625" style="1236" customWidth="1"/>
    <col min="15099" max="15099" width="1.1796875" style="1236" customWidth="1"/>
    <col min="15100" max="15100" width="20.54296875" style="1236" customWidth="1"/>
    <col min="15101" max="15101" width="17.54296875" style="1236" customWidth="1"/>
    <col min="15102" max="15102" width="18.1796875" style="1236" customWidth="1"/>
    <col min="15103" max="15103" width="17.1796875" style="1236" customWidth="1"/>
    <col min="15104" max="15104" width="22.453125" style="1236" bestFit="1" customWidth="1"/>
    <col min="15105" max="15105" width="22.1796875" style="1236" customWidth="1"/>
    <col min="15106" max="15106" width="17.81640625" style="1236" customWidth="1"/>
    <col min="15107" max="15107" width="22.453125" style="1236" customWidth="1"/>
    <col min="15108" max="15108" width="10.1796875" style="1236" bestFit="1" customWidth="1"/>
    <col min="15109" max="15109" width="13.453125" style="1236" customWidth="1"/>
    <col min="15110" max="15110" width="7.453125" style="1236" bestFit="1" customWidth="1"/>
    <col min="15111" max="15111" width="15.453125" style="1236" bestFit="1" customWidth="1"/>
    <col min="15112" max="15112" width="7.453125" style="1236" bestFit="1" customWidth="1"/>
    <col min="15113" max="15113" width="19.54296875" style="1236" bestFit="1" customWidth="1"/>
    <col min="15114" max="15114" width="7.453125" style="1236" bestFit="1" customWidth="1"/>
    <col min="15115" max="15115" width="26.81640625" style="1236" bestFit="1" customWidth="1"/>
    <col min="15116" max="15116" width="19.81640625" style="1236" bestFit="1" customWidth="1"/>
    <col min="15117" max="15351" width="11.453125" style="1236"/>
    <col min="15352" max="15352" width="2.453125" style="1236" customWidth="1"/>
    <col min="15353" max="15353" width="49" style="1236" customWidth="1"/>
    <col min="15354" max="15354" width="16.81640625" style="1236" customWidth="1"/>
    <col min="15355" max="15355" width="1.1796875" style="1236" customWidth="1"/>
    <col min="15356" max="15356" width="20.54296875" style="1236" customWidth="1"/>
    <col min="15357" max="15357" width="17.54296875" style="1236" customWidth="1"/>
    <col min="15358" max="15358" width="18.1796875" style="1236" customWidth="1"/>
    <col min="15359" max="15359" width="17.1796875" style="1236" customWidth="1"/>
    <col min="15360" max="15360" width="22.453125" style="1236" bestFit="1" customWidth="1"/>
    <col min="15361" max="15361" width="22.1796875" style="1236" customWidth="1"/>
    <col min="15362" max="15362" width="17.81640625" style="1236" customWidth="1"/>
    <col min="15363" max="15363" width="22.453125" style="1236" customWidth="1"/>
    <col min="15364" max="15364" width="10.1796875" style="1236" bestFit="1" customWidth="1"/>
    <col min="15365" max="15365" width="13.453125" style="1236" customWidth="1"/>
    <col min="15366" max="15366" width="7.453125" style="1236" bestFit="1" customWidth="1"/>
    <col min="15367" max="15367" width="15.453125" style="1236" bestFit="1" customWidth="1"/>
    <col min="15368" max="15368" width="7.453125" style="1236" bestFit="1" customWidth="1"/>
    <col min="15369" max="15369" width="19.54296875" style="1236" bestFit="1" customWidth="1"/>
    <col min="15370" max="15370" width="7.453125" style="1236" bestFit="1" customWidth="1"/>
    <col min="15371" max="15371" width="26.81640625" style="1236" bestFit="1" customWidth="1"/>
    <col min="15372" max="15372" width="19.81640625" style="1236" bestFit="1" customWidth="1"/>
    <col min="15373" max="15607" width="11.453125" style="1236"/>
    <col min="15608" max="15608" width="2.453125" style="1236" customWidth="1"/>
    <col min="15609" max="15609" width="49" style="1236" customWidth="1"/>
    <col min="15610" max="15610" width="16.81640625" style="1236" customWidth="1"/>
    <col min="15611" max="15611" width="1.1796875" style="1236" customWidth="1"/>
    <col min="15612" max="15612" width="20.54296875" style="1236" customWidth="1"/>
    <col min="15613" max="15613" width="17.54296875" style="1236" customWidth="1"/>
    <col min="15614" max="15614" width="18.1796875" style="1236" customWidth="1"/>
    <col min="15615" max="15615" width="17.1796875" style="1236" customWidth="1"/>
    <col min="15616" max="15616" width="22.453125" style="1236" bestFit="1" customWidth="1"/>
    <col min="15617" max="15617" width="22.1796875" style="1236" customWidth="1"/>
    <col min="15618" max="15618" width="17.81640625" style="1236" customWidth="1"/>
    <col min="15619" max="15619" width="22.453125" style="1236" customWidth="1"/>
    <col min="15620" max="15620" width="10.1796875" style="1236" bestFit="1" customWidth="1"/>
    <col min="15621" max="15621" width="13.453125" style="1236" customWidth="1"/>
    <col min="15622" max="15622" width="7.453125" style="1236" bestFit="1" customWidth="1"/>
    <col min="15623" max="15623" width="15.453125" style="1236" bestFit="1" customWidth="1"/>
    <col min="15624" max="15624" width="7.453125" style="1236" bestFit="1" customWidth="1"/>
    <col min="15625" max="15625" width="19.54296875" style="1236" bestFit="1" customWidth="1"/>
    <col min="15626" max="15626" width="7.453125" style="1236" bestFit="1" customWidth="1"/>
    <col min="15627" max="15627" width="26.81640625" style="1236" bestFit="1" customWidth="1"/>
    <col min="15628" max="15628" width="19.81640625" style="1236" bestFit="1" customWidth="1"/>
    <col min="15629" max="15863" width="11.453125" style="1236"/>
    <col min="15864" max="15864" width="2.453125" style="1236" customWidth="1"/>
    <col min="15865" max="15865" width="49" style="1236" customWidth="1"/>
    <col min="15866" max="15866" width="16.81640625" style="1236" customWidth="1"/>
    <col min="15867" max="15867" width="1.1796875" style="1236" customWidth="1"/>
    <col min="15868" max="15868" width="20.54296875" style="1236" customWidth="1"/>
    <col min="15869" max="15869" width="17.54296875" style="1236" customWidth="1"/>
    <col min="15870" max="15870" width="18.1796875" style="1236" customWidth="1"/>
    <col min="15871" max="15871" width="17.1796875" style="1236" customWidth="1"/>
    <col min="15872" max="15872" width="22.453125" style="1236" bestFit="1" customWidth="1"/>
    <col min="15873" max="15873" width="22.1796875" style="1236" customWidth="1"/>
    <col min="15874" max="15874" width="17.81640625" style="1236" customWidth="1"/>
    <col min="15875" max="15875" width="22.453125" style="1236" customWidth="1"/>
    <col min="15876" max="15876" width="10.1796875" style="1236" bestFit="1" customWidth="1"/>
    <col min="15877" max="15877" width="13.453125" style="1236" customWidth="1"/>
    <col min="15878" max="15878" width="7.453125" style="1236" bestFit="1" customWidth="1"/>
    <col min="15879" max="15879" width="15.453125" style="1236" bestFit="1" customWidth="1"/>
    <col min="15880" max="15880" width="7.453125" style="1236" bestFit="1" customWidth="1"/>
    <col min="15881" max="15881" width="19.54296875" style="1236" bestFit="1" customWidth="1"/>
    <col min="15882" max="15882" width="7.453125" style="1236" bestFit="1" customWidth="1"/>
    <col min="15883" max="15883" width="26.81640625" style="1236" bestFit="1" customWidth="1"/>
    <col min="15884" max="15884" width="19.81640625" style="1236" bestFit="1" customWidth="1"/>
    <col min="15885" max="16119" width="11.453125" style="1236"/>
    <col min="16120" max="16120" width="2.453125" style="1236" customWidth="1"/>
    <col min="16121" max="16121" width="49" style="1236" customWidth="1"/>
    <col min="16122" max="16122" width="16.81640625" style="1236" customWidth="1"/>
    <col min="16123" max="16123" width="1.1796875" style="1236" customWidth="1"/>
    <col min="16124" max="16124" width="20.54296875" style="1236" customWidth="1"/>
    <col min="16125" max="16125" width="17.54296875" style="1236" customWidth="1"/>
    <col min="16126" max="16126" width="18.1796875" style="1236" customWidth="1"/>
    <col min="16127" max="16127" width="17.1796875" style="1236" customWidth="1"/>
    <col min="16128" max="16128" width="22.453125" style="1236" bestFit="1" customWidth="1"/>
    <col min="16129" max="16129" width="22.1796875" style="1236" customWidth="1"/>
    <col min="16130" max="16130" width="17.81640625" style="1236" customWidth="1"/>
    <col min="16131" max="16131" width="22.453125" style="1236" customWidth="1"/>
    <col min="16132" max="16132" width="10.1796875" style="1236" bestFit="1" customWidth="1"/>
    <col min="16133" max="16133" width="13.453125" style="1236" customWidth="1"/>
    <col min="16134" max="16134" width="7.453125" style="1236" bestFit="1" customWidth="1"/>
    <col min="16135" max="16135" width="15.453125" style="1236" bestFit="1" customWidth="1"/>
    <col min="16136" max="16136" width="7.453125" style="1236" bestFit="1" customWidth="1"/>
    <col min="16137" max="16137" width="19.54296875" style="1236" bestFit="1" customWidth="1"/>
    <col min="16138" max="16138" width="7.453125" style="1236" bestFit="1" customWidth="1"/>
    <col min="16139" max="16139" width="26.81640625" style="1236" bestFit="1" customWidth="1"/>
    <col min="16140" max="16140" width="19.81640625" style="1236" bestFit="1" customWidth="1"/>
    <col min="16141" max="16384" width="11.453125" style="1236"/>
  </cols>
  <sheetData>
    <row r="3" spans="3:14" s="86" customFormat="1" ht="13.5" customHeight="1">
      <c r="C3" s="84"/>
      <c r="D3" s="84"/>
      <c r="E3" s="84"/>
      <c r="N3" s="1594" t="s">
        <v>1110</v>
      </c>
    </row>
    <row r="4" spans="3:14" s="86" customFormat="1" ht="14.5">
      <c r="D4" s="12"/>
      <c r="N4" s="1594" t="s">
        <v>1109</v>
      </c>
    </row>
    <row r="5" spans="3:14" s="86" customFormat="1" ht="14.5">
      <c r="D5" s="12"/>
    </row>
    <row r="6" spans="3:14" s="86" customFormat="1" ht="14.5">
      <c r="D6" s="12"/>
    </row>
    <row r="7" spans="3:14" s="86" customFormat="1" ht="13.5" customHeight="1"/>
    <row r="8" spans="3:14" ht="15.5">
      <c r="C8" s="1883" t="s">
        <v>1203</v>
      </c>
      <c r="D8" s="1884"/>
      <c r="E8" s="1884"/>
      <c r="F8" s="1884"/>
      <c r="G8" s="1884"/>
      <c r="H8" s="1595"/>
    </row>
    <row r="9" spans="3:14" ht="9.75" customHeight="1">
      <c r="E9" s="86"/>
      <c r="L9" s="1596"/>
    </row>
    <row r="10" spans="3:14" s="1237" customFormat="1" ht="13">
      <c r="C10" s="1984" t="s">
        <v>271</v>
      </c>
      <c r="D10" s="1985"/>
      <c r="E10" s="86"/>
      <c r="F10" s="1597" t="str">
        <f>IFERROR(VLOOKUP("Yes",$F$12:$F$20,1,FALSE),"No")</f>
        <v>No</v>
      </c>
    </row>
    <row r="11" spans="3:14" s="1237" customFormat="1" ht="13">
      <c r="E11" s="86"/>
      <c r="F11" s="1238"/>
    </row>
    <row r="12" spans="3:14" ht="244" customHeight="1">
      <c r="C12" s="1982" t="s">
        <v>1204</v>
      </c>
      <c r="D12" s="1983"/>
      <c r="E12" s="86"/>
      <c r="F12" s="1598" t="s">
        <v>1109</v>
      </c>
      <c r="H12" s="1240"/>
    </row>
    <row r="13" spans="3:14" ht="7.5" customHeight="1"/>
    <row r="14" spans="3:14" ht="157" customHeight="1">
      <c r="C14" s="1982" t="s">
        <v>1205</v>
      </c>
      <c r="D14" s="1983"/>
      <c r="E14" s="86"/>
      <c r="F14" s="1598" t="s">
        <v>1109</v>
      </c>
      <c r="H14" s="1240"/>
    </row>
    <row r="15" spans="3:14" ht="7.5" customHeight="1"/>
    <row r="16" spans="3:14" ht="62.15" customHeight="1">
      <c r="C16" s="1982" t="s">
        <v>1206</v>
      </c>
      <c r="D16" s="1983"/>
      <c r="E16" s="86"/>
      <c r="F16" s="1598" t="s">
        <v>1109</v>
      </c>
      <c r="H16" s="1240"/>
    </row>
    <row r="17" spans="3:13" ht="7.5" customHeight="1"/>
    <row r="18" spans="3:13" ht="197.5" customHeight="1">
      <c r="C18" s="1982" t="s">
        <v>1207</v>
      </c>
      <c r="D18" s="1983"/>
      <c r="E18" s="86"/>
      <c r="F18" s="1598" t="s">
        <v>1109</v>
      </c>
      <c r="H18" s="1240"/>
    </row>
    <row r="19" spans="3:13" ht="7.5" customHeight="1"/>
    <row r="20" spans="3:13" ht="67" customHeight="1">
      <c r="C20" s="1982" t="s">
        <v>1208</v>
      </c>
      <c r="D20" s="1983"/>
      <c r="E20" s="86"/>
      <c r="F20" s="1598" t="s">
        <v>1109</v>
      </c>
      <c r="H20" s="1240"/>
    </row>
    <row r="21" spans="3:13" ht="7.5" customHeight="1"/>
    <row r="22" spans="3:13" s="1237" customFormat="1" ht="13">
      <c r="C22" s="1984" t="s">
        <v>268</v>
      </c>
      <c r="D22" s="1985"/>
      <c r="E22" s="86"/>
      <c r="F22" s="1597" t="str">
        <f>IFERROR(VLOOKUP("Yes",$F$24:$F$26,1,FALSE),"No")</f>
        <v>No</v>
      </c>
    </row>
    <row r="23" spans="3:13" ht="7.5" customHeight="1"/>
    <row r="24" spans="3:13" ht="77.150000000000006" customHeight="1">
      <c r="C24" s="1982" t="s">
        <v>1209</v>
      </c>
      <c r="D24" s="1983"/>
      <c r="E24" s="86"/>
      <c r="F24" s="1598" t="s">
        <v>1109</v>
      </c>
      <c r="H24" s="1240"/>
    </row>
    <row r="25" spans="3:13" ht="7.5" customHeight="1"/>
    <row r="26" spans="3:13" ht="45" customHeight="1">
      <c r="C26" s="1982" t="s">
        <v>1210</v>
      </c>
      <c r="D26" s="1983"/>
      <c r="E26" s="86"/>
      <c r="F26" s="1598" t="s">
        <v>1109</v>
      </c>
      <c r="H26" s="1240"/>
    </row>
    <row r="27" spans="3:13" ht="7.5" customHeight="1"/>
    <row r="28" spans="3:13" ht="13">
      <c r="C28" s="1984" t="s">
        <v>1211</v>
      </c>
      <c r="D28" s="1985"/>
      <c r="E28" s="86"/>
      <c r="F28" s="1597" t="str">
        <f>IFERROR(VLOOKUP("Yes",$F$30:$F$34,1,FALSE),"No")</f>
        <v>No</v>
      </c>
      <c r="G28" s="1599"/>
      <c r="I28" s="1599"/>
      <c r="J28" s="1600"/>
      <c r="K28" s="1600"/>
      <c r="L28" s="1601"/>
      <c r="M28" s="1602"/>
    </row>
    <row r="29" spans="3:13">
      <c r="G29" s="1599"/>
      <c r="I29" s="1599"/>
      <c r="J29" s="1600"/>
      <c r="K29" s="1600"/>
      <c r="L29" s="1601"/>
      <c r="M29" s="1602"/>
    </row>
    <row r="30" spans="3:13" ht="59.25" customHeight="1">
      <c r="C30" s="1982" t="s">
        <v>1212</v>
      </c>
      <c r="D30" s="1983"/>
      <c r="E30" s="86"/>
      <c r="F30" s="1598" t="s">
        <v>1109</v>
      </c>
      <c r="G30" s="1599"/>
      <c r="I30" s="1599"/>
      <c r="J30" s="1600"/>
      <c r="K30" s="1600"/>
      <c r="L30" s="1601"/>
      <c r="M30" s="1602"/>
    </row>
    <row r="31" spans="3:13" ht="5.25" customHeight="1">
      <c r="G31" s="1599"/>
      <c r="I31" s="1599"/>
      <c r="J31" s="1600"/>
      <c r="K31" s="1600"/>
      <c r="L31" s="1601"/>
      <c r="M31" s="1602"/>
    </row>
    <row r="32" spans="3:13" ht="48.75" customHeight="1">
      <c r="C32" s="1982" t="s">
        <v>1213</v>
      </c>
      <c r="D32" s="1983"/>
      <c r="E32" s="86"/>
      <c r="F32" s="1598" t="s">
        <v>1109</v>
      </c>
      <c r="G32" s="1599"/>
      <c r="I32" s="1599"/>
      <c r="J32" s="1600"/>
      <c r="K32" s="1600"/>
      <c r="L32" s="1601"/>
      <c r="M32" s="1602"/>
    </row>
    <row r="33" spans="3:13" ht="5.25" customHeight="1">
      <c r="G33" s="1599"/>
      <c r="I33" s="1599"/>
      <c r="J33" s="1600"/>
      <c r="K33" s="1600"/>
      <c r="L33" s="1601"/>
      <c r="M33" s="1602"/>
    </row>
    <row r="34" spans="3:13" ht="38.25" customHeight="1">
      <c r="C34" s="1982" t="s">
        <v>1214</v>
      </c>
      <c r="D34" s="1983"/>
      <c r="E34" s="86"/>
      <c r="F34" s="1598" t="s">
        <v>1109</v>
      </c>
      <c r="G34" s="1599"/>
      <c r="I34" s="1599"/>
      <c r="J34" s="1600"/>
      <c r="K34" s="1600"/>
      <c r="L34" s="1601"/>
      <c r="M34" s="1602"/>
    </row>
    <row r="35" spans="3:13" ht="5.25" customHeight="1">
      <c r="G35" s="1599"/>
      <c r="I35" s="1599"/>
      <c r="J35" s="1600"/>
      <c r="K35" s="1600"/>
      <c r="L35" s="1601"/>
      <c r="M35" s="1602"/>
    </row>
    <row r="36" spans="3:13" ht="7.5" customHeight="1"/>
    <row r="37" spans="3:13" s="1237" customFormat="1" ht="13">
      <c r="C37" s="1984" t="s">
        <v>273</v>
      </c>
      <c r="D37" s="1985"/>
      <c r="E37" s="86"/>
      <c r="F37" s="1597" t="str">
        <f>IFERROR(VLOOKUP("Yes",$F$39:$F$45,1,FALSE),"No")</f>
        <v>No</v>
      </c>
    </row>
    <row r="38" spans="3:13" ht="7.5" customHeight="1"/>
    <row r="39" spans="3:13" ht="38.15" customHeight="1">
      <c r="C39" s="1982" t="s">
        <v>1215</v>
      </c>
      <c r="D39" s="1983"/>
      <c r="E39" s="86"/>
      <c r="F39" s="1598" t="s">
        <v>1109</v>
      </c>
      <c r="H39" s="1240"/>
    </row>
    <row r="40" spans="3:13" ht="5.25" customHeight="1">
      <c r="G40" s="1599"/>
      <c r="I40" s="1599"/>
      <c r="J40" s="1600"/>
      <c r="K40" s="1600"/>
      <c r="L40" s="1601"/>
      <c r="M40" s="1602"/>
    </row>
    <row r="41" spans="3:13" ht="56.5" customHeight="1">
      <c r="C41" s="1982" t="s">
        <v>1216</v>
      </c>
      <c r="D41" s="1983"/>
      <c r="E41" s="86"/>
      <c r="F41" s="1598" t="s">
        <v>1109</v>
      </c>
      <c r="H41" s="1240"/>
    </row>
    <row r="42" spans="3:13" ht="5.25" customHeight="1">
      <c r="G42" s="1599"/>
      <c r="I42" s="1599"/>
      <c r="J42" s="1600"/>
      <c r="K42" s="1600"/>
      <c r="L42" s="1601"/>
      <c r="M42" s="1602"/>
    </row>
    <row r="43" spans="3:13" ht="29.15" customHeight="1">
      <c r="C43" s="1982" t="s">
        <v>1217</v>
      </c>
      <c r="D43" s="1983"/>
      <c r="E43" s="86"/>
      <c r="F43" s="1598" t="s">
        <v>1109</v>
      </c>
      <c r="H43" s="1240"/>
    </row>
    <row r="44" spans="3:13" ht="5.25" customHeight="1">
      <c r="G44" s="1599"/>
      <c r="I44" s="1599"/>
      <c r="J44" s="1600"/>
      <c r="K44" s="1600"/>
      <c r="L44" s="1601"/>
      <c r="M44" s="1602"/>
    </row>
    <row r="45" spans="3:13" ht="27.75" customHeight="1">
      <c r="C45" s="1982" t="s">
        <v>1218</v>
      </c>
      <c r="D45" s="1983"/>
      <c r="E45" s="86"/>
      <c r="F45" s="1598" t="s">
        <v>1109</v>
      </c>
      <c r="H45" s="1240"/>
    </row>
    <row r="46" spans="3:13" ht="5.25" customHeight="1">
      <c r="G46" s="1599"/>
      <c r="I46" s="1599"/>
      <c r="J46" s="1600"/>
      <c r="K46" s="1600"/>
      <c r="L46" s="1601"/>
      <c r="M46" s="1602"/>
    </row>
    <row r="47" spans="3:13" s="1237" customFormat="1" ht="13" collapsed="1">
      <c r="C47" s="1984" t="s">
        <v>272</v>
      </c>
      <c r="D47" s="1985"/>
      <c r="E47" s="86"/>
      <c r="F47" s="1597" t="str">
        <f>F49</f>
        <v>No</v>
      </c>
    </row>
    <row r="48" spans="3:13" ht="7.5" customHeight="1"/>
    <row r="49" spans="3:13" ht="27.75" customHeight="1">
      <c r="C49" s="1982" t="s">
        <v>1219</v>
      </c>
      <c r="D49" s="1983"/>
      <c r="E49" s="86"/>
      <c r="F49" s="1598" t="s">
        <v>1109</v>
      </c>
      <c r="H49" s="1240"/>
    </row>
    <row r="50" spans="3:13" ht="5.25" customHeight="1">
      <c r="G50" s="1599"/>
      <c r="I50" s="1599"/>
      <c r="J50" s="1600"/>
      <c r="K50" s="1600"/>
      <c r="L50" s="1601"/>
      <c r="M50" s="1602"/>
    </row>
    <row r="51" spans="3:13" ht="5.25" customHeight="1">
      <c r="G51" s="1599"/>
      <c r="I51" s="1599"/>
      <c r="J51" s="1600"/>
      <c r="K51" s="1600"/>
      <c r="L51" s="1601"/>
      <c r="M51" s="1602"/>
    </row>
    <row r="52" spans="3:13" s="1237" customFormat="1" ht="13">
      <c r="C52" s="1984" t="s">
        <v>1220</v>
      </c>
      <c r="D52" s="1985"/>
      <c r="E52" s="86"/>
      <c r="F52" s="1597" t="str">
        <f>IFERROR(VLOOKUP("Yes",$F$53:$F$56,1,FALSE),"No")</f>
        <v>No</v>
      </c>
    </row>
    <row r="53" spans="3:13" ht="7.5" customHeight="1"/>
    <row r="54" spans="3:13" ht="63" customHeight="1">
      <c r="C54" s="1982" t="s">
        <v>1221</v>
      </c>
      <c r="D54" s="1983"/>
      <c r="E54" s="86"/>
      <c r="F54" s="1598" t="s">
        <v>1109</v>
      </c>
      <c r="H54" s="1240"/>
    </row>
    <row r="55" spans="3:13" ht="5.25" customHeight="1">
      <c r="G55" s="1599"/>
      <c r="I55" s="1599"/>
      <c r="J55" s="1600"/>
      <c r="K55" s="1600"/>
      <c r="L55" s="1601"/>
      <c r="M55" s="1602"/>
    </row>
    <row r="56" spans="3:13" ht="27.65" customHeight="1">
      <c r="C56" s="1982" t="s">
        <v>1222</v>
      </c>
      <c r="D56" s="1983"/>
      <c r="E56" s="86"/>
      <c r="F56" s="1598" t="s">
        <v>1109</v>
      </c>
      <c r="H56" s="1240"/>
    </row>
    <row r="57" spans="3:13" ht="7.5" customHeight="1"/>
    <row r="58" spans="3:13" s="1237" customFormat="1" ht="13">
      <c r="C58" s="1984" t="s">
        <v>1223</v>
      </c>
      <c r="D58" s="1985"/>
      <c r="E58" s="86"/>
      <c r="F58" s="1597" t="str">
        <f>F60</f>
        <v>No</v>
      </c>
    </row>
    <row r="59" spans="3:13" ht="5.25" customHeight="1">
      <c r="G59" s="1599"/>
      <c r="I59" s="1599"/>
      <c r="J59" s="1600"/>
      <c r="K59" s="1600"/>
      <c r="L59" s="1601"/>
      <c r="M59" s="1602"/>
    </row>
    <row r="60" spans="3:13" ht="29.5" customHeight="1">
      <c r="C60" s="1982" t="s">
        <v>1224</v>
      </c>
      <c r="D60" s="1983"/>
      <c r="E60" s="86"/>
      <c r="F60" s="1598" t="s">
        <v>1109</v>
      </c>
    </row>
    <row r="61" spans="3:13" ht="7.5" customHeight="1"/>
    <row r="62" spans="3:13" s="1237" customFormat="1" ht="13">
      <c r="C62" s="1984" t="s">
        <v>1225</v>
      </c>
      <c r="D62" s="1984"/>
      <c r="E62" s="86"/>
      <c r="F62" s="1597" t="str">
        <f>F64</f>
        <v>No</v>
      </c>
    </row>
    <row r="63" spans="3:13" ht="5.25" customHeight="1">
      <c r="G63" s="1599"/>
      <c r="I63" s="1599"/>
      <c r="J63" s="1600"/>
      <c r="K63" s="1600"/>
      <c r="L63" s="1601"/>
      <c r="M63" s="1602"/>
    </row>
    <row r="64" spans="3:13" ht="55" customHeight="1">
      <c r="C64" s="1982" t="s">
        <v>1226</v>
      </c>
      <c r="D64" s="1983"/>
      <c r="E64" s="86"/>
      <c r="F64" s="1598" t="s">
        <v>1109</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B26" sqref="B26"/>
    </sheetView>
  </sheetViews>
  <sheetFormatPr defaultColWidth="9.1796875" defaultRowHeight="14.5"/>
  <cols>
    <col min="1" max="1" width="14.81640625" style="36" customWidth="1"/>
    <col min="2" max="2" width="23.1796875" style="83"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18.54296875" style="36" customWidth="1"/>
    <col min="13" max="16384" width="9.179687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5" customHeight="1">
      <c r="A3" s="35"/>
      <c r="B3" s="37"/>
      <c r="C3" s="37"/>
      <c r="D3" s="37"/>
      <c r="E3" s="1827"/>
      <c r="F3" s="1827"/>
      <c r="G3" s="1827"/>
      <c r="H3" s="37"/>
      <c r="I3" s="12"/>
      <c r="L3" s="39"/>
    </row>
    <row r="4" spans="1:12" ht="14.5" hidden="1" customHeight="1">
      <c r="A4" s="35"/>
      <c r="B4" s="37"/>
      <c r="C4" s="37"/>
      <c r="D4" s="37"/>
      <c r="E4" s="1827"/>
      <c r="F4" s="1827"/>
      <c r="G4" s="1827"/>
      <c r="H4" s="37"/>
      <c r="I4" s="12"/>
      <c r="J4" s="1234" t="s">
        <v>4</v>
      </c>
      <c r="K4" s="1234">
        <f>'00 - Cover'!$F$19</f>
        <v>45708</v>
      </c>
      <c r="L4" s="39"/>
    </row>
    <row r="5" spans="1:12" ht="14.5" hidden="1" customHeight="1">
      <c r="A5" s="35"/>
      <c r="B5" s="37"/>
      <c r="C5" s="37"/>
      <c r="D5" s="37"/>
      <c r="E5" s="1827"/>
      <c r="F5" s="1827"/>
      <c r="G5" s="1827"/>
      <c r="H5" s="37"/>
      <c r="I5" s="12"/>
      <c r="J5" s="1234" t="s">
        <v>5</v>
      </c>
      <c r="K5" s="1234">
        <f>'00 - Cover'!$F$20</f>
        <v>45715</v>
      </c>
      <c r="L5" s="39"/>
    </row>
    <row r="6" spans="1:12" ht="14.5" customHeight="1">
      <c r="A6" s="35"/>
      <c r="B6" s="37"/>
      <c r="C6" s="37"/>
      <c r="D6" s="37"/>
      <c r="E6" s="1827"/>
      <c r="F6" s="1827"/>
      <c r="G6" s="1827"/>
      <c r="H6" s="37"/>
      <c r="I6" s="37"/>
      <c r="J6" s="37"/>
      <c r="K6" s="37"/>
      <c r="L6" s="37"/>
    </row>
    <row r="7" spans="1:12">
      <c r="A7" s="35"/>
      <c r="B7" s="37"/>
      <c r="C7" s="37"/>
      <c r="D7" s="37"/>
      <c r="E7" s="37"/>
      <c r="F7" s="37"/>
      <c r="G7" s="37"/>
      <c r="H7" s="37"/>
      <c r="I7" s="40"/>
      <c r="J7" s="40"/>
      <c r="K7" s="41"/>
      <c r="L7" s="37"/>
    </row>
    <row r="8" spans="1:12">
      <c r="B8" s="36"/>
    </row>
    <row r="9" spans="1:12" ht="17.25" customHeight="1">
      <c r="A9" s="43" t="s">
        <v>643</v>
      </c>
      <c r="B9" s="44"/>
      <c r="C9" s="45"/>
      <c r="D9" s="45"/>
      <c r="E9" s="45"/>
      <c r="F9" s="45"/>
      <c r="G9" s="45"/>
      <c r="H9" s="45"/>
      <c r="I9" s="45"/>
      <c r="J9" s="45"/>
      <c r="K9" s="45"/>
      <c r="L9" s="45"/>
    </row>
    <row r="10" spans="1:12" ht="11.15"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21</v>
      </c>
      <c r="I13" s="49" t="s">
        <v>22</v>
      </c>
    </row>
    <row r="14" spans="1:12" ht="22" customHeight="1" thickBot="1">
      <c r="B14" s="1828" t="s">
        <v>23</v>
      </c>
      <c r="C14" s="1829"/>
      <c r="D14" s="1829"/>
      <c r="E14" s="1829"/>
      <c r="F14" s="1829"/>
      <c r="G14" s="1830"/>
      <c r="H14" s="53">
        <v>8182368484.4700003</v>
      </c>
      <c r="I14" s="54">
        <v>56971</v>
      </c>
      <c r="K14" s="42"/>
    </row>
    <row r="15" spans="1:12" ht="22" customHeight="1" thickBot="1">
      <c r="B15" s="50" t="s">
        <v>24</v>
      </c>
      <c r="C15" s="51"/>
      <c r="D15" s="51"/>
      <c r="E15" s="51"/>
      <c r="F15" s="51"/>
      <c r="G15" s="52"/>
      <c r="H15" s="55">
        <f>SUM(J23:J26,J30:J38,J41:J42,J45:J46)</f>
        <v>0</v>
      </c>
      <c r="I15" s="56">
        <f>SUM(K23:K26,K30:K38,K41:K42,K45:K46)</f>
        <v>0</v>
      </c>
      <c r="K15" s="42"/>
    </row>
    <row r="16" spans="1:12" ht="22" customHeight="1" thickBot="1">
      <c r="B16" s="50" t="s">
        <v>25</v>
      </c>
      <c r="C16" s="51"/>
      <c r="D16" s="51"/>
      <c r="E16" s="51"/>
      <c r="F16" s="51"/>
      <c r="G16" s="52"/>
      <c r="H16" s="55">
        <f>H14-H15</f>
        <v>8182368484.4700003</v>
      </c>
      <c r="I16" s="56">
        <f>I14-I15</f>
        <v>56971</v>
      </c>
      <c r="J16" s="57"/>
      <c r="K16" s="42"/>
    </row>
    <row r="17" spans="1:11" ht="22" customHeight="1" thickBot="1">
      <c r="B17" s="58" t="s">
        <v>26</v>
      </c>
      <c r="C17" s="59"/>
      <c r="D17" s="59"/>
      <c r="E17" s="59"/>
      <c r="F17" s="59"/>
      <c r="G17" s="60"/>
      <c r="H17" s="61" t="str">
        <f>IF(H14-H15=H16,"OK","KO")</f>
        <v>OK</v>
      </c>
      <c r="I17" s="62" t="str">
        <f>IF(I14-I15=I16,"OK","KO")</f>
        <v>OK</v>
      </c>
      <c r="K17" s="42"/>
    </row>
    <row r="18" spans="1:11" ht="63" customHeight="1" thickBot="1">
      <c r="B18" s="1831" t="s">
        <v>658</v>
      </c>
      <c r="C18" s="1832"/>
      <c r="D18" s="1832"/>
      <c r="E18" s="1832"/>
      <c r="F18" s="1832"/>
      <c r="G18" s="1833"/>
      <c r="H18" s="63" t="s">
        <v>27</v>
      </c>
      <c r="I18" s="64" t="s">
        <v>28</v>
      </c>
      <c r="J18" s="63" t="s">
        <v>29</v>
      </c>
      <c r="K18" s="64" t="s">
        <v>30</v>
      </c>
    </row>
    <row r="19" spans="1:11" ht="54" customHeight="1">
      <c r="A19" s="65"/>
      <c r="B19" s="66">
        <v>1</v>
      </c>
      <c r="C19" s="1834" t="s">
        <v>659</v>
      </c>
      <c r="D19" s="1835"/>
      <c r="E19" s="1835"/>
      <c r="F19" s="1835"/>
      <c r="G19" s="1836"/>
      <c r="H19" s="67"/>
      <c r="I19" s="68"/>
      <c r="J19" s="67"/>
      <c r="K19" s="68"/>
    </row>
    <row r="20" spans="1:11" ht="48" customHeight="1">
      <c r="A20" s="65"/>
      <c r="B20" s="69">
        <v>2</v>
      </c>
      <c r="C20" s="1818" t="s">
        <v>660</v>
      </c>
      <c r="D20" s="1819"/>
      <c r="E20" s="1819"/>
      <c r="F20" s="1819"/>
      <c r="G20" s="1820"/>
      <c r="H20" s="1247"/>
      <c r="I20" s="1250"/>
      <c r="J20" s="1247"/>
      <c r="K20" s="80"/>
    </row>
    <row r="21" spans="1:11" ht="48" customHeight="1">
      <c r="A21" s="65"/>
      <c r="B21" s="69">
        <v>3</v>
      </c>
      <c r="C21" s="1821" t="s">
        <v>661</v>
      </c>
      <c r="D21" s="1822"/>
      <c r="E21" s="1822"/>
      <c r="F21" s="1822"/>
      <c r="G21" s="1823"/>
      <c r="H21" s="1247"/>
      <c r="I21" s="80"/>
      <c r="J21" s="1247"/>
      <c r="K21" s="80"/>
    </row>
    <row r="22" spans="1:11" ht="48" customHeight="1">
      <c r="A22" s="65"/>
      <c r="B22" s="69">
        <v>4</v>
      </c>
      <c r="C22" s="1821" t="s">
        <v>662</v>
      </c>
      <c r="D22" s="1822"/>
      <c r="E22" s="1822"/>
      <c r="F22" s="1822"/>
      <c r="G22" s="1823"/>
      <c r="H22" s="1247"/>
      <c r="I22" s="80"/>
      <c r="J22" s="1247"/>
      <c r="K22" s="80"/>
    </row>
    <row r="23" spans="1:11" ht="48" customHeight="1">
      <c r="A23" s="65"/>
      <c r="B23" s="69">
        <v>5</v>
      </c>
      <c r="C23" s="1821" t="s">
        <v>663</v>
      </c>
      <c r="D23" s="1822"/>
      <c r="E23" s="1822"/>
      <c r="F23" s="1822"/>
      <c r="G23" s="1823"/>
      <c r="H23" s="1251">
        <f>H14-J23</f>
        <v>8182368484.4700003</v>
      </c>
      <c r="I23" s="1253">
        <f>I14-K23</f>
        <v>56971</v>
      </c>
      <c r="J23" s="1251">
        <v>0</v>
      </c>
      <c r="K23" s="71">
        <v>0</v>
      </c>
    </row>
    <row r="24" spans="1:11" ht="48" customHeight="1">
      <c r="A24" s="65"/>
      <c r="B24" s="69">
        <v>6</v>
      </c>
      <c r="C24" s="1821" t="s">
        <v>664</v>
      </c>
      <c r="D24" s="1822"/>
      <c r="E24" s="1822"/>
      <c r="F24" s="1822"/>
      <c r="G24" s="1823"/>
      <c r="H24" s="1251">
        <f t="shared" ref="H24:I26" si="0">H23-J24</f>
        <v>8182368484.4700003</v>
      </c>
      <c r="I24" s="1253">
        <f t="shared" si="0"/>
        <v>56971</v>
      </c>
      <c r="J24" s="1251">
        <v>0</v>
      </c>
      <c r="K24" s="71">
        <v>0</v>
      </c>
    </row>
    <row r="25" spans="1:11" ht="48" customHeight="1">
      <c r="A25" s="65"/>
      <c r="B25" s="69">
        <v>7</v>
      </c>
      <c r="C25" s="1821" t="s">
        <v>665</v>
      </c>
      <c r="D25" s="1822"/>
      <c r="E25" s="1822"/>
      <c r="F25" s="1822"/>
      <c r="G25" s="1823"/>
      <c r="H25" s="1251">
        <f t="shared" si="0"/>
        <v>8182368484.4700003</v>
      </c>
      <c r="I25" s="1253">
        <f t="shared" si="0"/>
        <v>56971</v>
      </c>
      <c r="J25" s="1251">
        <v>0</v>
      </c>
      <c r="K25" s="71">
        <v>0</v>
      </c>
    </row>
    <row r="26" spans="1:11" ht="48" customHeight="1">
      <c r="A26" s="65"/>
      <c r="B26" s="69">
        <v>8</v>
      </c>
      <c r="C26" s="1821" t="s">
        <v>1227</v>
      </c>
      <c r="D26" s="1822"/>
      <c r="E26" s="1822"/>
      <c r="F26" s="1822"/>
      <c r="G26" s="1823"/>
      <c r="H26" s="70">
        <f t="shared" si="0"/>
        <v>8182368484.4700003</v>
      </c>
      <c r="I26" s="71">
        <f t="shared" si="0"/>
        <v>56971</v>
      </c>
      <c r="J26" s="70">
        <v>0</v>
      </c>
      <c r="K26" s="71">
        <v>0</v>
      </c>
    </row>
    <row r="27" spans="1:11" ht="48" customHeight="1" thickBot="1">
      <c r="A27" s="65"/>
      <c r="B27" s="69">
        <v>9</v>
      </c>
      <c r="C27" s="1821" t="s">
        <v>666</v>
      </c>
      <c r="D27" s="1822"/>
      <c r="E27" s="1822"/>
      <c r="F27" s="1822"/>
      <c r="G27" s="1823"/>
      <c r="H27" s="1252"/>
      <c r="I27" s="75"/>
      <c r="J27" s="1252"/>
      <c r="K27" s="75"/>
    </row>
    <row r="28" spans="1:11" ht="48" customHeight="1" thickBot="1">
      <c r="A28" s="65"/>
      <c r="B28" s="1831" t="s">
        <v>667</v>
      </c>
      <c r="C28" s="1832"/>
      <c r="D28" s="1832"/>
      <c r="E28" s="1832"/>
      <c r="F28" s="1832"/>
      <c r="G28" s="1833"/>
      <c r="H28" s="77"/>
      <c r="I28" s="57"/>
    </row>
    <row r="29" spans="1:11" ht="48" customHeight="1">
      <c r="A29" s="65"/>
      <c r="B29" s="69">
        <v>1</v>
      </c>
      <c r="C29" s="1824" t="s">
        <v>1232</v>
      </c>
      <c r="D29" s="1825"/>
      <c r="E29" s="1825"/>
      <c r="F29" s="1825"/>
      <c r="G29" s="1826"/>
      <c r="H29" s="1254"/>
      <c r="I29" s="1255"/>
      <c r="J29" s="1254"/>
      <c r="K29" s="1255"/>
    </row>
    <row r="30" spans="1:11" ht="48" customHeight="1">
      <c r="A30" s="65"/>
      <c r="B30" s="69">
        <v>2</v>
      </c>
      <c r="C30" s="1818" t="s">
        <v>1228</v>
      </c>
      <c r="D30" s="1819"/>
      <c r="E30" s="1819"/>
      <c r="F30" s="1819"/>
      <c r="G30" s="1820"/>
      <c r="H30" s="70">
        <f>H26-J30</f>
        <v>8182368484.4700003</v>
      </c>
      <c r="I30" s="71">
        <f>I26-K30</f>
        <v>56971</v>
      </c>
      <c r="J30" s="70">
        <v>0</v>
      </c>
      <c r="K30" s="71">
        <v>0</v>
      </c>
    </row>
    <row r="31" spans="1:11" ht="48" customHeight="1">
      <c r="A31" s="65"/>
      <c r="B31" s="69">
        <v>3</v>
      </c>
      <c r="C31" s="1818" t="s">
        <v>668</v>
      </c>
      <c r="D31" s="1819"/>
      <c r="E31" s="1819"/>
      <c r="F31" s="1819"/>
      <c r="G31" s="1820"/>
      <c r="H31" s="70">
        <f t="shared" ref="H31:I34" si="1">H30-J31</f>
        <v>8182368484.4700003</v>
      </c>
      <c r="I31" s="71">
        <f t="shared" si="1"/>
        <v>56971</v>
      </c>
      <c r="J31" s="70">
        <v>0</v>
      </c>
      <c r="K31" s="71">
        <v>0</v>
      </c>
    </row>
    <row r="32" spans="1:11" ht="48" customHeight="1">
      <c r="A32" s="65"/>
      <c r="B32" s="69">
        <v>4</v>
      </c>
      <c r="C32" s="1818" t="s">
        <v>669</v>
      </c>
      <c r="D32" s="1819"/>
      <c r="E32" s="1819"/>
      <c r="F32" s="1819"/>
      <c r="G32" s="1820"/>
      <c r="H32" s="1251">
        <f t="shared" si="1"/>
        <v>8182368484.4700003</v>
      </c>
      <c r="I32" s="1253">
        <f t="shared" si="1"/>
        <v>56971</v>
      </c>
      <c r="J32" s="70">
        <v>0</v>
      </c>
      <c r="K32" s="71">
        <v>0</v>
      </c>
    </row>
    <row r="33" spans="1:11" ht="48" customHeight="1">
      <c r="A33" s="65"/>
      <c r="B33" s="69">
        <v>5</v>
      </c>
      <c r="C33" s="1818" t="s">
        <v>670</v>
      </c>
      <c r="D33" s="1819"/>
      <c r="E33" s="1819"/>
      <c r="F33" s="1819"/>
      <c r="G33" s="1820"/>
      <c r="H33" s="70">
        <f t="shared" si="1"/>
        <v>8182368484.4700003</v>
      </c>
      <c r="I33" s="71">
        <f t="shared" si="1"/>
        <v>56971</v>
      </c>
      <c r="J33" s="70">
        <v>0</v>
      </c>
      <c r="K33" s="71">
        <v>0</v>
      </c>
    </row>
    <row r="34" spans="1:11" ht="48" customHeight="1">
      <c r="A34" s="65"/>
      <c r="B34" s="69">
        <v>6</v>
      </c>
      <c r="C34" s="1818" t="s">
        <v>1233</v>
      </c>
      <c r="D34" s="1819"/>
      <c r="E34" s="1819"/>
      <c r="F34" s="1819"/>
      <c r="G34" s="1820"/>
      <c r="H34" s="70">
        <f t="shared" si="1"/>
        <v>8182368484.4700003</v>
      </c>
      <c r="I34" s="71">
        <f t="shared" si="1"/>
        <v>56971</v>
      </c>
      <c r="J34" s="70">
        <v>0</v>
      </c>
      <c r="K34" s="71">
        <v>0</v>
      </c>
    </row>
    <row r="35" spans="1:11" ht="48" customHeight="1">
      <c r="A35" s="65"/>
      <c r="B35" s="69">
        <v>7</v>
      </c>
      <c r="C35" s="1818" t="s">
        <v>671</v>
      </c>
      <c r="D35" s="1819"/>
      <c r="E35" s="1819"/>
      <c r="F35" s="1819"/>
      <c r="G35" s="1820"/>
      <c r="H35" s="70">
        <f t="shared" ref="H35:I36" si="2">H34-J35</f>
        <v>8182368484.4700003</v>
      </c>
      <c r="I35" s="71">
        <f t="shared" si="2"/>
        <v>56971</v>
      </c>
      <c r="J35" s="70">
        <v>0</v>
      </c>
      <c r="K35" s="71">
        <v>0</v>
      </c>
    </row>
    <row r="36" spans="1:11" ht="48" customHeight="1">
      <c r="A36" s="65"/>
      <c r="B36" s="69">
        <v>8</v>
      </c>
      <c r="C36" s="1818" t="s">
        <v>1229</v>
      </c>
      <c r="D36" s="1819"/>
      <c r="E36" s="1819"/>
      <c r="F36" s="1819"/>
      <c r="G36" s="1820"/>
      <c r="H36" s="70">
        <f t="shared" si="2"/>
        <v>8182368484.4700003</v>
      </c>
      <c r="I36" s="71">
        <f t="shared" si="2"/>
        <v>56971</v>
      </c>
      <c r="J36" s="70">
        <v>0</v>
      </c>
      <c r="K36" s="71">
        <v>0</v>
      </c>
    </row>
    <row r="37" spans="1:11" ht="48" customHeight="1">
      <c r="A37" s="65"/>
      <c r="B37" s="69">
        <v>9</v>
      </c>
      <c r="C37" s="1818" t="s">
        <v>672</v>
      </c>
      <c r="D37" s="1819"/>
      <c r="E37" s="1819"/>
      <c r="F37" s="1819"/>
      <c r="G37" s="1820"/>
      <c r="H37" s="70">
        <f t="shared" ref="H37:H38" si="3">H36-J37</f>
        <v>8182368484.4700003</v>
      </c>
      <c r="I37" s="71">
        <f t="shared" ref="I37:I38" si="4">I36-K37</f>
        <v>56971</v>
      </c>
      <c r="J37" s="70">
        <v>0</v>
      </c>
      <c r="K37" s="71">
        <v>0</v>
      </c>
    </row>
    <row r="38" spans="1:11" ht="48" customHeight="1">
      <c r="A38" s="65"/>
      <c r="B38" s="69">
        <v>10</v>
      </c>
      <c r="C38" s="1818" t="s">
        <v>1230</v>
      </c>
      <c r="D38" s="1819"/>
      <c r="E38" s="1819"/>
      <c r="F38" s="1819"/>
      <c r="G38" s="1820"/>
      <c r="H38" s="70">
        <f t="shared" si="3"/>
        <v>8182368484.4700003</v>
      </c>
      <c r="I38" s="71">
        <f t="shared" si="4"/>
        <v>56971</v>
      </c>
      <c r="J38" s="70">
        <v>0</v>
      </c>
      <c r="K38" s="71">
        <v>0</v>
      </c>
    </row>
    <row r="39" spans="1:11" ht="48" customHeight="1">
      <c r="A39" s="65"/>
      <c r="B39" s="69">
        <v>11</v>
      </c>
      <c r="C39" s="1818" t="s">
        <v>673</v>
      </c>
      <c r="D39" s="1819"/>
      <c r="E39" s="1819"/>
      <c r="F39" s="1819"/>
      <c r="G39" s="1820"/>
      <c r="H39" s="1247"/>
      <c r="I39" s="80"/>
      <c r="J39" s="1247"/>
      <c r="K39" s="80"/>
    </row>
    <row r="40" spans="1:11" ht="48" customHeight="1">
      <c r="A40" s="65"/>
      <c r="B40" s="69">
        <v>12</v>
      </c>
      <c r="C40" s="1818" t="s">
        <v>674</v>
      </c>
      <c r="D40" s="1819"/>
      <c r="E40" s="1819"/>
      <c r="F40" s="1819"/>
      <c r="G40" s="1820"/>
      <c r="H40" s="1247"/>
      <c r="I40" s="80"/>
      <c r="J40" s="1247"/>
      <c r="K40" s="80"/>
    </row>
    <row r="41" spans="1:11" ht="48" customHeight="1">
      <c r="A41" s="65"/>
      <c r="B41" s="69">
        <v>13</v>
      </c>
      <c r="C41" s="1818" t="s">
        <v>675</v>
      </c>
      <c r="D41" s="1819"/>
      <c r="E41" s="1819"/>
      <c r="F41" s="1819"/>
      <c r="G41" s="1820"/>
      <c r="H41" s="70">
        <f>H38-J41</f>
        <v>8182368484.4700003</v>
      </c>
      <c r="I41" s="71">
        <f>I38-K41</f>
        <v>56971</v>
      </c>
      <c r="J41" s="70">
        <v>0</v>
      </c>
      <c r="K41" s="71">
        <v>0</v>
      </c>
    </row>
    <row r="42" spans="1:11" ht="48" customHeight="1">
      <c r="A42" s="65"/>
      <c r="B42" s="69">
        <v>14</v>
      </c>
      <c r="C42" s="1818" t="s">
        <v>676</v>
      </c>
      <c r="D42" s="1819"/>
      <c r="E42" s="1819"/>
      <c r="F42" s="1819"/>
      <c r="G42" s="1820"/>
      <c r="H42" s="70">
        <f t="shared" ref="H42:H46" si="5">H41-J42</f>
        <v>8182368484.4700003</v>
      </c>
      <c r="I42" s="71">
        <f t="shared" ref="I42:I46" si="6">I41-K42</f>
        <v>56971</v>
      </c>
      <c r="J42" s="70">
        <v>0</v>
      </c>
      <c r="K42" s="71">
        <v>0</v>
      </c>
    </row>
    <row r="43" spans="1:11" ht="48" customHeight="1">
      <c r="A43" s="65"/>
      <c r="B43" s="69">
        <v>15</v>
      </c>
      <c r="C43" s="1818" t="s">
        <v>677</v>
      </c>
      <c r="D43" s="1819"/>
      <c r="E43" s="1819"/>
      <c r="F43" s="1819"/>
      <c r="G43" s="1820"/>
      <c r="H43" s="1247"/>
      <c r="I43" s="80"/>
      <c r="J43" s="1247"/>
      <c r="K43" s="80"/>
    </row>
    <row r="44" spans="1:11" ht="48" customHeight="1">
      <c r="A44" s="65"/>
      <c r="B44" s="69">
        <v>16</v>
      </c>
      <c r="C44" s="1818" t="s">
        <v>678</v>
      </c>
      <c r="D44" s="1819"/>
      <c r="E44" s="1819"/>
      <c r="F44" s="1819"/>
      <c r="G44" s="1820"/>
      <c r="H44" s="1247"/>
      <c r="I44" s="80"/>
      <c r="J44" s="1247"/>
      <c r="K44" s="80"/>
    </row>
    <row r="45" spans="1:11" ht="48" customHeight="1">
      <c r="A45" s="65"/>
      <c r="B45" s="69">
        <v>17</v>
      </c>
      <c r="C45" s="1818" t="s">
        <v>679</v>
      </c>
      <c r="D45" s="1819"/>
      <c r="E45" s="1819"/>
      <c r="F45" s="1819"/>
      <c r="G45" s="1820"/>
      <c r="H45" s="70">
        <f>H42-J45</f>
        <v>8182368484.4700003</v>
      </c>
      <c r="I45" s="71">
        <f>I42-K45</f>
        <v>56971</v>
      </c>
      <c r="J45" s="70">
        <v>0</v>
      </c>
      <c r="K45" s="71">
        <v>0</v>
      </c>
    </row>
    <row r="46" spans="1:11" ht="48" customHeight="1">
      <c r="A46" s="65"/>
      <c r="B46" s="69">
        <v>18</v>
      </c>
      <c r="C46" s="1818" t="s">
        <v>1231</v>
      </c>
      <c r="D46" s="1819"/>
      <c r="E46" s="1819"/>
      <c r="F46" s="1819"/>
      <c r="G46" s="1820"/>
      <c r="H46" s="70">
        <f t="shared" si="5"/>
        <v>8182368484.4700003</v>
      </c>
      <c r="I46" s="71">
        <f t="shared" si="6"/>
        <v>56971</v>
      </c>
      <c r="J46" s="70">
        <v>0</v>
      </c>
      <c r="K46" s="71">
        <v>0</v>
      </c>
    </row>
    <row r="47" spans="1:11" ht="48" customHeight="1">
      <c r="A47" s="65"/>
      <c r="B47" s="69">
        <v>19</v>
      </c>
      <c r="C47" s="1818" t="s">
        <v>680</v>
      </c>
      <c r="D47" s="1819"/>
      <c r="E47" s="1819"/>
      <c r="F47" s="1819"/>
      <c r="G47" s="1820"/>
      <c r="H47" s="1247"/>
      <c r="I47" s="80"/>
      <c r="J47" s="1247"/>
      <c r="K47" s="80"/>
    </row>
    <row r="48" spans="1:11" ht="48" customHeight="1" thickBot="1">
      <c r="A48" s="65"/>
      <c r="B48" s="69">
        <v>20</v>
      </c>
      <c r="C48" s="1818" t="s">
        <v>681</v>
      </c>
      <c r="D48" s="1819"/>
      <c r="E48" s="1819"/>
      <c r="F48" s="1819"/>
      <c r="G48" s="1820"/>
      <c r="H48" s="74"/>
      <c r="I48" s="75"/>
      <c r="J48" s="74"/>
      <c r="K48" s="76"/>
    </row>
    <row r="49" spans="2:39" ht="32.15" customHeight="1" thickBot="1">
      <c r="B49" s="1831" t="s">
        <v>41</v>
      </c>
      <c r="C49" s="1832"/>
      <c r="D49" s="1832"/>
      <c r="E49" s="1832"/>
      <c r="F49" s="1832"/>
      <c r="G49" s="1833"/>
      <c r="H49" s="77"/>
      <c r="I49" s="57"/>
    </row>
    <row r="50" spans="2:39" ht="37.5" customHeight="1">
      <c r="B50" s="78" t="s">
        <v>31</v>
      </c>
      <c r="C50" s="1843" t="s">
        <v>682</v>
      </c>
      <c r="D50" s="1844"/>
      <c r="E50" s="1844"/>
      <c r="F50" s="1844"/>
      <c r="G50" s="1845"/>
      <c r="H50" s="1243"/>
      <c r="I50" s="1244"/>
      <c r="J50" s="1245"/>
      <c r="K50" s="1246"/>
    </row>
    <row r="51" spans="2:39" ht="37.5" customHeight="1">
      <c r="B51" s="79" t="s">
        <v>32</v>
      </c>
      <c r="C51" s="1840" t="s">
        <v>683</v>
      </c>
      <c r="D51" s="1841"/>
      <c r="E51" s="1841"/>
      <c r="F51" s="1841"/>
      <c r="G51" s="1842"/>
      <c r="H51" s="1247"/>
      <c r="I51" s="80"/>
      <c r="J51" s="1248"/>
      <c r="K51" s="1249"/>
    </row>
    <row r="52" spans="2:39" ht="37.5" customHeight="1">
      <c r="B52" s="79" t="s">
        <v>33</v>
      </c>
      <c r="C52" s="1840" t="s">
        <v>684</v>
      </c>
      <c r="D52" s="1841"/>
      <c r="E52" s="1841"/>
      <c r="F52" s="1841"/>
      <c r="G52" s="1842"/>
      <c r="H52" s="72"/>
      <c r="I52" s="73"/>
      <c r="J52" s="72"/>
      <c r="K52" s="73"/>
    </row>
    <row r="53" spans="2:39" ht="37.5" customHeight="1">
      <c r="B53" s="79" t="s">
        <v>34</v>
      </c>
      <c r="C53" s="1840" t="s">
        <v>685</v>
      </c>
      <c r="D53" s="1841"/>
      <c r="E53" s="1841"/>
      <c r="F53" s="1841"/>
      <c r="G53" s="1842"/>
      <c r="H53" s="72"/>
      <c r="I53" s="73"/>
      <c r="J53" s="72"/>
      <c r="K53" s="73"/>
    </row>
    <row r="54" spans="2:39" ht="37.5" customHeight="1">
      <c r="B54" s="79" t="s">
        <v>35</v>
      </c>
      <c r="C54" s="1840" t="s">
        <v>686</v>
      </c>
      <c r="D54" s="1841"/>
      <c r="E54" s="1841"/>
      <c r="F54" s="1841"/>
      <c r="G54" s="1842"/>
      <c r="H54" s="72"/>
      <c r="I54" s="73"/>
      <c r="J54" s="72"/>
      <c r="K54" s="73"/>
    </row>
    <row r="55" spans="2:39" ht="37.5" customHeight="1">
      <c r="B55" s="79" t="s">
        <v>36</v>
      </c>
      <c r="C55" s="1840" t="s">
        <v>687</v>
      </c>
      <c r="D55" s="1841"/>
      <c r="E55" s="1841"/>
      <c r="F55" s="1841"/>
      <c r="G55" s="1842"/>
      <c r="H55" s="72"/>
      <c r="I55" s="73"/>
      <c r="J55" s="72"/>
      <c r="K55" s="73"/>
    </row>
    <row r="56" spans="2:39" ht="37.5" customHeight="1">
      <c r="B56" s="79" t="s">
        <v>37</v>
      </c>
      <c r="C56" s="1840" t="s">
        <v>688</v>
      </c>
      <c r="D56" s="1841"/>
      <c r="E56" s="1841"/>
      <c r="F56" s="1841"/>
      <c r="G56" s="1842"/>
      <c r="H56" s="72"/>
      <c r="I56" s="73"/>
      <c r="J56" s="72"/>
      <c r="K56" s="73"/>
    </row>
    <row r="57" spans="2:39" ht="37.5" customHeight="1" thickBot="1">
      <c r="B57" s="81" t="s">
        <v>38</v>
      </c>
      <c r="C57" s="1837" t="s">
        <v>689</v>
      </c>
      <c r="D57" s="1838"/>
      <c r="E57" s="1838"/>
      <c r="F57" s="1838"/>
      <c r="G57" s="1839"/>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42</v>
      </c>
      <c r="K59" s="82"/>
      <c r="L59" s="82" t="s">
        <v>43</v>
      </c>
    </row>
  </sheetData>
  <mergeCells count="42">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 ref="E3:G6"/>
    <mergeCell ref="B14:G14"/>
    <mergeCell ref="B18:G18"/>
    <mergeCell ref="C19:G19"/>
    <mergeCell ref="C20:G20"/>
    <mergeCell ref="C21:G21"/>
    <mergeCell ref="C33:G33"/>
    <mergeCell ref="C22:G22"/>
    <mergeCell ref="C23:G23"/>
    <mergeCell ref="C24:G24"/>
    <mergeCell ref="C25:G25"/>
    <mergeCell ref="C26:G26"/>
    <mergeCell ref="C27:G27"/>
    <mergeCell ref="C29:G29"/>
    <mergeCell ref="C30:G30"/>
    <mergeCell ref="C31:G31"/>
    <mergeCell ref="C32:G32"/>
    <mergeCell ref="C40:G40"/>
    <mergeCell ref="C41:G41"/>
    <mergeCell ref="C42:G42"/>
    <mergeCell ref="C47:G47"/>
    <mergeCell ref="C48:G48"/>
    <mergeCell ref="C43:G43"/>
    <mergeCell ref="C44:G44"/>
    <mergeCell ref="C45:G45"/>
    <mergeCell ref="C46:G46"/>
  </mergeCells>
  <conditionalFormatting sqref="H17:I17">
    <cfRule type="cellIs" dxfId="60" priority="1" operator="equal">
      <formula>"KO"</formula>
    </cfRule>
    <cfRule type="cellIs" dxfId="59"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topLeftCell="A2" zoomScale="60" zoomScaleNormal="80" workbookViewId="0">
      <selection activeCell="V40" sqref="V40"/>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516"/>
      <c r="B1" s="516"/>
      <c r="C1" s="516"/>
    </row>
    <row r="2" spans="1:7" ht="50.15" customHeight="1">
      <c r="A2" s="1987" t="s">
        <v>209</v>
      </c>
      <c r="B2" s="1987"/>
      <c r="C2" s="1987"/>
      <c r="D2" s="1987"/>
      <c r="E2" s="1987"/>
      <c r="F2" s="1987"/>
      <c r="G2" s="1987"/>
    </row>
    <row r="3" spans="1:7" ht="50.15" customHeight="1">
      <c r="A3" s="1988"/>
      <c r="B3" s="1988"/>
      <c r="C3" s="1988"/>
      <c r="D3" s="1988"/>
      <c r="E3" s="1988"/>
      <c r="F3" s="1988"/>
      <c r="G3" s="1988"/>
    </row>
    <row r="4" spans="1:7" ht="50.15" customHeight="1">
      <c r="A4" s="1989"/>
      <c r="B4" s="1989"/>
      <c r="C4" s="1989"/>
      <c r="D4" s="1989"/>
      <c r="E4" s="1989"/>
      <c r="F4" s="1989"/>
      <c r="G4" s="1989"/>
    </row>
    <row r="5" spans="1:7" ht="50.15" customHeight="1">
      <c r="A5" s="1986" t="s">
        <v>1364</v>
      </c>
      <c r="B5" s="1986"/>
      <c r="C5" s="1986"/>
      <c r="D5" s="1986"/>
      <c r="E5" s="1986"/>
      <c r="F5" s="1986"/>
      <c r="G5" s="1986"/>
    </row>
    <row r="6" spans="1:7" ht="50.15" customHeight="1">
      <c r="A6" s="1986" t="s">
        <v>1365</v>
      </c>
      <c r="B6" s="1986"/>
      <c r="C6" s="1986"/>
      <c r="D6" s="1986"/>
      <c r="E6" s="1986"/>
      <c r="F6" s="1986"/>
      <c r="G6" s="1986"/>
    </row>
    <row r="7" spans="1:7" ht="42" customHeight="1">
      <c r="A7" s="1986"/>
      <c r="B7" s="1986"/>
      <c r="C7" s="1986"/>
    </row>
    <row r="8" spans="1:7" ht="25">
      <c r="A8" s="517"/>
      <c r="B8" s="518" t="s">
        <v>210</v>
      </c>
      <c r="C8" s="1205" t="s">
        <v>1104</v>
      </c>
    </row>
    <row r="9" spans="1:7" ht="25">
      <c r="A9" s="517"/>
      <c r="B9" s="519"/>
      <c r="C9" s="1623"/>
    </row>
    <row r="10" spans="1:7" ht="20">
      <c r="A10" s="516"/>
      <c r="B10" s="518" t="s">
        <v>211</v>
      </c>
      <c r="C10" s="520">
        <f>'00 - Cover'!F13</f>
        <v>45588</v>
      </c>
    </row>
    <row r="11" spans="1:7" ht="20">
      <c r="A11" s="516"/>
      <c r="B11" s="518" t="s">
        <v>212</v>
      </c>
      <c r="C11" s="520">
        <f>C10</f>
        <v>45588</v>
      </c>
    </row>
    <row r="12" spans="1:7" ht="20">
      <c r="A12" s="516"/>
      <c r="B12" s="518" t="s">
        <v>213</v>
      </c>
      <c r="C12" s="520">
        <v>45565</v>
      </c>
    </row>
    <row r="13" spans="1:7" ht="20">
      <c r="A13" s="516"/>
      <c r="B13" s="518" t="s">
        <v>214</v>
      </c>
      <c r="C13" s="520">
        <v>59471</v>
      </c>
    </row>
    <row r="14" spans="1:7" ht="20">
      <c r="A14" s="516"/>
      <c r="B14" s="518" t="s">
        <v>218</v>
      </c>
      <c r="C14" s="520">
        <f>'00 - Cover'!F20</f>
        <v>45715</v>
      </c>
    </row>
    <row r="15" spans="1:7" ht="20">
      <c r="A15" s="516"/>
      <c r="B15" s="518" t="s">
        <v>215</v>
      </c>
      <c r="C15" s="520">
        <f>'00 - Cover'!F16</f>
        <v>45688</v>
      </c>
    </row>
    <row r="16" spans="1:7" ht="20" hidden="1">
      <c r="A16" s="516"/>
      <c r="B16" s="518" t="s">
        <v>216</v>
      </c>
      <c r="C16" s="520">
        <f>'00 - Cover'!F18</f>
        <v>45702</v>
      </c>
    </row>
    <row r="17" spans="1:3" ht="20" hidden="1">
      <c r="A17" s="516"/>
      <c r="B17" s="518" t="s">
        <v>217</v>
      </c>
      <c r="C17" s="520">
        <f>'00 - Cover'!F19</f>
        <v>45708</v>
      </c>
    </row>
    <row r="18" spans="1:3" ht="20" hidden="1">
      <c r="A18" s="516"/>
      <c r="B18" s="518" t="s">
        <v>218</v>
      </c>
      <c r="C18" s="520">
        <f>'00 - Cover'!F20</f>
        <v>45715</v>
      </c>
    </row>
    <row r="19" spans="1:3" ht="15.5">
      <c r="A19" s="516"/>
      <c r="B19" s="521"/>
      <c r="C19" s="519"/>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7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topLeftCell="A7" zoomScale="80" zoomScaleNormal="100" zoomScaleSheetLayoutView="80" workbookViewId="0">
      <selection activeCell="M34" sqref="M34"/>
    </sheetView>
  </sheetViews>
  <sheetFormatPr defaultColWidth="11.453125" defaultRowHeight="15.75" customHeight="1"/>
  <cols>
    <col min="1" max="1" width="9.1796875" style="516" customWidth="1"/>
    <col min="2" max="2" width="43" style="516" customWidth="1"/>
    <col min="3" max="3" width="35.54296875" style="516" customWidth="1"/>
    <col min="4" max="4" width="18.1796875" style="516" bestFit="1" customWidth="1"/>
    <col min="5" max="5" width="21.26953125" style="516" bestFit="1" customWidth="1"/>
    <col min="6" max="6" width="4.26953125" style="516" customWidth="1"/>
    <col min="7" max="16384" width="11.453125" style="516"/>
  </cols>
  <sheetData>
    <row r="1" spans="2:5" s="522" customFormat="1" ht="15.75" customHeight="1">
      <c r="C1" s="523"/>
    </row>
    <row r="2" spans="2:5" s="522" customFormat="1" ht="15.75" customHeight="1">
      <c r="C2" s="523"/>
      <c r="D2" s="1454"/>
      <c r="E2" s="1455"/>
    </row>
    <row r="3" spans="2:5" s="522" customFormat="1" ht="15.75" customHeight="1">
      <c r="C3" s="523"/>
      <c r="D3" s="559"/>
      <c r="E3" s="640"/>
    </row>
    <row r="4" spans="2:5" s="522" customFormat="1" ht="15.75" customHeight="1">
      <c r="C4" s="523"/>
      <c r="D4" s="559"/>
      <c r="E4" s="640"/>
    </row>
    <row r="5" spans="2:5" s="522" customFormat="1" ht="15.75" customHeight="1">
      <c r="C5" s="523"/>
      <c r="D5" s="559"/>
      <c r="E5" s="640"/>
    </row>
    <row r="6" spans="2:5" ht="15.75" customHeight="1">
      <c r="B6" s="524"/>
      <c r="D6" s="559"/>
      <c r="E6" s="643"/>
    </row>
    <row r="7" spans="2:5" ht="15.75" customHeight="1" thickBot="1"/>
    <row r="8" spans="2:5" ht="14.25" customHeight="1" thickTop="1">
      <c r="B8" s="525"/>
      <c r="C8" s="526"/>
      <c r="D8" s="527"/>
      <c r="E8" s="528"/>
    </row>
    <row r="9" spans="2:5" ht="14.25" customHeight="1">
      <c r="B9" s="1226"/>
      <c r="C9" s="529"/>
      <c r="E9" s="530"/>
    </row>
    <row r="10" spans="2:5" ht="14.25" customHeight="1">
      <c r="B10" s="1227" t="s">
        <v>219</v>
      </c>
      <c r="C10" s="531"/>
      <c r="E10" s="530"/>
    </row>
    <row r="11" spans="2:5" ht="14.25" customHeight="1">
      <c r="B11" s="1228"/>
      <c r="C11" s="529"/>
      <c r="E11" s="530"/>
    </row>
    <row r="12" spans="2:5" ht="14.25" customHeight="1">
      <c r="B12" s="1228"/>
      <c r="C12" s="529"/>
      <c r="E12" s="530"/>
    </row>
    <row r="13" spans="2:5" ht="14.25" customHeight="1">
      <c r="B13" s="1227" t="s">
        <v>220</v>
      </c>
      <c r="C13" s="531" t="s">
        <v>1370</v>
      </c>
      <c r="E13" s="530"/>
    </row>
    <row r="14" spans="2:5" ht="14.25" customHeight="1">
      <c r="B14" s="1228"/>
      <c r="C14" s="1242"/>
      <c r="E14" s="530"/>
    </row>
    <row r="15" spans="2:5" ht="14.25" customHeight="1">
      <c r="B15" s="1228"/>
      <c r="C15" s="531"/>
      <c r="E15" s="530"/>
    </row>
    <row r="16" spans="2:5" ht="14.25" customHeight="1">
      <c r="B16" s="1227" t="s">
        <v>11</v>
      </c>
      <c r="C16" s="531" t="s">
        <v>655</v>
      </c>
      <c r="E16" s="530"/>
    </row>
    <row r="17" spans="2:9" ht="14.25" customHeight="1">
      <c r="B17" s="1228"/>
      <c r="C17" s="538" t="s">
        <v>656</v>
      </c>
      <c r="E17" s="530"/>
    </row>
    <row r="18" spans="2:9" ht="14.25" customHeight="1">
      <c r="B18" s="1228"/>
      <c r="C18" s="538" t="s">
        <v>657</v>
      </c>
      <c r="E18" s="530"/>
    </row>
    <row r="19" spans="2:9" ht="14.25" customHeight="1">
      <c r="B19" s="1228"/>
      <c r="C19" s="538" t="s">
        <v>42</v>
      </c>
      <c r="E19" s="530"/>
    </row>
    <row r="20" spans="2:9" ht="14.25" customHeight="1">
      <c r="B20" s="1228"/>
      <c r="C20" s="1672" t="s">
        <v>654</v>
      </c>
      <c r="E20" s="530"/>
    </row>
    <row r="21" spans="2:9" ht="14.25" customHeight="1">
      <c r="B21" s="1228"/>
      <c r="C21" s="1672" t="s">
        <v>1376</v>
      </c>
      <c r="E21" s="530"/>
    </row>
    <row r="22" spans="2:9" ht="14.25" customHeight="1">
      <c r="B22" s="1228"/>
      <c r="C22" s="1672" t="s">
        <v>1377</v>
      </c>
      <c r="E22" s="530"/>
    </row>
    <row r="23" spans="2:9" ht="14.25" customHeight="1">
      <c r="B23" s="1228"/>
      <c r="C23" s="1673" t="s">
        <v>1378</v>
      </c>
      <c r="E23" s="530"/>
    </row>
    <row r="24" spans="2:9" ht="14.25" customHeight="1">
      <c r="B24" s="1227"/>
      <c r="C24" s="533"/>
      <c r="E24" s="530"/>
    </row>
    <row r="25" spans="2:9" ht="14.25" customHeight="1">
      <c r="B25" s="1227" t="s">
        <v>222</v>
      </c>
      <c r="C25" s="531" t="s">
        <v>221</v>
      </c>
      <c r="E25" s="530"/>
      <c r="I25" s="534"/>
    </row>
    <row r="26" spans="2:9" ht="14.25" customHeight="1">
      <c r="B26" s="1228"/>
      <c r="C26" s="535" t="s">
        <v>1379</v>
      </c>
      <c r="E26" s="530"/>
      <c r="G26" s="536"/>
    </row>
    <row r="27" spans="2:9" ht="14.25" customHeight="1">
      <c r="B27" s="1228"/>
      <c r="C27" s="535" t="s">
        <v>1380</v>
      </c>
      <c r="E27" s="530"/>
      <c r="G27" s="536"/>
    </row>
    <row r="28" spans="2:9" ht="14.25" customHeight="1">
      <c r="B28" s="1228"/>
      <c r="C28" s="535" t="s">
        <v>1381</v>
      </c>
      <c r="E28" s="530"/>
      <c r="G28" s="536"/>
    </row>
    <row r="29" spans="2:9" ht="14.25" customHeight="1">
      <c r="B29" s="1228"/>
      <c r="C29" s="535" t="s">
        <v>1382</v>
      </c>
      <c r="E29" s="530"/>
    </row>
    <row r="30" spans="2:9" ht="14.25" customHeight="1">
      <c r="B30" s="1228"/>
      <c r="C30" s="535" t="s">
        <v>42</v>
      </c>
      <c r="E30" s="530"/>
    </row>
    <row r="31" spans="2:9" ht="14.25" customHeight="1">
      <c r="B31" s="1228"/>
      <c r="C31" s="539" t="s">
        <v>1383</v>
      </c>
      <c r="D31" s="537"/>
      <c r="E31" s="530"/>
      <c r="G31" s="536"/>
    </row>
    <row r="32" spans="2:9" ht="14.25" customHeight="1">
      <c r="B32" s="1228"/>
      <c r="E32" s="530"/>
      <c r="G32" s="536"/>
    </row>
    <row r="33" spans="2:7" ht="14.25" customHeight="1">
      <c r="B33" s="1227" t="s">
        <v>384</v>
      </c>
      <c r="C33" s="531" t="s">
        <v>235</v>
      </c>
      <c r="E33" s="530"/>
      <c r="G33" s="536"/>
    </row>
    <row r="34" spans="2:7" ht="14.25" customHeight="1">
      <c r="B34" s="1227"/>
      <c r="C34" s="535" t="s">
        <v>1384</v>
      </c>
      <c r="E34" s="530"/>
      <c r="G34" s="536"/>
    </row>
    <row r="35" spans="2:7" ht="14.25" customHeight="1">
      <c r="B35" s="1227"/>
      <c r="C35" s="1670" t="s">
        <v>1385</v>
      </c>
      <c r="E35" s="530"/>
      <c r="G35" s="536"/>
    </row>
    <row r="36" spans="2:7" ht="14.25" customHeight="1">
      <c r="B36" s="1227"/>
      <c r="C36" s="1670" t="s">
        <v>42</v>
      </c>
      <c r="E36" s="530"/>
      <c r="G36" s="536"/>
    </row>
    <row r="37" spans="2:7" ht="14.25" customHeight="1">
      <c r="B37" s="1228"/>
      <c r="C37" s="539" t="s">
        <v>1404</v>
      </c>
      <c r="E37" s="530"/>
      <c r="G37" s="536"/>
    </row>
    <row r="38" spans="2:7" ht="14.25" customHeight="1">
      <c r="B38" s="1228"/>
      <c r="E38" s="530"/>
      <c r="G38" s="536"/>
    </row>
    <row r="39" spans="2:7" ht="15.5">
      <c r="B39" s="1229" t="s">
        <v>223</v>
      </c>
      <c r="C39" s="540" t="s">
        <v>221</v>
      </c>
      <c r="E39" s="530"/>
      <c r="G39" s="536"/>
    </row>
    <row r="40" spans="2:7" ht="14.25" customHeight="1">
      <c r="B40" s="1227"/>
      <c r="C40" s="535" t="s">
        <v>1384</v>
      </c>
      <c r="E40" s="530"/>
      <c r="G40" s="536"/>
    </row>
    <row r="41" spans="2:7" ht="14.25" customHeight="1">
      <c r="B41" s="1227"/>
      <c r="C41" s="1670" t="s">
        <v>1385</v>
      </c>
      <c r="E41" s="530"/>
      <c r="G41" s="536"/>
    </row>
    <row r="42" spans="2:7" ht="14.25" customHeight="1">
      <c r="B42" s="1227"/>
      <c r="C42" s="1670" t="s">
        <v>42</v>
      </c>
      <c r="E42" s="530"/>
      <c r="G42" s="536"/>
    </row>
    <row r="43" spans="2:7" ht="14.25" customHeight="1">
      <c r="B43" s="1227"/>
      <c r="C43" s="541" t="s">
        <v>224</v>
      </c>
      <c r="E43" s="530"/>
    </row>
    <row r="44" spans="2:7" ht="14.25" customHeight="1">
      <c r="B44" s="1227"/>
      <c r="C44" s="541"/>
      <c r="E44" s="530"/>
    </row>
    <row r="45" spans="2:7" ht="15.5">
      <c r="B45" s="1227" t="s">
        <v>225</v>
      </c>
      <c r="C45" s="540" t="s">
        <v>221</v>
      </c>
      <c r="E45" s="530"/>
    </row>
    <row r="46" spans="2:7" ht="14.25" customHeight="1">
      <c r="B46" s="1227"/>
      <c r="C46" s="535" t="s">
        <v>1379</v>
      </c>
      <c r="E46" s="530"/>
    </row>
    <row r="47" spans="2:7" ht="14.25" customHeight="1">
      <c r="B47" s="1227"/>
      <c r="C47" s="535" t="s">
        <v>1380</v>
      </c>
      <c r="E47" s="530"/>
    </row>
    <row r="48" spans="2:7" ht="14.25" customHeight="1">
      <c r="B48" s="1227"/>
      <c r="C48" s="535" t="s">
        <v>1381</v>
      </c>
      <c r="E48" s="530"/>
    </row>
    <row r="49" spans="2:5" ht="14.25" customHeight="1">
      <c r="B49" s="1228"/>
      <c r="C49" s="535" t="s">
        <v>1382</v>
      </c>
      <c r="E49" s="530"/>
    </row>
    <row r="50" spans="2:5" ht="14.25" customHeight="1">
      <c r="B50" s="1228"/>
      <c r="C50" s="535" t="s">
        <v>42</v>
      </c>
      <c r="E50" s="530"/>
    </row>
    <row r="51" spans="2:5" ht="14.25" customHeight="1">
      <c r="B51" s="1228"/>
      <c r="C51" s="1671" t="s">
        <v>1386</v>
      </c>
      <c r="E51" s="530"/>
    </row>
    <row r="52" spans="2:5" ht="14.25" customHeight="1">
      <c r="B52" s="1227"/>
      <c r="C52" s="532"/>
      <c r="E52" s="530"/>
    </row>
    <row r="53" spans="2:5" ht="15.5">
      <c r="B53" s="1227" t="s">
        <v>1387</v>
      </c>
      <c r="C53" s="540" t="s">
        <v>221</v>
      </c>
      <c r="E53" s="530"/>
    </row>
    <row r="54" spans="2:5" ht="14.25" customHeight="1">
      <c r="B54" s="1227"/>
      <c r="C54" s="535" t="s">
        <v>1388</v>
      </c>
      <c r="E54" s="530"/>
    </row>
    <row r="55" spans="2:5" ht="14.25" customHeight="1">
      <c r="B55" s="1227"/>
      <c r="C55" s="535" t="s">
        <v>1389</v>
      </c>
      <c r="E55" s="530"/>
    </row>
    <row r="56" spans="2:5" ht="14.25" customHeight="1">
      <c r="B56" s="1227"/>
      <c r="C56" s="535" t="s">
        <v>1390</v>
      </c>
      <c r="E56" s="530"/>
    </row>
    <row r="57" spans="2:5" ht="14.25" customHeight="1">
      <c r="B57" s="1227"/>
      <c r="C57" s="1670" t="s">
        <v>1391</v>
      </c>
      <c r="E57" s="530"/>
    </row>
    <row r="58" spans="2:5" ht="15.5">
      <c r="B58" s="1227"/>
      <c r="C58" s="1670" t="s">
        <v>42</v>
      </c>
      <c r="E58" s="530"/>
    </row>
    <row r="59" spans="2:5" ht="14.25" customHeight="1">
      <c r="B59" s="1227"/>
      <c r="C59" s="542" t="s">
        <v>1392</v>
      </c>
      <c r="E59" s="530"/>
    </row>
    <row r="60" spans="2:5" ht="14.25" customHeight="1">
      <c r="B60" s="1227"/>
      <c r="C60" s="1669" t="s">
        <v>1373</v>
      </c>
      <c r="E60" s="530"/>
    </row>
    <row r="61" spans="2:5" ht="14.25" customHeight="1">
      <c r="B61" s="1227"/>
      <c r="C61" s="542" t="s">
        <v>1393</v>
      </c>
      <c r="E61" s="530"/>
    </row>
    <row r="62" spans="2:5" ht="14.25" customHeight="1">
      <c r="B62" s="1227"/>
      <c r="C62" s="542"/>
      <c r="E62" s="530"/>
    </row>
    <row r="63" spans="2:5" ht="14.25" customHeight="1">
      <c r="B63" s="1227" t="s">
        <v>1394</v>
      </c>
      <c r="C63" s="531" t="s">
        <v>221</v>
      </c>
      <c r="E63" s="530"/>
    </row>
    <row r="64" spans="2:5" ht="14.25" customHeight="1">
      <c r="B64" s="1227"/>
      <c r="C64" s="535" t="s">
        <v>1395</v>
      </c>
      <c r="E64" s="530"/>
    </row>
    <row r="65" spans="2:5" ht="14.25" customHeight="1">
      <c r="B65" s="1227"/>
      <c r="C65" s="535" t="s">
        <v>1396</v>
      </c>
      <c r="E65" s="530"/>
    </row>
    <row r="66" spans="2:5" ht="14.25" customHeight="1">
      <c r="B66" s="1227"/>
      <c r="C66" s="535" t="s">
        <v>1397</v>
      </c>
      <c r="E66" s="530"/>
    </row>
    <row r="67" spans="2:5" ht="14.25" customHeight="1">
      <c r="B67" s="1227"/>
      <c r="C67" s="535" t="s">
        <v>42</v>
      </c>
      <c r="E67" s="530"/>
    </row>
    <row r="68" spans="2:5" ht="14.25" customHeight="1">
      <c r="B68" s="1227"/>
      <c r="C68" s="1672" t="s">
        <v>1398</v>
      </c>
      <c r="E68" s="530"/>
    </row>
    <row r="69" spans="2:5" ht="14.25" customHeight="1">
      <c r="B69" s="1228"/>
      <c r="C69" s="543"/>
      <c r="E69" s="530"/>
    </row>
    <row r="70" spans="2:5" ht="14.25" customHeight="1">
      <c r="B70" s="1227" t="s">
        <v>226</v>
      </c>
      <c r="C70" s="540" t="s">
        <v>227</v>
      </c>
      <c r="E70" s="530"/>
    </row>
    <row r="71" spans="2:5" ht="14.25" customHeight="1">
      <c r="B71" s="1228"/>
      <c r="C71" s="535" t="s">
        <v>228</v>
      </c>
      <c r="E71" s="530"/>
    </row>
    <row r="72" spans="2:5" ht="14.25" customHeight="1">
      <c r="B72" s="1228"/>
      <c r="C72" s="1670" t="s">
        <v>229</v>
      </c>
      <c r="E72" s="530"/>
    </row>
    <row r="73" spans="2:5" ht="14.25" customHeight="1">
      <c r="B73" s="1228"/>
      <c r="C73" s="1670" t="s">
        <v>230</v>
      </c>
      <c r="E73" s="530"/>
    </row>
    <row r="74" spans="2:5" ht="14.25" customHeight="1">
      <c r="B74" s="1228"/>
      <c r="C74" s="1670" t="s">
        <v>231</v>
      </c>
      <c r="E74" s="530"/>
    </row>
    <row r="75" spans="2:5" ht="14.25" customHeight="1">
      <c r="B75" s="1228"/>
      <c r="C75" s="1674" t="s">
        <v>232</v>
      </c>
      <c r="E75" s="530"/>
    </row>
    <row r="76" spans="2:5" ht="14.25" customHeight="1">
      <c r="B76" s="1228"/>
      <c r="C76" s="1674" t="s">
        <v>233</v>
      </c>
      <c r="E76" s="530"/>
    </row>
    <row r="77" spans="2:5" ht="14.25" customHeight="1">
      <c r="B77" s="1228"/>
      <c r="C77" s="535"/>
      <c r="E77" s="530"/>
    </row>
    <row r="78" spans="2:5" ht="14.25" customHeight="1">
      <c r="B78" s="1227" t="s">
        <v>234</v>
      </c>
      <c r="C78" s="540" t="s">
        <v>235</v>
      </c>
      <c r="E78" s="530"/>
    </row>
    <row r="79" spans="2:5" ht="14.25" customHeight="1">
      <c r="B79" s="1228"/>
      <c r="C79" s="535" t="s">
        <v>1371</v>
      </c>
      <c r="E79" s="530"/>
    </row>
    <row r="80" spans="2:5" ht="14.25" customHeight="1">
      <c r="B80" s="1228"/>
      <c r="C80" s="1670" t="s">
        <v>1372</v>
      </c>
      <c r="E80" s="530"/>
    </row>
    <row r="81" spans="2:5" ht="14.25" customHeight="1">
      <c r="B81" s="1228"/>
      <c r="C81" s="1670" t="s">
        <v>42</v>
      </c>
      <c r="E81" s="530"/>
    </row>
    <row r="82" spans="2:5" ht="14.25" customHeight="1">
      <c r="B82" s="1228"/>
      <c r="C82" s="1674" t="s">
        <v>236</v>
      </c>
      <c r="E82" s="530"/>
    </row>
    <row r="83" spans="2:5" ht="14.25" customHeight="1">
      <c r="B83" s="1228"/>
      <c r="C83" s="1674" t="s">
        <v>1374</v>
      </c>
      <c r="E83" s="530"/>
    </row>
    <row r="84" spans="2:5" ht="14.25" customHeight="1">
      <c r="B84" s="1228"/>
      <c r="C84" s="1674" t="s">
        <v>1375</v>
      </c>
      <c r="E84" s="530"/>
    </row>
    <row r="85" spans="2:5" ht="14.25" customHeight="1">
      <c r="B85" s="1228"/>
      <c r="C85" s="535"/>
      <c r="E85" s="530"/>
    </row>
    <row r="86" spans="2:5" ht="14.25" customHeight="1">
      <c r="B86" s="1227" t="s">
        <v>1399</v>
      </c>
      <c r="C86" s="540" t="s">
        <v>235</v>
      </c>
      <c r="E86" s="530"/>
    </row>
    <row r="87" spans="2:5" ht="14.25" customHeight="1">
      <c r="B87" s="1228"/>
      <c r="C87" s="535" t="s">
        <v>1400</v>
      </c>
      <c r="E87" s="530"/>
    </row>
    <row r="88" spans="2:5" ht="14.25" customHeight="1">
      <c r="B88" s="1228"/>
      <c r="C88" s="1670" t="s">
        <v>1396</v>
      </c>
      <c r="E88" s="530"/>
    </row>
    <row r="89" spans="2:5" ht="14.25" customHeight="1">
      <c r="B89" s="1228"/>
      <c r="C89" s="1670" t="s">
        <v>1401</v>
      </c>
      <c r="E89" s="530"/>
    </row>
    <row r="90" spans="2:5" ht="14.25" customHeight="1">
      <c r="B90" s="1228"/>
      <c r="C90" s="1670" t="s">
        <v>42</v>
      </c>
      <c r="E90" s="530"/>
    </row>
    <row r="91" spans="2:5" ht="14.25" customHeight="1">
      <c r="B91" s="1228"/>
      <c r="C91" s="542" t="s">
        <v>1402</v>
      </c>
      <c r="E91" s="530"/>
    </row>
    <row r="92" spans="2:5" ht="14.25" customHeight="1">
      <c r="B92" s="1228"/>
      <c r="C92" s="542"/>
      <c r="E92" s="530"/>
    </row>
    <row r="93" spans="2:5" ht="14.25" customHeight="1">
      <c r="B93" s="1227" t="s">
        <v>1403</v>
      </c>
      <c r="C93" s="540" t="s">
        <v>235</v>
      </c>
      <c r="E93" s="530"/>
    </row>
    <row r="94" spans="2:5" ht="14.25" customHeight="1">
      <c r="B94" s="1228"/>
      <c r="C94" s="535" t="s">
        <v>1400</v>
      </c>
      <c r="E94" s="530"/>
    </row>
    <row r="95" spans="2:5" ht="14.25" customHeight="1">
      <c r="B95" s="1228"/>
      <c r="C95" s="1670" t="s">
        <v>1396</v>
      </c>
      <c r="E95" s="530"/>
    </row>
    <row r="96" spans="2:5" ht="14.25" customHeight="1">
      <c r="B96" s="1228"/>
      <c r="C96" s="1670" t="s">
        <v>1401</v>
      </c>
      <c r="E96" s="530"/>
    </row>
    <row r="97" spans="2:5" ht="14.25" customHeight="1">
      <c r="B97" s="1228"/>
      <c r="C97" s="1670" t="s">
        <v>42</v>
      </c>
      <c r="E97" s="530"/>
    </row>
    <row r="98" spans="2:5" ht="14.25" customHeight="1">
      <c r="B98" s="1228"/>
      <c r="C98" s="542" t="s">
        <v>1402</v>
      </c>
      <c r="E98" s="530"/>
    </row>
    <row r="99" spans="2:5" ht="14.25" customHeight="1">
      <c r="B99" s="1228"/>
      <c r="C99" s="542"/>
      <c r="E99" s="530"/>
    </row>
    <row r="100" spans="2:5" ht="14.25" customHeight="1" thickBot="1">
      <c r="B100" s="544"/>
      <c r="C100" s="545"/>
      <c r="D100" s="546"/>
      <c r="E100" s="547"/>
    </row>
    <row r="101" spans="2:5" ht="14.25" customHeight="1" thickTop="1">
      <c r="B101" s="548"/>
      <c r="C101" s="529"/>
    </row>
    <row r="102" spans="2:5" ht="14.25" customHeight="1"/>
    <row r="103" spans="2:5" ht="14.25" customHeight="1"/>
    <row r="104" spans="2:5" ht="14.25" customHeight="1"/>
    <row r="115" spans="2:4" ht="15.75" customHeight="1">
      <c r="B115" s="535"/>
      <c r="C115" s="535"/>
      <c r="D115" s="535"/>
    </row>
    <row r="116" spans="2:4" ht="15.75" customHeight="1">
      <c r="B116" s="535"/>
      <c r="C116" s="535"/>
      <c r="D116" s="535"/>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22" r:id="rId9" xr:uid="{EA956382-73B1-4C56-B98C-DDF1EDFF1F91}"/>
    <hyperlink ref="C23" r:id="rId10" xr:uid="{974167FC-C1DB-4F8A-B95B-0B07AB754842}"/>
    <hyperlink ref="C37" r:id="rId11" xr:uid="{B25B4FAD-6092-49F4-9293-5E58C1B0671E}"/>
    <hyperlink ref="C59" r:id="rId12" xr:uid="{B52DFE75-1B79-478F-B1B8-D1E52F5BBF51}"/>
    <hyperlink ref="C60" r:id="rId13" xr:uid="{B6798E5F-5B53-4D74-9BDA-A7B095D1FEF1}"/>
    <hyperlink ref="C61" r:id="rId14" xr:uid="{165A6D40-C17E-4DB6-8392-833A7F83DED7}"/>
    <hyperlink ref="C68" r:id="rId15" xr:uid="{B5164B6E-BF51-4EA6-8A0A-2F93F51D362D}"/>
    <hyperlink ref="C91" r:id="rId16" xr:uid="{F9A750FA-7BC5-4405-9643-0023225BEB2C}"/>
    <hyperlink ref="C98" r:id="rId17" xr:uid="{5993E63F-744B-473A-B726-3CFE47F7D6A4}"/>
  </hyperlinks>
  <printOptions horizontalCentered="1"/>
  <pageMargins left="0.74803149606299213" right="0.74803149606299213" top="0.35433070866141736" bottom="0.35433070866141736" header="0.31496062992125984" footer="0.31496062992125984"/>
  <pageSetup paperSize="9" scale="37" orientation="landscape" r:id="rId18"/>
  <headerFooter alignWithMargins="0">
    <oddFooter>&amp;R&amp;A</oddFooter>
  </headerFooter>
  <rowBreaks count="1" manualBreakCount="1">
    <brk id="101" max="4" man="1"/>
  </rowBreaks>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topLeftCell="A12" zoomScale="85" zoomScaleNormal="100" zoomScaleSheetLayoutView="85" workbookViewId="0">
      <selection activeCell="F30" sqref="F30"/>
    </sheetView>
  </sheetViews>
  <sheetFormatPr defaultColWidth="11.453125" defaultRowHeight="12.5"/>
  <cols>
    <col min="1" max="1" width="2.7265625" style="516" customWidth="1"/>
    <col min="2" max="2" width="1.26953125" style="516" customWidth="1"/>
    <col min="3" max="3" width="31.1796875" style="516" customWidth="1"/>
    <col min="4" max="4" width="29.54296875" style="516" customWidth="1"/>
    <col min="5" max="5" width="25" style="516" customWidth="1"/>
    <col min="6" max="6" width="23.81640625" style="516" customWidth="1"/>
    <col min="7" max="7" width="21" style="516" customWidth="1"/>
    <col min="8" max="8" width="20.26953125" style="516" bestFit="1" customWidth="1"/>
    <col min="9" max="9" width="5.81640625" style="516" customWidth="1"/>
    <col min="10" max="16384" width="11.453125" style="516"/>
  </cols>
  <sheetData>
    <row r="1" spans="2:8" ht="13" thickBot="1"/>
    <row r="2" spans="2:8" ht="28.5" thickTop="1">
      <c r="B2" s="549"/>
      <c r="C2" s="550"/>
      <c r="D2" s="551"/>
      <c r="E2" s="552"/>
      <c r="F2" s="552"/>
      <c r="G2" s="553"/>
      <c r="H2" s="554"/>
    </row>
    <row r="3" spans="2:8" ht="14">
      <c r="B3" s="555"/>
      <c r="C3" s="556"/>
      <c r="D3" s="557"/>
      <c r="E3" s="558"/>
      <c r="F3" s="558"/>
      <c r="G3" s="559"/>
      <c r="H3" s="560"/>
    </row>
    <row r="4" spans="2:8">
      <c r="B4" s="555"/>
      <c r="C4" s="1992"/>
      <c r="D4" s="1992"/>
      <c r="E4" s="1993"/>
      <c r="F4" s="535"/>
      <c r="G4" s="559"/>
      <c r="H4" s="560"/>
    </row>
    <row r="5" spans="2:8" ht="14">
      <c r="B5" s="555"/>
      <c r="C5" s="1992"/>
      <c r="D5" s="1992"/>
      <c r="E5" s="1993"/>
      <c r="F5" s="558"/>
      <c r="G5" s="559"/>
      <c r="H5" s="560"/>
    </row>
    <row r="6" spans="2:8" ht="14">
      <c r="B6" s="555"/>
      <c r="C6" s="557"/>
      <c r="D6" s="557"/>
      <c r="E6" s="558"/>
      <c r="F6" s="558"/>
      <c r="G6" s="559"/>
      <c r="H6" s="562"/>
    </row>
    <row r="7" spans="2:8" ht="14">
      <c r="B7" s="555"/>
      <c r="C7" s="557"/>
      <c r="D7" s="563"/>
      <c r="E7" s="564"/>
      <c r="F7" s="564"/>
      <c r="G7" s="564"/>
      <c r="H7" s="565"/>
    </row>
    <row r="8" spans="2:8" ht="15.5">
      <c r="B8" s="555"/>
      <c r="C8" s="567"/>
      <c r="D8" s="557"/>
      <c r="E8" s="558"/>
      <c r="F8" s="558"/>
      <c r="G8" s="558"/>
      <c r="H8" s="568"/>
    </row>
    <row r="9" spans="2:8" ht="18">
      <c r="B9" s="555"/>
      <c r="C9" s="1232" t="s">
        <v>642</v>
      </c>
      <c r="D9" s="557"/>
      <c r="E9" s="558"/>
      <c r="F9" s="558"/>
      <c r="G9" s="558"/>
      <c r="H9" s="568"/>
    </row>
    <row r="10" spans="2:8" ht="14">
      <c r="B10" s="555"/>
      <c r="D10" s="557"/>
      <c r="E10" s="558"/>
      <c r="F10" s="558"/>
      <c r="G10" s="558"/>
      <c r="H10" s="568"/>
    </row>
    <row r="11" spans="2:8" ht="14">
      <c r="B11" s="555"/>
      <c r="C11" s="1991" t="s">
        <v>242</v>
      </c>
      <c r="D11" s="1991"/>
      <c r="E11" s="558"/>
      <c r="F11" s="558"/>
      <c r="G11" s="558"/>
      <c r="H11" s="568"/>
    </row>
    <row r="12" spans="2:8" ht="15.5">
      <c r="B12" s="555"/>
      <c r="C12" s="569"/>
      <c r="D12" s="557"/>
      <c r="E12" s="1994" t="s">
        <v>243</v>
      </c>
      <c r="F12" s="1994"/>
      <c r="G12" s="558"/>
      <c r="H12" s="568"/>
    </row>
    <row r="13" spans="2:8" ht="14">
      <c r="B13" s="555"/>
      <c r="C13" s="1230" t="s">
        <v>244</v>
      </c>
      <c r="D13" s="570" t="s">
        <v>245</v>
      </c>
      <c r="E13" s="571" t="s">
        <v>246</v>
      </c>
      <c r="F13" s="571" t="s">
        <v>247</v>
      </c>
      <c r="G13" s="570" t="s">
        <v>248</v>
      </c>
      <c r="H13" s="568"/>
    </row>
    <row r="14" spans="2:8" ht="14">
      <c r="B14" s="555"/>
      <c r="C14" s="572" t="s">
        <v>122</v>
      </c>
      <c r="D14" s="573">
        <f>'11 - Notes Follow-up'!E16</f>
        <v>7773200000</v>
      </c>
      <c r="E14" s="573">
        <f>'11 - Notes Follow-up'!D25</f>
        <v>7545120320.2400007</v>
      </c>
      <c r="F14" s="573">
        <f>'11 - Notes Follow-up'!G25</f>
        <v>7487993518.8000011</v>
      </c>
      <c r="G14" s="574">
        <f>'12 - Notes Interest'!K17</f>
        <v>3844624.72</v>
      </c>
      <c r="H14" s="568"/>
    </row>
    <row r="15" spans="2:8" ht="14">
      <c r="B15" s="555"/>
      <c r="C15" s="572" t="s">
        <v>123</v>
      </c>
      <c r="D15" s="573">
        <f>'11 - Notes Follow-up'!M16</f>
        <v>409200000</v>
      </c>
      <c r="E15" s="573">
        <f>'11 - Notes Follow-up'!L25</f>
        <v>397111618.19999999</v>
      </c>
      <c r="F15" s="573">
        <f>'11 - Notes Follow-up'!O25</f>
        <v>394104898.44</v>
      </c>
      <c r="G15" s="574">
        <f>'12 - Notes Interest'!T17</f>
        <v>505893.95999999996</v>
      </c>
      <c r="H15" s="568"/>
    </row>
    <row r="16" spans="2:8" ht="14">
      <c r="B16" s="555"/>
      <c r="C16" s="572" t="s">
        <v>159</v>
      </c>
      <c r="D16" s="573">
        <f>'11 - Notes Follow-up'!T15</f>
        <v>300</v>
      </c>
      <c r="E16" s="573">
        <f>'11 - Notes Follow-up'!S25</f>
        <v>300</v>
      </c>
      <c r="F16" s="573">
        <f>'11 - Notes Follow-up'!V25</f>
        <v>300</v>
      </c>
      <c r="G16" s="574">
        <f>'15 - Priority of Payments'!J35</f>
        <v>3668750.8499998162</v>
      </c>
      <c r="H16" s="568"/>
    </row>
    <row r="17" spans="2:9" ht="14">
      <c r="B17" s="555"/>
      <c r="C17" s="575" t="s">
        <v>100</v>
      </c>
      <c r="D17" s="576"/>
      <c r="E17" s="576">
        <f>SUM(E14:E16)</f>
        <v>7942232238.4400005</v>
      </c>
      <c r="F17" s="576">
        <f t="shared" ref="F17" si="0">SUM(F14:F16)</f>
        <v>7882098717.2400007</v>
      </c>
      <c r="G17" s="943">
        <f>SUM(G14:G16)</f>
        <v>8019269.5299998159</v>
      </c>
      <c r="H17" s="1176"/>
    </row>
    <row r="18" spans="2:9" ht="17.5">
      <c r="B18" s="555"/>
      <c r="C18" s="577"/>
      <c r="D18" s="594"/>
      <c r="E18" s="594"/>
      <c r="F18" s="579"/>
      <c r="G18" s="580"/>
      <c r="H18" s="581"/>
    </row>
    <row r="19" spans="2:9" ht="14">
      <c r="B19" s="555"/>
      <c r="C19" s="1995" t="s">
        <v>249</v>
      </c>
      <c r="D19" s="1995"/>
      <c r="E19" s="571" t="s">
        <v>246</v>
      </c>
      <c r="F19" s="571" t="s">
        <v>247</v>
      </c>
      <c r="G19" s="580"/>
      <c r="H19" s="581"/>
    </row>
    <row r="20" spans="2:9" ht="14">
      <c r="B20" s="555"/>
      <c r="C20" s="1990" t="s">
        <v>250</v>
      </c>
      <c r="D20" s="1990"/>
      <c r="E20" s="1443">
        <v>0.05</v>
      </c>
      <c r="F20" s="1443">
        <v>0.05</v>
      </c>
      <c r="G20" s="580"/>
      <c r="H20" s="568"/>
    </row>
    <row r="21" spans="2:9" ht="14">
      <c r="B21" s="555"/>
      <c r="C21" s="1990" t="s">
        <v>251</v>
      </c>
      <c r="D21" s="1990"/>
      <c r="E21" s="573">
        <f>'03 - Monthly Asset Follow up'!C17</f>
        <v>7942231678.1999998</v>
      </c>
      <c r="F21" s="573">
        <f>'16 - Simplified Balance Sheet'!E14</f>
        <v>7882097726.96</v>
      </c>
      <c r="G21" s="580"/>
      <c r="H21" s="582"/>
      <c r="I21" s="583"/>
    </row>
    <row r="22" spans="2:9" ht="14">
      <c r="B22" s="555"/>
      <c r="C22" s="1997" t="s">
        <v>252</v>
      </c>
      <c r="D22" s="1997"/>
      <c r="E22" s="605">
        <f>E20</f>
        <v>0.05</v>
      </c>
      <c r="F22" s="605">
        <f>F20</f>
        <v>0.05</v>
      </c>
      <c r="G22" s="580"/>
      <c r="H22" s="1176"/>
    </row>
    <row r="23" spans="2:9" ht="14">
      <c r="B23" s="555"/>
      <c r="C23" s="585" t="s">
        <v>249</v>
      </c>
      <c r="D23" s="584"/>
      <c r="E23" s="576">
        <f>'11 bis-Notes Calculation'!P18</f>
        <v>397111583.91000003</v>
      </c>
      <c r="F23" s="576">
        <f>'11 bis-Notes Calculation'!P17</f>
        <v>394104886.34800005</v>
      </c>
      <c r="G23" s="600"/>
      <c r="H23" s="568"/>
    </row>
    <row r="24" spans="2:9" ht="17.5">
      <c r="B24" s="555"/>
      <c r="C24" s="577"/>
      <c r="D24" s="586"/>
      <c r="E24" s="587"/>
      <c r="F24" s="588"/>
      <c r="G24" s="589"/>
      <c r="H24" s="590"/>
    </row>
    <row r="25" spans="2:9" ht="15.5">
      <c r="B25" s="566"/>
      <c r="C25" s="1231" t="s">
        <v>253</v>
      </c>
      <c r="D25" s="557"/>
      <c r="E25" s="558"/>
      <c r="F25" s="558"/>
      <c r="G25" s="558"/>
      <c r="H25" s="568"/>
    </row>
    <row r="26" spans="2:9" ht="15.5">
      <c r="B26" s="555"/>
      <c r="C26" s="569"/>
      <c r="D26" s="557"/>
      <c r="E26" s="558"/>
      <c r="F26" s="558"/>
      <c r="G26" s="558"/>
      <c r="H26" s="568"/>
    </row>
    <row r="27" spans="2:9" ht="14">
      <c r="B27" s="555"/>
      <c r="C27" s="1996" t="s">
        <v>254</v>
      </c>
      <c r="D27" s="1996"/>
      <c r="E27" s="571" t="s">
        <v>246</v>
      </c>
      <c r="F27" s="1382" t="s">
        <v>247</v>
      </c>
      <c r="G27" s="558"/>
      <c r="H27" s="581"/>
    </row>
    <row r="28" spans="2:9" ht="18.75" customHeight="1">
      <c r="B28" s="555"/>
      <c r="C28" s="1998" t="s">
        <v>255</v>
      </c>
      <c r="D28" s="1998"/>
      <c r="E28" s="1453">
        <f>'08 - Delinquent Home Loans Stat'!D14</f>
        <v>56150</v>
      </c>
      <c r="F28" s="1453">
        <f>'08 - Delinquent Home Loans Stat'!D13</f>
        <v>55980</v>
      </c>
      <c r="G28" s="1206"/>
      <c r="H28" s="581"/>
    </row>
    <row r="29" spans="2:9" ht="27" customHeight="1">
      <c r="B29" s="555"/>
      <c r="C29" s="1999" t="s">
        <v>256</v>
      </c>
      <c r="D29" s="1999"/>
      <c r="E29" s="1698">
        <f>INPUT_DATA!DQ5</f>
        <v>1.4859000000000001E-2</v>
      </c>
      <c r="F29" s="1699">
        <f>INPUT_DATA!DQ4</f>
        <v>1.4859000000000001E-2</v>
      </c>
      <c r="G29" s="558"/>
      <c r="H29" s="581"/>
    </row>
    <row r="30" spans="2:9" ht="14">
      <c r="B30" s="555"/>
      <c r="C30" s="2000" t="s">
        <v>251</v>
      </c>
      <c r="D30" s="2000"/>
      <c r="E30" s="591">
        <f>E21</f>
        <v>7942231678.1999998</v>
      </c>
      <c r="F30" s="1383">
        <f>'08 - Delinquent Home Loans Stat'!C13</f>
        <v>7882097726.960001</v>
      </c>
      <c r="G30" s="558"/>
      <c r="H30" s="581"/>
    </row>
    <row r="31" spans="2:9" ht="17.5">
      <c r="B31" s="555"/>
      <c r="C31" s="592"/>
      <c r="D31" s="593"/>
      <c r="E31" s="594"/>
      <c r="F31" s="595"/>
      <c r="G31" s="596"/>
      <c r="H31" s="581"/>
    </row>
    <row r="32" spans="2:9" ht="14">
      <c r="B32" s="555"/>
      <c r="C32" s="2001" t="s">
        <v>257</v>
      </c>
      <c r="D32" s="2001"/>
      <c r="E32" s="571" t="s">
        <v>246</v>
      </c>
      <c r="F32" s="571" t="s">
        <v>247</v>
      </c>
      <c r="G32" s="596"/>
      <c r="H32" s="581"/>
    </row>
    <row r="33" spans="2:8" ht="14">
      <c r="B33" s="555"/>
      <c r="C33" s="1999" t="s">
        <v>258</v>
      </c>
      <c r="D33" s="1999"/>
      <c r="E33" s="597">
        <f>INPUT_DATA!DN5</f>
        <v>3</v>
      </c>
      <c r="F33" s="597">
        <f>INPUT_DATA!DN4</f>
        <v>6</v>
      </c>
      <c r="G33" s="558"/>
      <c r="H33" s="581"/>
    </row>
    <row r="34" spans="2:8" ht="24.75" customHeight="1">
      <c r="B34" s="555"/>
      <c r="C34" s="1999" t="s">
        <v>259</v>
      </c>
      <c r="D34" s="1999"/>
      <c r="E34" s="597">
        <f>INPUT_DATA!DP5</f>
        <v>6</v>
      </c>
      <c r="F34" s="597">
        <f>E34+F33</f>
        <v>12</v>
      </c>
      <c r="G34" s="558"/>
      <c r="H34" s="581"/>
    </row>
    <row r="35" spans="2:8" ht="27" customHeight="1">
      <c r="B35" s="555"/>
      <c r="C35" s="1999" t="s">
        <v>260</v>
      </c>
      <c r="D35" s="1999"/>
      <c r="E35" s="1452">
        <f>'03 - Monthly Asset Follow up'!BH18</f>
        <v>282412.90999999997</v>
      </c>
      <c r="F35" s="1452">
        <f>'03 - Monthly Asset Follow up'!BH17</f>
        <v>411919.03</v>
      </c>
      <c r="G35" s="558"/>
      <c r="H35" s="581"/>
    </row>
    <row r="36" spans="2:8" ht="46.5" customHeight="1">
      <c r="B36" s="555"/>
      <c r="C36" s="2000" t="s">
        <v>261</v>
      </c>
      <c r="D36" s="2000"/>
      <c r="E36" s="591">
        <f>'09 - Default &amp; Recovery Stat'!F13</f>
        <v>606955.1</v>
      </c>
      <c r="F36" s="591">
        <f>'09 - Default &amp; Recovery Stat'!F12</f>
        <v>1018874.13</v>
      </c>
      <c r="G36" s="558"/>
      <c r="H36" s="581"/>
    </row>
    <row r="37" spans="2:8" ht="17.5">
      <c r="B37" s="555"/>
      <c r="C37" s="598"/>
      <c r="D37" s="578"/>
      <c r="E37" s="594"/>
      <c r="F37" s="599"/>
      <c r="G37" s="600"/>
      <c r="H37" s="581"/>
    </row>
    <row r="38" spans="2:8" ht="14">
      <c r="B38" s="555"/>
      <c r="E38" s="571" t="s">
        <v>246</v>
      </c>
      <c r="F38" s="571" t="s">
        <v>247</v>
      </c>
      <c r="G38" s="558"/>
      <c r="H38" s="581"/>
    </row>
    <row r="39" spans="2:8" ht="14">
      <c r="B39" s="555"/>
      <c r="C39" s="1996" t="s">
        <v>262</v>
      </c>
      <c r="D39" s="1996"/>
      <c r="E39" s="591">
        <v>64718629.729999997</v>
      </c>
      <c r="F39" s="591">
        <f>'15 - Priority of Payments'!J11</f>
        <v>65849647.780000001</v>
      </c>
      <c r="G39" s="600"/>
      <c r="H39" s="581"/>
    </row>
    <row r="40" spans="2:8" ht="14">
      <c r="B40" s="555"/>
      <c r="C40" s="1996" t="s">
        <v>263</v>
      </c>
      <c r="D40" s="1996"/>
      <c r="E40" s="601">
        <v>68164591.890000135</v>
      </c>
      <c r="F40" s="601">
        <f>'15 - Priority of Payments'!J21</f>
        <v>70408226.130000308</v>
      </c>
      <c r="G40" s="580"/>
      <c r="H40" s="581"/>
    </row>
    <row r="41" spans="2:8" ht="15.5">
      <c r="B41" s="555"/>
      <c r="C41" s="2000"/>
      <c r="D41" s="2000"/>
      <c r="E41" s="591"/>
      <c r="F41" s="591"/>
      <c r="G41" s="602"/>
      <c r="H41" s="603"/>
    </row>
    <row r="42" spans="2:8" ht="14">
      <c r="B42" s="555"/>
      <c r="C42" s="1996" t="s">
        <v>264</v>
      </c>
      <c r="D42" s="1996"/>
      <c r="E42" s="571" t="s">
        <v>246</v>
      </c>
      <c r="F42" s="571" t="s">
        <v>247</v>
      </c>
      <c r="G42" s="580"/>
      <c r="H42" s="581"/>
    </row>
    <row r="43" spans="2:8" ht="14">
      <c r="B43" s="555"/>
      <c r="C43" s="1999" t="s">
        <v>265</v>
      </c>
      <c r="D43" s="1999"/>
      <c r="E43" s="1443">
        <v>1.8885672054024097E-2</v>
      </c>
      <c r="F43" s="1702">
        <f>'Prepayment Analysis'!G10</f>
        <v>2.0851509775843345E-2</v>
      </c>
      <c r="G43" s="580"/>
      <c r="H43" s="581"/>
    </row>
    <row r="44" spans="2:8" ht="14">
      <c r="B44" s="555"/>
      <c r="C44" s="604" t="s">
        <v>266</v>
      </c>
      <c r="D44" s="604"/>
      <c r="E44" s="1700">
        <v>1.9050005794088554E-2</v>
      </c>
      <c r="F44" s="1701">
        <f>'Prepayment Analysis'!H10</f>
        <v>2.1051945197799293E-2</v>
      </c>
      <c r="G44" s="580"/>
      <c r="H44" s="581"/>
    </row>
    <row r="45" spans="2:8" ht="14">
      <c r="B45" s="555"/>
      <c r="C45" s="2000" t="s">
        <v>267</v>
      </c>
      <c r="D45" s="2000"/>
      <c r="E45" s="605">
        <v>0</v>
      </c>
      <c r="F45" s="605">
        <f>('08 - Delinquent Home Loans Stat'!K13+'08 - Delinquent Home Loans Stat'!M13+'08 - Delinquent Home Loans Stat'!O13+'08 - Delinquent Home Loans Stat'!Q13+'08 - Delinquent Home Loans Stat'!S13+'08 - Delinquent Home Loans Stat'!U13+'08 - Delinquent Home Loans Stat'!W13+'08 - Delinquent Home Loans Stat'!Y13+'08 - Delinquent Home Loans Stat'!AA13+'08 - Delinquent Home Loans Stat'!AC13)/'08 - Delinquent Home Loans Stat'!C13</f>
        <v>4.603467548478943E-4</v>
      </c>
      <c r="G45" s="580"/>
      <c r="H45" s="581"/>
    </row>
    <row r="46" spans="2:8" ht="18" thickBot="1">
      <c r="B46" s="606"/>
      <c r="C46" s="2002"/>
      <c r="D46" s="2002"/>
      <c r="E46" s="607"/>
      <c r="F46" s="608"/>
      <c r="G46" s="609"/>
      <c r="H46" s="610"/>
    </row>
    <row r="47" spans="2:8" ht="13"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M38" sqref="M38"/>
    </sheetView>
  </sheetViews>
  <sheetFormatPr defaultColWidth="11.453125" defaultRowHeight="12.5"/>
  <cols>
    <col min="1" max="1" width="2.453125" style="611" customWidth="1"/>
    <col min="2" max="2" width="7.81640625" style="611" customWidth="1"/>
    <col min="3" max="3" width="27.7265625" style="611" customWidth="1"/>
    <col min="4" max="4" width="65.26953125" style="611" customWidth="1"/>
    <col min="5" max="5" width="18.81640625" style="611" bestFit="1" customWidth="1"/>
    <col min="6" max="8" width="11.453125" style="611"/>
    <col min="9" max="9" width="16.453125" style="611" bestFit="1" customWidth="1"/>
    <col min="10" max="10" width="15.7265625" style="611" customWidth="1"/>
    <col min="11" max="11" width="4.7265625" style="611" customWidth="1"/>
    <col min="12" max="16384" width="11.453125" style="611"/>
  </cols>
  <sheetData>
    <row r="1" spans="2:10" ht="13" thickBot="1"/>
    <row r="2" spans="2:10" ht="28.5" thickTop="1">
      <c r="B2" s="612"/>
      <c r="C2" s="550"/>
      <c r="D2" s="550"/>
      <c r="E2" s="551"/>
      <c r="F2" s="552"/>
      <c r="G2" s="552"/>
      <c r="H2" s="552"/>
      <c r="I2" s="553" t="s">
        <v>237</v>
      </c>
      <c r="J2" s="554">
        <f>'Cover Page'!$C$15</f>
        <v>45688</v>
      </c>
    </row>
    <row r="3" spans="2:10" ht="14">
      <c r="B3" s="613"/>
      <c r="D3" s="556"/>
      <c r="E3" s="614"/>
      <c r="F3" s="615"/>
      <c r="G3" s="615"/>
      <c r="H3" s="615"/>
      <c r="I3" s="559" t="s">
        <v>238</v>
      </c>
      <c r="J3" s="560">
        <f>'Cover Page'!$C$16</f>
        <v>45702</v>
      </c>
    </row>
    <row r="4" spans="2:10" ht="23">
      <c r="B4" s="613"/>
      <c r="D4" s="1992"/>
      <c r="E4" s="1992"/>
      <c r="F4" s="1993"/>
      <c r="G4" s="561"/>
      <c r="H4" s="535"/>
      <c r="I4" s="559" t="s">
        <v>239</v>
      </c>
      <c r="J4" s="560">
        <f>'Cover Page'!$C$17</f>
        <v>45708</v>
      </c>
    </row>
    <row r="5" spans="2:10" ht="23">
      <c r="B5" s="613"/>
      <c r="D5" s="1992"/>
      <c r="E5" s="1992"/>
      <c r="F5" s="1993"/>
      <c r="G5" s="561"/>
      <c r="H5" s="615"/>
      <c r="I5" s="559" t="s">
        <v>240</v>
      </c>
      <c r="J5" s="560">
        <f>'Cover Page'!$C$18</f>
        <v>45715</v>
      </c>
    </row>
    <row r="6" spans="2:10" ht="14">
      <c r="B6" s="613"/>
      <c r="D6" s="614"/>
      <c r="E6" s="614"/>
      <c r="F6" s="615"/>
      <c r="G6" s="615"/>
      <c r="H6" s="615"/>
      <c r="I6" s="559" t="s">
        <v>241</v>
      </c>
      <c r="J6" s="562">
        <f>'00 - Cover'!$F$28</f>
        <v>4</v>
      </c>
    </row>
    <row r="7" spans="2:10" ht="14">
      <c r="B7" s="616"/>
      <c r="C7" s="617"/>
      <c r="D7" s="617"/>
      <c r="E7" s="617"/>
      <c r="F7" s="618"/>
      <c r="G7" s="618"/>
      <c r="H7" s="618"/>
      <c r="I7" s="618"/>
      <c r="J7" s="619"/>
    </row>
    <row r="8" spans="2:10">
      <c r="B8" s="620"/>
      <c r="J8" s="621"/>
    </row>
    <row r="9" spans="2:10">
      <c r="B9" s="613"/>
      <c r="J9" s="622"/>
    </row>
    <row r="10" spans="2:10" ht="13">
      <c r="B10" s="613"/>
      <c r="D10" s="626" t="s">
        <v>269</v>
      </c>
      <c r="E10" s="624" t="s">
        <v>270</v>
      </c>
      <c r="J10" s="622"/>
    </row>
    <row r="11" spans="2:10" ht="13">
      <c r="B11" s="613"/>
      <c r="D11" s="625" t="s">
        <v>271</v>
      </c>
      <c r="E11" s="623" t="str">
        <f>'XX - Events'!F10</f>
        <v>No</v>
      </c>
      <c r="J11" s="622"/>
    </row>
    <row r="12" spans="2:10" ht="13">
      <c r="B12" s="613"/>
      <c r="D12" s="625" t="s">
        <v>268</v>
      </c>
      <c r="E12" s="623" t="str">
        <f>'XX - Events'!F22</f>
        <v>No</v>
      </c>
      <c r="J12" s="622"/>
    </row>
    <row r="13" spans="2:10" ht="13">
      <c r="B13" s="613"/>
      <c r="D13" s="627" t="s">
        <v>272</v>
      </c>
      <c r="E13" s="623" t="str">
        <f>'XX - Events'!F47</f>
        <v>No</v>
      </c>
      <c r="J13" s="622"/>
    </row>
    <row r="14" spans="2:10" ht="13">
      <c r="B14" s="613"/>
      <c r="D14" s="625" t="s">
        <v>273</v>
      </c>
      <c r="E14" s="623" t="str">
        <f>'XX - Events'!F37</f>
        <v>No</v>
      </c>
      <c r="J14" s="622"/>
    </row>
    <row r="15" spans="2:10">
      <c r="B15" s="613"/>
      <c r="J15" s="622"/>
    </row>
    <row r="16" spans="2:10">
      <c r="B16" s="613"/>
      <c r="J16" s="622"/>
    </row>
    <row r="17" spans="2:10" ht="14">
      <c r="B17" s="613"/>
      <c r="C17" s="628" t="s">
        <v>274</v>
      </c>
      <c r="J17" s="622"/>
    </row>
    <row r="18" spans="2:10">
      <c r="B18" s="613"/>
      <c r="J18" s="622"/>
    </row>
    <row r="19" spans="2:10" ht="14.5">
      <c r="B19" s="613"/>
      <c r="C19" s="2006" t="s">
        <v>1939</v>
      </c>
      <c r="D19" s="2006"/>
      <c r="E19" s="629">
        <f>'10 -Principal Deficiency Amount'!C12</f>
        <v>60134211.480000496</v>
      </c>
      <c r="J19" s="622"/>
    </row>
    <row r="20" spans="2:10" ht="14.5">
      <c r="B20" s="613"/>
      <c r="C20" s="2006" t="s">
        <v>1940</v>
      </c>
      <c r="D20" s="2006"/>
      <c r="E20" s="629">
        <f>'10 -Principal Deficiency Amount'!D12</f>
        <v>64375085.400000304</v>
      </c>
      <c r="H20" s="624" t="s">
        <v>275</v>
      </c>
      <c r="I20" s="630">
        <f>'10 -Principal Deficiency Amount'!G12</f>
        <v>0</v>
      </c>
      <c r="J20" s="622"/>
    </row>
    <row r="21" spans="2:10" ht="14.5">
      <c r="B21" s="613"/>
      <c r="C21" s="2007" t="s">
        <v>1941</v>
      </c>
      <c r="D21" s="2007"/>
      <c r="E21" s="629">
        <f>'10 -Principal Deficiency Amount'!E12</f>
        <v>70408226.130000308</v>
      </c>
      <c r="H21" s="624" t="s">
        <v>276</v>
      </c>
      <c r="I21" s="630">
        <f>'10 -Principal Deficiency Amount'!G13</f>
        <v>0</v>
      </c>
      <c r="J21" s="622"/>
    </row>
    <row r="22" spans="2:10" ht="14.5">
      <c r="B22" s="613"/>
      <c r="C22" s="2004" t="s">
        <v>1942</v>
      </c>
      <c r="D22" s="2005"/>
      <c r="E22" s="629">
        <f>'10 -Principal Deficiency Amount'!F12</f>
        <v>6033140.7300000004</v>
      </c>
      <c r="H22" s="624" t="s">
        <v>277</v>
      </c>
      <c r="I22" s="630">
        <f>'10 -Principal Deficiency Amount'!G14</f>
        <v>0</v>
      </c>
      <c r="J22" s="622"/>
    </row>
    <row r="23" spans="2:10" ht="14.5">
      <c r="B23" s="613"/>
      <c r="C23" s="2003" t="s">
        <v>1943</v>
      </c>
      <c r="D23" s="2003"/>
      <c r="E23" s="1451">
        <f>'10 -Principal Deficiency Amount'!G12</f>
        <v>0</v>
      </c>
      <c r="H23" s="624" t="s">
        <v>278</v>
      </c>
      <c r="I23" s="630">
        <f>'10 -Principal Deficiency Amount'!G15</f>
        <v>0</v>
      </c>
      <c r="J23" s="622"/>
    </row>
    <row r="24" spans="2:10" ht="14.5">
      <c r="B24" s="613"/>
      <c r="H24" s="624" t="s">
        <v>279</v>
      </c>
      <c r="I24" s="630">
        <f>'10 -Principal Deficiency Amount'!G16</f>
        <v>0</v>
      </c>
      <c r="J24" s="622"/>
    </row>
    <row r="25" spans="2:10">
      <c r="B25" s="613"/>
      <c r="J25" s="622"/>
    </row>
    <row r="26" spans="2:10">
      <c r="B26" s="613"/>
      <c r="J26" s="622"/>
    </row>
    <row r="27" spans="2:10" ht="13" thickBot="1">
      <c r="B27" s="631"/>
      <c r="C27" s="632"/>
      <c r="D27" s="632"/>
      <c r="E27" s="632"/>
      <c r="F27" s="632"/>
      <c r="G27" s="632"/>
      <c r="H27" s="632"/>
      <c r="I27" s="632"/>
      <c r="J27" s="633"/>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U42" sqref="U42"/>
    </sheetView>
  </sheetViews>
  <sheetFormatPr defaultColWidth="11.453125" defaultRowHeight="12.5"/>
  <cols>
    <col min="1" max="1" width="2.7265625" style="611" customWidth="1"/>
    <col min="2" max="2" width="23.7265625" style="611" customWidth="1"/>
    <col min="3" max="3" width="23.54296875" style="611" customWidth="1"/>
    <col min="4" max="8" width="12.7265625" style="611" customWidth="1"/>
    <col min="9" max="9" width="3.7265625" style="611" customWidth="1"/>
    <col min="10" max="11" width="12.7265625" style="611" customWidth="1"/>
    <col min="12" max="12" width="17.1796875" style="611" customWidth="1"/>
    <col min="13" max="13" width="12.7265625" style="611" customWidth="1"/>
    <col min="14" max="14" width="14.7265625" style="611" customWidth="1"/>
    <col min="15" max="15" width="3.7265625" style="611" customWidth="1"/>
    <col min="16" max="16" width="5" style="611" customWidth="1"/>
    <col min="17" max="16384" width="11.453125" style="611"/>
  </cols>
  <sheetData>
    <row r="1" spans="2:15" ht="13" thickBot="1"/>
    <row r="2" spans="2:15" ht="28.5" thickTop="1">
      <c r="B2" s="634"/>
      <c r="C2" s="635"/>
      <c r="D2" s="527"/>
      <c r="E2" s="527"/>
      <c r="F2" s="636"/>
      <c r="G2" s="552"/>
      <c r="H2" s="552"/>
      <c r="I2" s="552"/>
      <c r="J2" s="552"/>
      <c r="K2" s="552"/>
      <c r="L2" s="552"/>
      <c r="M2" s="553"/>
      <c r="N2" s="637"/>
      <c r="O2" s="638"/>
    </row>
    <row r="3" spans="2:15" ht="14">
      <c r="B3" s="639"/>
      <c r="C3" s="615"/>
      <c r="D3" s="615"/>
      <c r="E3" s="615"/>
      <c r="G3" s="615"/>
      <c r="H3" s="615"/>
      <c r="I3" s="615"/>
      <c r="J3" s="615"/>
      <c r="K3" s="615"/>
      <c r="M3" s="559"/>
      <c r="N3" s="640"/>
      <c r="O3" s="622"/>
    </row>
    <row r="4" spans="2:15" ht="23">
      <c r="B4" s="2008"/>
      <c r="C4" s="2009"/>
      <c r="G4" s="641"/>
      <c r="H4" s="2010"/>
      <c r="I4" s="2010"/>
      <c r="J4" s="641"/>
      <c r="K4" s="535"/>
      <c r="M4" s="559"/>
      <c r="N4" s="640"/>
      <c r="O4" s="622"/>
    </row>
    <row r="5" spans="2:15" ht="14">
      <c r="B5" s="2008"/>
      <c r="C5" s="2009"/>
      <c r="G5" s="615"/>
      <c r="H5" s="2010"/>
      <c r="I5" s="2010"/>
      <c r="J5" s="615"/>
      <c r="K5" s="615"/>
      <c r="M5" s="559"/>
      <c r="N5" s="640"/>
      <c r="O5" s="622"/>
    </row>
    <row r="6" spans="2:15" ht="14">
      <c r="B6" s="642"/>
      <c r="C6" s="615"/>
      <c r="D6" s="615"/>
      <c r="E6" s="615"/>
      <c r="G6" s="615"/>
      <c r="H6" s="615"/>
      <c r="I6" s="615"/>
      <c r="J6" s="615"/>
      <c r="K6" s="615"/>
      <c r="M6" s="559"/>
      <c r="N6" s="643"/>
      <c r="O6" s="622"/>
    </row>
    <row r="7" spans="2:15" ht="14">
      <c r="B7" s="644"/>
      <c r="C7" s="618"/>
      <c r="D7" s="618"/>
      <c r="E7" s="618"/>
      <c r="F7" s="645"/>
      <c r="G7" s="618"/>
      <c r="H7" s="618"/>
      <c r="I7" s="618"/>
      <c r="J7" s="618"/>
      <c r="K7" s="618"/>
      <c r="L7" s="618"/>
      <c r="M7" s="645"/>
      <c r="N7" s="618"/>
      <c r="O7" s="646"/>
    </row>
    <row r="8" spans="2:15">
      <c r="B8" s="647"/>
      <c r="C8" s="648"/>
      <c r="D8" s="648"/>
      <c r="E8" s="648"/>
      <c r="F8" s="648"/>
      <c r="G8" s="648"/>
      <c r="H8" s="648"/>
      <c r="I8" s="648"/>
      <c r="J8" s="648"/>
      <c r="K8" s="648"/>
      <c r="L8" s="648"/>
      <c r="M8" s="648"/>
      <c r="N8" s="648"/>
      <c r="O8" s="649"/>
    </row>
    <row r="9" spans="2:15" ht="18">
      <c r="B9" s="1233" t="s">
        <v>133</v>
      </c>
      <c r="C9" s="648"/>
      <c r="D9" s="648"/>
      <c r="E9" s="648"/>
      <c r="F9" s="648"/>
      <c r="G9" s="648"/>
      <c r="H9" s="648"/>
      <c r="I9" s="648"/>
      <c r="J9" s="648"/>
      <c r="K9" s="648"/>
      <c r="L9" s="648"/>
      <c r="M9" s="648"/>
      <c r="N9" s="648"/>
      <c r="O9" s="791"/>
    </row>
    <row r="10" spans="2:15">
      <c r="B10" s="647"/>
      <c r="C10" s="648"/>
      <c r="D10" s="648"/>
      <c r="E10" s="648"/>
      <c r="F10" s="648"/>
      <c r="G10" s="648"/>
      <c r="H10" s="648"/>
      <c r="I10" s="648"/>
      <c r="J10" s="648"/>
      <c r="K10" s="648"/>
      <c r="L10" s="648"/>
      <c r="M10" s="648"/>
      <c r="N10" s="648"/>
      <c r="O10" s="791"/>
    </row>
    <row r="11" spans="2:15" ht="15.5">
      <c r="B11" s="650"/>
      <c r="C11" s="648"/>
      <c r="D11" s="2011" t="s">
        <v>227</v>
      </c>
      <c r="E11" s="2012"/>
      <c r="F11" s="2012"/>
      <c r="G11" s="2013"/>
      <c r="H11" s="651"/>
      <c r="I11" s="652"/>
      <c r="J11" s="2011" t="s">
        <v>280</v>
      </c>
      <c r="K11" s="2012"/>
      <c r="L11" s="2012"/>
      <c r="M11" s="2013"/>
      <c r="N11" s="651"/>
      <c r="O11" s="653"/>
    </row>
    <row r="12" spans="2:15" ht="14.5">
      <c r="B12" s="654"/>
      <c r="C12" s="655"/>
      <c r="D12" s="2014" t="s">
        <v>281</v>
      </c>
      <c r="E12" s="2015"/>
      <c r="F12" s="2014" t="s">
        <v>282</v>
      </c>
      <c r="G12" s="2016"/>
      <c r="H12" s="659"/>
      <c r="J12" s="2014" t="s">
        <v>281</v>
      </c>
      <c r="K12" s="2015"/>
      <c r="L12" s="2014" t="s">
        <v>282</v>
      </c>
      <c r="M12" s="2016"/>
      <c r="N12" s="659"/>
      <c r="O12" s="660"/>
    </row>
    <row r="13" spans="2:15" ht="39">
      <c r="B13" s="661"/>
      <c r="C13" s="648"/>
      <c r="D13" s="656" t="s">
        <v>283</v>
      </c>
      <c r="E13" s="657" t="s">
        <v>284</v>
      </c>
      <c r="F13" s="656" t="s">
        <v>283</v>
      </c>
      <c r="G13" s="658" t="s">
        <v>284</v>
      </c>
      <c r="H13" s="662" t="s">
        <v>285</v>
      </c>
      <c r="J13" s="656" t="s">
        <v>283</v>
      </c>
      <c r="K13" s="1396" t="s">
        <v>1076</v>
      </c>
      <c r="L13" s="663" t="s">
        <v>1077</v>
      </c>
      <c r="M13" s="1384" t="s">
        <v>1076</v>
      </c>
      <c r="N13" s="662" t="s">
        <v>285</v>
      </c>
      <c r="O13" s="664"/>
    </row>
    <row r="14" spans="2:15" ht="16.5" customHeight="1">
      <c r="B14" s="665" t="s">
        <v>286</v>
      </c>
      <c r="C14" s="666" t="s">
        <v>235</v>
      </c>
      <c r="D14" s="677" t="s">
        <v>1166</v>
      </c>
      <c r="E14" s="667" t="s">
        <v>1167</v>
      </c>
      <c r="F14" s="668" t="s">
        <v>1080</v>
      </c>
      <c r="G14" s="1385" t="s">
        <v>1081</v>
      </c>
      <c r="H14" s="669" t="s">
        <v>1410</v>
      </c>
      <c r="I14" s="670"/>
      <c r="J14" s="677" t="s">
        <v>1168</v>
      </c>
      <c r="K14" s="667" t="s">
        <v>1169</v>
      </c>
      <c r="L14" s="668" t="s">
        <v>1079</v>
      </c>
      <c r="M14" s="1385" t="s">
        <v>1078</v>
      </c>
      <c r="N14" s="669" t="s">
        <v>1410</v>
      </c>
      <c r="O14" s="671"/>
    </row>
    <row r="15" spans="2:15" ht="18.75" customHeight="1">
      <c r="B15" s="665" t="s">
        <v>188</v>
      </c>
      <c r="C15" s="666" t="s">
        <v>221</v>
      </c>
      <c r="D15" s="672" t="s">
        <v>1166</v>
      </c>
      <c r="E15" s="673" t="s">
        <v>1167</v>
      </c>
      <c r="F15" s="1693" t="s">
        <v>1080</v>
      </c>
      <c r="G15" s="1694" t="s">
        <v>1081</v>
      </c>
      <c r="H15" s="674" t="s">
        <v>1411</v>
      </c>
      <c r="I15" s="670"/>
      <c r="J15" s="672" t="s">
        <v>1168</v>
      </c>
      <c r="K15" s="673" t="s">
        <v>1169</v>
      </c>
      <c r="L15" s="1693" t="s">
        <v>1079</v>
      </c>
      <c r="M15" s="1694" t="s">
        <v>1078</v>
      </c>
      <c r="N15" s="674" t="s">
        <v>1411</v>
      </c>
      <c r="O15" s="671"/>
    </row>
    <row r="16" spans="2:15" hidden="1">
      <c r="B16" s="654"/>
      <c r="C16" s="655"/>
      <c r="D16" s="655"/>
      <c r="E16" s="675"/>
      <c r="F16" s="675"/>
      <c r="G16" s="675"/>
      <c r="H16" s="675"/>
      <c r="I16" s="675"/>
      <c r="J16" s="655"/>
      <c r="K16" s="675"/>
      <c r="L16" s="675"/>
      <c r="M16" s="675"/>
      <c r="N16" s="675"/>
      <c r="O16" s="676"/>
    </row>
    <row r="17" spans="2:15" ht="15.5" hidden="1">
      <c r="B17" s="650"/>
      <c r="C17" s="648"/>
      <c r="D17" s="2011" t="s">
        <v>287</v>
      </c>
      <c r="E17" s="2012"/>
      <c r="F17" s="2012"/>
      <c r="G17" s="2013"/>
      <c r="H17" s="651"/>
      <c r="I17" s="652"/>
      <c r="J17" s="2011" t="s">
        <v>288</v>
      </c>
      <c r="K17" s="2012"/>
      <c r="L17" s="2012"/>
      <c r="M17" s="2013"/>
      <c r="N17" s="651"/>
      <c r="O17" s="676"/>
    </row>
    <row r="18" spans="2:15" ht="31.5" hidden="1" customHeight="1">
      <c r="B18" s="654"/>
      <c r="C18" s="655"/>
      <c r="D18" s="2014" t="s">
        <v>281</v>
      </c>
      <c r="E18" s="2015"/>
      <c r="F18" s="2017" t="s">
        <v>289</v>
      </c>
      <c r="G18" s="2016"/>
      <c r="H18" s="659"/>
      <c r="J18" s="2014" t="s">
        <v>281</v>
      </c>
      <c r="K18" s="2015"/>
      <c r="L18" s="2017" t="s">
        <v>290</v>
      </c>
      <c r="M18" s="2016"/>
      <c r="N18" s="659"/>
      <c r="O18" s="676"/>
    </row>
    <row r="19" spans="2:15" ht="15.5" hidden="1">
      <c r="B19" s="661"/>
      <c r="C19" s="648"/>
      <c r="D19" s="656" t="s">
        <v>283</v>
      </c>
      <c r="E19" s="657" t="s">
        <v>284</v>
      </c>
      <c r="F19" s="2017" t="s">
        <v>283</v>
      </c>
      <c r="G19" s="2018"/>
      <c r="H19" s="662" t="s">
        <v>285</v>
      </c>
      <c r="J19" s="656" t="s">
        <v>283</v>
      </c>
      <c r="K19" s="657" t="s">
        <v>284</v>
      </c>
      <c r="L19" s="2017" t="s">
        <v>283</v>
      </c>
      <c r="M19" s="2018"/>
      <c r="N19" s="662" t="s">
        <v>285</v>
      </c>
      <c r="O19" s="676"/>
    </row>
    <row r="20" spans="2:15" ht="13" hidden="1">
      <c r="B20" s="665" t="s">
        <v>286</v>
      </c>
      <c r="C20" s="666" t="s">
        <v>221</v>
      </c>
      <c r="D20" s="677"/>
      <c r="E20" s="667"/>
      <c r="F20" s="2019"/>
      <c r="G20" s="2020"/>
      <c r="H20" s="669"/>
      <c r="I20" s="670"/>
      <c r="J20" s="677"/>
      <c r="K20" s="667"/>
      <c r="L20" s="2019"/>
      <c r="M20" s="2020"/>
      <c r="N20" s="669" t="s">
        <v>1410</v>
      </c>
      <c r="O20" s="676"/>
    </row>
    <row r="21" spans="2:15" ht="19.5" hidden="1" customHeight="1">
      <c r="B21" s="665" t="s">
        <v>188</v>
      </c>
      <c r="C21" s="666" t="s">
        <v>221</v>
      </c>
      <c r="D21" s="672"/>
      <c r="E21" s="673"/>
      <c r="F21" s="2021"/>
      <c r="G21" s="2022"/>
      <c r="H21" s="674"/>
      <c r="I21" s="670"/>
      <c r="J21" s="672"/>
      <c r="K21" s="673"/>
      <c r="L21" s="2021"/>
      <c r="M21" s="2022"/>
      <c r="N21" s="674" t="s">
        <v>1411</v>
      </c>
      <c r="O21" s="676"/>
    </row>
    <row r="22" spans="2:15" ht="13" thickBot="1">
      <c r="B22" s="678"/>
      <c r="C22" s="679"/>
      <c r="D22" s="679"/>
      <c r="E22" s="680"/>
      <c r="F22" s="680"/>
      <c r="G22" s="680"/>
      <c r="H22" s="680"/>
      <c r="I22" s="680"/>
      <c r="J22" s="679"/>
      <c r="K22" s="680"/>
      <c r="L22" s="680"/>
      <c r="M22" s="680"/>
      <c r="N22" s="680"/>
      <c r="O22" s="681"/>
    </row>
    <row r="23" spans="2:15" ht="13"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53125" defaultRowHeight="13"/>
  <cols>
    <col min="1" max="1" width="3.453125" style="683" customWidth="1"/>
    <col min="2" max="2" width="56.1796875" style="682" customWidth="1"/>
    <col min="3" max="4" width="35.1796875" style="683" bestFit="1" customWidth="1"/>
    <col min="5" max="5" width="25.54296875" style="683" customWidth="1"/>
    <col min="6" max="6" width="3.81640625" style="683" customWidth="1"/>
    <col min="7" max="7" width="1.7265625" style="683" customWidth="1"/>
    <col min="8" max="8" width="1.81640625" style="683" customWidth="1"/>
    <col min="9" max="16384" width="11.453125" style="683"/>
  </cols>
  <sheetData>
    <row r="1" spans="2:11" ht="15.75" customHeight="1">
      <c r="F1" s="684"/>
    </row>
    <row r="2" spans="2:11" ht="15.75" customHeight="1">
      <c r="D2" s="1630"/>
      <c r="E2" s="1631"/>
      <c r="F2" s="684"/>
    </row>
    <row r="3" spans="2:11" ht="15.75" customHeight="1">
      <c r="D3" s="1632"/>
      <c r="E3" s="1633"/>
      <c r="F3" s="684"/>
    </row>
    <row r="4" spans="2:11" ht="15.75" customHeight="1">
      <c r="D4" s="1632"/>
      <c r="E4" s="1633"/>
      <c r="F4" s="684"/>
    </row>
    <row r="5" spans="2:11" ht="24.75" customHeight="1">
      <c r="B5" s="686"/>
      <c r="D5" s="1632"/>
      <c r="E5" s="1633"/>
      <c r="F5" s="685"/>
    </row>
    <row r="6" spans="2:11" ht="15.75" customHeight="1">
      <c r="D6" s="1632"/>
      <c r="E6" s="1634"/>
    </row>
    <row r="7" spans="2:11" ht="15.75" customHeight="1" thickBot="1">
      <c r="B7" s="688" t="s">
        <v>291</v>
      </c>
    </row>
    <row r="8" spans="2:11" ht="19.5" customHeight="1" thickTop="1">
      <c r="B8" s="689"/>
      <c r="C8" s="690"/>
      <c r="D8" s="690"/>
      <c r="E8" s="690"/>
      <c r="F8" s="690"/>
      <c r="G8" s="691"/>
    </row>
    <row r="9" spans="2:11" s="696" customFormat="1" ht="15.75" customHeight="1">
      <c r="B9" s="1177" t="s">
        <v>292</v>
      </c>
      <c r="C9" s="693" t="s">
        <v>122</v>
      </c>
      <c r="D9" s="693" t="s">
        <v>123</v>
      </c>
      <c r="E9" s="693" t="s">
        <v>134</v>
      </c>
      <c r="F9" s="694"/>
      <c r="G9" s="695"/>
    </row>
    <row r="10" spans="2:11" s="696" customFormat="1" ht="5.15" customHeight="1">
      <c r="B10" s="692"/>
      <c r="C10" s="697"/>
      <c r="D10" s="697"/>
      <c r="E10" s="697"/>
      <c r="F10" s="697"/>
      <c r="G10" s="695"/>
    </row>
    <row r="11" spans="2:11" s="696" customFormat="1" ht="18" customHeight="1">
      <c r="B11" s="1178" t="s">
        <v>293</v>
      </c>
      <c r="C11" s="698"/>
      <c r="D11" s="698"/>
      <c r="E11" s="698"/>
      <c r="F11" s="698"/>
      <c r="G11" s="695"/>
    </row>
    <row r="12" spans="2:11" s="696" customFormat="1" ht="18" customHeight="1">
      <c r="B12" s="699" t="s">
        <v>1360</v>
      </c>
      <c r="C12" s="700" t="s">
        <v>1361</v>
      </c>
      <c r="D12" s="700" t="s">
        <v>1115</v>
      </c>
      <c r="E12" s="700" t="s">
        <v>1115</v>
      </c>
      <c r="F12" s="701"/>
      <c r="G12" s="695"/>
    </row>
    <row r="13" spans="2:11" s="696" customFormat="1" ht="18" customHeight="1">
      <c r="B13" s="699" t="s">
        <v>227</v>
      </c>
      <c r="C13" s="702" t="s">
        <v>1362</v>
      </c>
      <c r="D13" s="700" t="s">
        <v>1115</v>
      </c>
      <c r="E13" s="700" t="s">
        <v>1115</v>
      </c>
      <c r="F13" s="698"/>
      <c r="G13" s="695"/>
    </row>
    <row r="14" spans="2:11" s="696" customFormat="1" ht="18" customHeight="1">
      <c r="B14" s="1178" t="s">
        <v>294</v>
      </c>
      <c r="C14" s="702"/>
      <c r="D14" s="702"/>
      <c r="E14" s="702"/>
      <c r="F14" s="698"/>
      <c r="G14" s="695"/>
    </row>
    <row r="15" spans="2:11" s="696" customFormat="1" ht="18" customHeight="1">
      <c r="B15" s="699" t="s">
        <v>280</v>
      </c>
      <c r="C15" s="700" t="s">
        <v>1361</v>
      </c>
      <c r="D15" s="700" t="s">
        <v>1115</v>
      </c>
      <c r="E15" s="700" t="s">
        <v>1115</v>
      </c>
      <c r="F15" s="703"/>
      <c r="G15" s="695"/>
      <c r="I15" s="704"/>
      <c r="J15" s="704"/>
      <c r="K15" s="704"/>
    </row>
    <row r="16" spans="2:11" s="696" customFormat="1" ht="18" customHeight="1">
      <c r="B16" s="699" t="s">
        <v>227</v>
      </c>
      <c r="C16" s="702" t="s">
        <v>1362</v>
      </c>
      <c r="D16" s="700" t="s">
        <v>1115</v>
      </c>
      <c r="E16" s="700" t="s">
        <v>1115</v>
      </c>
      <c r="F16" s="703"/>
      <c r="G16" s="695"/>
      <c r="I16" s="704"/>
      <c r="J16" s="704"/>
      <c r="K16" s="704"/>
    </row>
    <row r="17" spans="2:9" s="696" customFormat="1" ht="15.75" customHeight="1">
      <c r="B17" s="705"/>
      <c r="C17" s="706"/>
      <c r="D17" s="706"/>
      <c r="E17" s="706"/>
      <c r="F17" s="706"/>
      <c r="G17" s="707"/>
    </row>
    <row r="18" spans="2:9" s="696" customFormat="1" ht="15.75" customHeight="1">
      <c r="B18" s="708"/>
      <c r="C18" s="698"/>
      <c r="D18" s="698"/>
      <c r="E18" s="698"/>
      <c r="F18" s="698"/>
      <c r="G18" s="695"/>
    </row>
    <row r="19" spans="2:9" s="696" customFormat="1" ht="15.75" customHeight="1">
      <c r="B19" s="1177" t="s">
        <v>295</v>
      </c>
      <c r="C19" s="693" t="s">
        <v>122</v>
      </c>
      <c r="D19" s="693" t="s">
        <v>123</v>
      </c>
      <c r="E19" s="693" t="s">
        <v>134</v>
      </c>
      <c r="F19" s="694"/>
      <c r="G19" s="695"/>
    </row>
    <row r="20" spans="2:9" s="696" customFormat="1" ht="13.5" customHeight="1">
      <c r="B20" s="709"/>
      <c r="C20" s="697"/>
      <c r="D20" s="697"/>
      <c r="E20" s="697"/>
      <c r="F20" s="697"/>
      <c r="G20" s="695"/>
    </row>
    <row r="21" spans="2:9" s="696" customFormat="1" ht="18" customHeight="1">
      <c r="B21" s="699" t="s">
        <v>296</v>
      </c>
      <c r="C21" s="1627">
        <v>59471</v>
      </c>
      <c r="D21" s="1627">
        <v>59471</v>
      </c>
      <c r="E21" s="1627">
        <v>59471</v>
      </c>
      <c r="F21" s="710"/>
      <c r="G21" s="695"/>
      <c r="I21" s="711"/>
    </row>
    <row r="22" spans="2:9" s="696" customFormat="1" ht="18" customHeight="1">
      <c r="B22" s="699" t="s">
        <v>166</v>
      </c>
      <c r="C22" s="700" t="s">
        <v>1358</v>
      </c>
      <c r="D22" s="700" t="s">
        <v>1358</v>
      </c>
      <c r="E22" s="700" t="s">
        <v>1358</v>
      </c>
      <c r="F22" s="710"/>
      <c r="G22" s="695"/>
      <c r="I22" s="711"/>
    </row>
    <row r="23" spans="2:9" s="696" customFormat="1" ht="18" customHeight="1">
      <c r="B23" s="699" t="s">
        <v>297</v>
      </c>
      <c r="C23" s="702" t="s">
        <v>1357</v>
      </c>
      <c r="D23" s="702" t="s">
        <v>1359</v>
      </c>
      <c r="E23" s="702" t="s">
        <v>1359</v>
      </c>
      <c r="F23" s="701"/>
      <c r="G23" s="695"/>
    </row>
    <row r="24" spans="2:9" s="696" customFormat="1" ht="18" customHeight="1">
      <c r="B24" s="699" t="s">
        <v>298</v>
      </c>
      <c r="C24" s="702">
        <v>290342171</v>
      </c>
      <c r="D24" s="702" t="s">
        <v>1359</v>
      </c>
      <c r="E24" s="702" t="s">
        <v>1359</v>
      </c>
      <c r="F24" s="712"/>
      <c r="G24" s="695"/>
    </row>
    <row r="25" spans="2:9" s="696" customFormat="1" ht="15.5">
      <c r="B25" s="713" t="s">
        <v>299</v>
      </c>
      <c r="C25" s="714">
        <f>'11 - Notes Follow-up'!E16</f>
        <v>7773200000</v>
      </c>
      <c r="D25" s="714">
        <f>'11 - Notes Follow-up'!M16</f>
        <v>409200000</v>
      </c>
      <c r="E25" s="714">
        <f>'11 - Notes Follow-up'!T15</f>
        <v>300</v>
      </c>
      <c r="F25" s="712"/>
      <c r="G25" s="695"/>
    </row>
    <row r="26" spans="2:9" s="696" customFormat="1" ht="18" customHeight="1">
      <c r="B26" s="699" t="s">
        <v>300</v>
      </c>
      <c r="C26" s="1419">
        <f>'11 - Notes Follow-up'!H25</f>
        <v>77732</v>
      </c>
      <c r="D26" s="1420">
        <f>'11 - Notes Follow-up'!P25</f>
        <v>4092</v>
      </c>
      <c r="E26" s="1420">
        <f>'11 - Notes Follow-up'!W25</f>
        <v>2</v>
      </c>
      <c r="F26" s="712"/>
      <c r="G26" s="695"/>
    </row>
    <row r="27" spans="2:9" s="696" customFormat="1" ht="18" customHeight="1">
      <c r="B27" s="699" t="s">
        <v>301</v>
      </c>
      <c r="C27" s="714">
        <f>'11 - Notes Follow-up'!E13</f>
        <v>100000</v>
      </c>
      <c r="D27" s="714">
        <f>'11 - Notes Follow-up'!M13</f>
        <v>100000</v>
      </c>
      <c r="E27" s="714">
        <f>'11 - Notes Follow-up'!T13</f>
        <v>150</v>
      </c>
      <c r="F27" s="712"/>
      <c r="G27" s="695"/>
    </row>
    <row r="28" spans="2:9" s="696" customFormat="1" ht="15.75" customHeight="1">
      <c r="B28" s="715"/>
      <c r="C28" s="716"/>
      <c r="D28" s="698"/>
      <c r="E28" s="698"/>
      <c r="F28" s="698"/>
      <c r="G28" s="695"/>
    </row>
    <row r="29" spans="2:9" s="696" customFormat="1" ht="15.75" customHeight="1">
      <c r="B29" s="1177" t="s">
        <v>302</v>
      </c>
      <c r="C29" s="693" t="s">
        <v>122</v>
      </c>
      <c r="D29" s="693" t="s">
        <v>123</v>
      </c>
      <c r="E29" s="693" t="s">
        <v>134</v>
      </c>
      <c r="F29" s="694"/>
      <c r="G29" s="695"/>
      <c r="H29" s="717"/>
    </row>
    <row r="30" spans="2:9" s="696" customFormat="1" ht="5.15" customHeight="1">
      <c r="B30" s="709"/>
      <c r="C30" s="697"/>
      <c r="D30" s="697"/>
      <c r="E30" s="697"/>
      <c r="F30" s="697"/>
      <c r="G30" s="695"/>
      <c r="H30" s="717"/>
    </row>
    <row r="31" spans="2:9" s="696" customFormat="1" ht="18" customHeight="1">
      <c r="B31" s="699"/>
      <c r="C31" s="1624"/>
      <c r="D31" s="1625"/>
      <c r="E31" s="1625"/>
      <c r="F31" s="701"/>
      <c r="G31" s="695"/>
    </row>
    <row r="32" spans="2:9" s="696" customFormat="1" ht="18" customHeight="1">
      <c r="B32" s="699" t="s">
        <v>303</v>
      </c>
      <c r="C32" s="702" t="s">
        <v>1118</v>
      </c>
      <c r="D32" s="702" t="s">
        <v>1118</v>
      </c>
      <c r="E32" s="702" t="s">
        <v>1118</v>
      </c>
      <c r="F32" s="701"/>
      <c r="G32" s="695"/>
    </row>
    <row r="33" spans="2:7" s="696" customFormat="1" ht="18" customHeight="1">
      <c r="B33" s="699" t="s">
        <v>304</v>
      </c>
      <c r="C33" s="702" t="s">
        <v>1116</v>
      </c>
      <c r="D33" s="702" t="s">
        <v>1116</v>
      </c>
      <c r="E33" s="702" t="s">
        <v>1117</v>
      </c>
      <c r="F33" s="701"/>
      <c r="G33" s="695"/>
    </row>
    <row r="34" spans="2:7" s="696" customFormat="1" ht="18" customHeight="1">
      <c r="B34" s="699" t="s">
        <v>1119</v>
      </c>
      <c r="C34" s="1626">
        <f>'12 - Notes Interest'!I17</f>
        <v>6.0000000000000001E-3</v>
      </c>
      <c r="D34" s="1625">
        <f>'12 - Notes Interest'!R17</f>
        <v>1.4999999999999999E-2</v>
      </c>
      <c r="E34" s="702" t="s">
        <v>1118</v>
      </c>
      <c r="F34" s="701"/>
      <c r="G34" s="695"/>
    </row>
    <row r="35" spans="2:7" s="696" customFormat="1" ht="18" customHeight="1">
      <c r="B35" s="699" t="s">
        <v>305</v>
      </c>
      <c r="C35" s="702" t="s">
        <v>306</v>
      </c>
      <c r="D35" s="702" t="s">
        <v>306</v>
      </c>
      <c r="E35" s="702" t="s">
        <v>1118</v>
      </c>
      <c r="F35" s="698"/>
      <c r="G35" s="695"/>
    </row>
    <row r="36" spans="2:7" s="696" customFormat="1" ht="15.75" customHeight="1" thickBot="1">
      <c r="B36" s="719"/>
      <c r="C36" s="720"/>
      <c r="D36" s="720"/>
      <c r="E36" s="720"/>
      <c r="F36" s="720"/>
      <c r="G36" s="721"/>
    </row>
    <row r="37" spans="2:7" ht="20.149999999999999" customHeight="1" thickTop="1">
      <c r="B37" s="722"/>
      <c r="C37" s="716"/>
    </row>
    <row r="38" spans="2:7" ht="20.149999999999999" customHeight="1">
      <c r="B38" s="722"/>
    </row>
    <row r="43" spans="2:7" ht="20.149999999999999" customHeight="1">
      <c r="C43" s="716"/>
    </row>
    <row r="55" spans="3:3" ht="20.149999999999999" customHeight="1">
      <c r="C55" s="716"/>
    </row>
    <row r="61" spans="3:3" ht="20.149999999999999" customHeight="1">
      <c r="C61" s="716"/>
    </row>
  </sheetData>
  <pageMargins left="0.7" right="0.7" top="0.75" bottom="0.75" header="0.3" footer="0.3"/>
  <pageSetup paperSize="9" scale="53" orientation="portrait" r:id="rId1"/>
  <colBreaks count="1" manualBreakCount="1">
    <brk id="8"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O10" sqref="O10"/>
    </sheetView>
  </sheetViews>
  <sheetFormatPr defaultColWidth="11.453125" defaultRowHeight="13"/>
  <cols>
    <col min="1" max="1" width="9.1796875" style="726" customWidth="1"/>
    <col min="2" max="2" width="11.26953125" style="626" customWidth="1"/>
    <col min="3" max="3" width="47.453125" style="626" customWidth="1"/>
    <col min="4" max="4" width="19.26953125" style="726" customWidth="1"/>
    <col min="5" max="6" width="24.81640625" style="727" customWidth="1"/>
    <col min="7" max="7" width="17.26953125" style="727" bestFit="1" customWidth="1"/>
    <col min="8" max="8" width="30" style="726" customWidth="1"/>
    <col min="9" max="9" width="2.7265625" style="726" customWidth="1"/>
    <col min="10" max="16384" width="11.453125" style="726"/>
  </cols>
  <sheetData>
    <row r="1" spans="2:9" s="683" customFormat="1" ht="15.75" customHeight="1">
      <c r="B1" s="723"/>
      <c r="C1" s="723"/>
      <c r="D1" s="724"/>
      <c r="E1" s="725"/>
      <c r="H1" s="684"/>
    </row>
    <row r="2" spans="2:9" s="683" customFormat="1" ht="15.75" customHeight="1">
      <c r="B2" s="723"/>
      <c r="C2" s="723"/>
      <c r="D2" s="724"/>
      <c r="E2" s="725"/>
      <c r="G2" s="538" t="s">
        <v>237</v>
      </c>
      <c r="H2" s="1455">
        <f>'Cover Page'!$C$15</f>
        <v>45688</v>
      </c>
    </row>
    <row r="3" spans="2:9" s="683" customFormat="1" ht="15.75" customHeight="1">
      <c r="B3" s="723"/>
      <c r="C3" s="723"/>
      <c r="D3" s="724"/>
      <c r="E3" s="725"/>
      <c r="G3" s="556" t="s">
        <v>238</v>
      </c>
      <c r="H3" s="640">
        <f>'Cover Page'!$C$16</f>
        <v>45702</v>
      </c>
    </row>
    <row r="4" spans="2:9" s="683" customFormat="1" ht="23.25" customHeight="1">
      <c r="B4" s="723"/>
      <c r="C4" s="686"/>
      <c r="D4" s="724"/>
      <c r="E4" s="725"/>
      <c r="F4" s="687"/>
      <c r="G4" s="556" t="s">
        <v>239</v>
      </c>
      <c r="H4" s="640">
        <f>'Cover Page'!$C$17</f>
        <v>45708</v>
      </c>
    </row>
    <row r="5" spans="2:9" ht="15.75" customHeight="1">
      <c r="F5" s="687"/>
      <c r="G5" s="556" t="s">
        <v>240</v>
      </c>
      <c r="H5" s="640">
        <f>'Cover Page'!$C$18</f>
        <v>45715</v>
      </c>
    </row>
    <row r="6" spans="2:9" ht="22.5" customHeight="1" thickBot="1">
      <c r="B6" s="728" t="s">
        <v>307</v>
      </c>
      <c r="C6" s="729"/>
      <c r="G6" s="556" t="s">
        <v>241</v>
      </c>
      <c r="H6" s="643">
        <f>'00 - Cover'!$F$28</f>
        <v>4</v>
      </c>
    </row>
    <row r="7" spans="2:9" s="735" customFormat="1" ht="20.149999999999999" customHeight="1" thickTop="1">
      <c r="B7" s="730"/>
      <c r="C7" s="731"/>
      <c r="D7" s="732"/>
      <c r="E7" s="733"/>
      <c r="F7" s="733"/>
      <c r="G7" s="733"/>
      <c r="H7" s="733"/>
      <c r="I7" s="734"/>
    </row>
    <row r="8" spans="2:9" ht="20.149999999999999" customHeight="1">
      <c r="B8" s="1180" t="s">
        <v>308</v>
      </c>
      <c r="C8" s="1181"/>
      <c r="D8" s="1421">
        <f>H4</f>
        <v>45708</v>
      </c>
      <c r="E8" s="718"/>
      <c r="F8" s="718"/>
      <c r="G8" s="718"/>
      <c r="H8" s="718"/>
      <c r="I8" s="736"/>
    </row>
    <row r="9" spans="2:9" ht="20.149999999999999" customHeight="1">
      <c r="B9" s="1180" t="s">
        <v>309</v>
      </c>
      <c r="C9" s="1181"/>
      <c r="D9" s="1422">
        <f>H4</f>
        <v>45708</v>
      </c>
      <c r="E9" s="718"/>
      <c r="F9" s="718"/>
      <c r="G9" s="718"/>
      <c r="H9" s="718"/>
      <c r="I9" s="736"/>
    </row>
    <row r="10" spans="2:9" ht="20.149999999999999" customHeight="1">
      <c r="B10" s="1180" t="s">
        <v>310</v>
      </c>
      <c r="C10" s="1181"/>
      <c r="D10" s="1422">
        <f>'12 - Notes Interest'!F17</f>
        <v>45684</v>
      </c>
      <c r="E10" s="1422">
        <f>'12 - Notes Interest'!G17</f>
        <v>45715</v>
      </c>
      <c r="F10" s="718"/>
      <c r="G10" s="718"/>
      <c r="H10" s="718"/>
      <c r="I10" s="736"/>
    </row>
    <row r="11" spans="2:9" ht="20.149999999999999" customHeight="1">
      <c r="B11" s="1180" t="s">
        <v>311</v>
      </c>
      <c r="C11" s="1181"/>
      <c r="D11" s="1423">
        <f>'12 - Notes Interest'!H17</f>
        <v>31</v>
      </c>
      <c r="E11" s="718"/>
      <c r="F11" s="737"/>
      <c r="G11" s="718"/>
      <c r="H11" s="718"/>
      <c r="I11" s="736"/>
    </row>
    <row r="12" spans="2:9" ht="20.149999999999999" customHeight="1">
      <c r="B12" s="1180" t="s">
        <v>312</v>
      </c>
      <c r="C12" s="1181"/>
      <c r="D12" s="738" t="s">
        <v>313</v>
      </c>
      <c r="E12" s="718"/>
      <c r="F12" s="718"/>
      <c r="G12" s="718"/>
      <c r="H12" s="718"/>
      <c r="I12" s="736"/>
    </row>
    <row r="13" spans="2:9" ht="20.149999999999999" customHeight="1">
      <c r="B13" s="1180" t="s">
        <v>314</v>
      </c>
      <c r="C13" s="1182"/>
      <c r="D13" s="718" t="s">
        <v>306</v>
      </c>
      <c r="E13" s="718"/>
      <c r="F13" s="718"/>
      <c r="G13" s="718"/>
      <c r="H13" s="718"/>
      <c r="I13" s="736"/>
    </row>
    <row r="14" spans="2:9" s="735" customFormat="1" ht="20.149999999999999" customHeight="1">
      <c r="B14" s="739"/>
      <c r="C14" s="740"/>
      <c r="D14" s="741"/>
      <c r="E14" s="742"/>
      <c r="F14" s="742"/>
      <c r="G14" s="742"/>
      <c r="H14" s="742"/>
      <c r="I14" s="743"/>
    </row>
    <row r="15" spans="2:9" s="735" customFormat="1" ht="20.149999999999999" customHeight="1">
      <c r="B15" s="744"/>
      <c r="C15" s="745"/>
      <c r="D15" s="738"/>
      <c r="E15" s="718"/>
      <c r="F15" s="718"/>
      <c r="G15" s="718"/>
      <c r="H15" s="718"/>
      <c r="I15" s="736"/>
    </row>
    <row r="16" spans="2:9" s="735" customFormat="1" ht="19.5" customHeight="1">
      <c r="B16" s="1179" t="s">
        <v>315</v>
      </c>
      <c r="C16" s="661"/>
      <c r="D16" s="738"/>
      <c r="E16" s="693" t="s">
        <v>122</v>
      </c>
      <c r="F16" s="693" t="s">
        <v>123</v>
      </c>
      <c r="G16" s="693"/>
      <c r="H16" s="746"/>
      <c r="I16" s="736"/>
    </row>
    <row r="17" spans="2:9" s="735" customFormat="1" ht="10" customHeight="1">
      <c r="B17" s="713"/>
      <c r="D17" s="738"/>
      <c r="E17" s="718"/>
      <c r="F17" s="718"/>
      <c r="G17" s="718"/>
      <c r="H17" s="718"/>
      <c r="I17" s="736"/>
    </row>
    <row r="18" spans="2:9" s="735" customFormat="1" ht="20.149999999999999" customHeight="1">
      <c r="B18" s="713" t="s">
        <v>316</v>
      </c>
      <c r="D18" s="738"/>
      <c r="E18" s="755">
        <f>'15 - Priority of Payments'!I29</f>
        <v>3844624.72</v>
      </c>
      <c r="F18" s="755">
        <f>'15 - Priority of Payments'!I32</f>
        <v>505893.95999999996</v>
      </c>
      <c r="G18" s="747"/>
      <c r="H18" s="748"/>
      <c r="I18" s="736"/>
    </row>
    <row r="19" spans="2:9" s="735" customFormat="1" ht="20.149999999999999" customHeight="1">
      <c r="B19" s="713" t="s">
        <v>317</v>
      </c>
      <c r="D19" s="738"/>
      <c r="E19" s="755">
        <f>'15 - Priority of Payments'!J29</f>
        <v>3844624.72</v>
      </c>
      <c r="F19" s="755">
        <f>'15 - Priority of Payments'!J32</f>
        <v>505893.95999999996</v>
      </c>
      <c r="G19" s="747"/>
      <c r="H19" s="748"/>
      <c r="I19" s="736"/>
    </row>
    <row r="20" spans="2:9" s="735" customFormat="1" ht="20.149999999999999" customHeight="1">
      <c r="B20" s="1179" t="s">
        <v>318</v>
      </c>
      <c r="C20" s="749"/>
      <c r="E20" s="755"/>
      <c r="F20" s="755"/>
      <c r="G20" s="750"/>
      <c r="H20" s="751"/>
      <c r="I20" s="736"/>
    </row>
    <row r="21" spans="2:9" s="735" customFormat="1" ht="20.149999999999999" customHeight="1">
      <c r="B21" s="713" t="s">
        <v>319</v>
      </c>
      <c r="C21" s="745"/>
      <c r="E21" s="755">
        <v>0</v>
      </c>
      <c r="F21" s="755">
        <v>0</v>
      </c>
      <c r="G21" s="752"/>
      <c r="H21" s="748"/>
      <c r="I21" s="736"/>
    </row>
    <row r="22" spans="2:9" s="735" customFormat="1" ht="20.149999999999999" customHeight="1">
      <c r="B22" s="713" t="s">
        <v>1122</v>
      </c>
      <c r="C22" s="745"/>
      <c r="E22" s="755">
        <f>MAX(E18-E19,0)</f>
        <v>0</v>
      </c>
      <c r="F22" s="755">
        <f>MAX(F18-F19,0)</f>
        <v>0</v>
      </c>
      <c r="G22" s="752"/>
      <c r="H22" s="748"/>
      <c r="I22" s="736"/>
    </row>
    <row r="23" spans="2:9" s="735" customFormat="1" ht="20.149999999999999" customHeight="1">
      <c r="B23" s="713" t="s">
        <v>1121</v>
      </c>
      <c r="C23" s="745"/>
      <c r="E23" s="755">
        <f>MAX(E19-E18,0)</f>
        <v>0</v>
      </c>
      <c r="F23" s="755">
        <f>MAX(F19-F18,0)</f>
        <v>0</v>
      </c>
      <c r="G23" s="752"/>
      <c r="H23" s="748"/>
      <c r="I23" s="736"/>
    </row>
    <row r="24" spans="2:9" s="735" customFormat="1" ht="20.149999999999999" customHeight="1">
      <c r="B24" s="713" t="s">
        <v>320</v>
      </c>
      <c r="C24" s="745"/>
      <c r="E24" s="755">
        <f>E21+E22-E23</f>
        <v>0</v>
      </c>
      <c r="F24" s="755">
        <f>F21+F22-F23</f>
        <v>0</v>
      </c>
      <c r="G24" s="747"/>
      <c r="H24" s="748"/>
      <c r="I24" s="736"/>
    </row>
    <row r="25" spans="2:9" s="735" customFormat="1" ht="20.149999999999999" customHeight="1">
      <c r="B25" s="739"/>
      <c r="C25" s="740"/>
      <c r="D25" s="741"/>
      <c r="E25" s="742"/>
      <c r="F25" s="742"/>
      <c r="G25" s="742"/>
      <c r="H25" s="742"/>
      <c r="I25" s="743"/>
    </row>
    <row r="26" spans="2:9" s="735" customFormat="1" ht="20.149999999999999" customHeight="1">
      <c r="B26" s="744"/>
      <c r="D26" s="738"/>
      <c r="E26" s="718"/>
      <c r="F26" s="718"/>
      <c r="G26" s="718"/>
      <c r="H26" s="718"/>
      <c r="I26" s="736"/>
    </row>
    <row r="27" spans="2:9" s="735" customFormat="1" ht="20.149999999999999" customHeight="1">
      <c r="B27" s="1179" t="s">
        <v>321</v>
      </c>
      <c r="C27" s="749"/>
      <c r="E27" s="693" t="s">
        <v>122</v>
      </c>
      <c r="F27" s="693" t="s">
        <v>123</v>
      </c>
      <c r="G27" s="693"/>
      <c r="H27" s="746" t="s">
        <v>322</v>
      </c>
      <c r="I27" s="736"/>
    </row>
    <row r="28" spans="2:9" s="735" customFormat="1" ht="10" customHeight="1">
      <c r="B28" s="661"/>
      <c r="C28" s="749"/>
      <c r="E28" s="753"/>
      <c r="F28" s="753"/>
      <c r="G28" s="753"/>
      <c r="H28" s="753"/>
      <c r="I28" s="736"/>
    </row>
    <row r="29" spans="2:9" s="735" customFormat="1" ht="21" customHeight="1">
      <c r="B29" s="713" t="s">
        <v>323</v>
      </c>
      <c r="C29" s="745"/>
      <c r="D29" s="754"/>
      <c r="E29" s="755">
        <f>'11 - Notes Follow-up'!E16</f>
        <v>7773200000</v>
      </c>
      <c r="F29" s="755">
        <f>'11 - Notes Follow-up'!M16</f>
        <v>409200000</v>
      </c>
      <c r="G29" s="755"/>
      <c r="H29" s="756">
        <f>E29+F29</f>
        <v>8182400000</v>
      </c>
      <c r="I29" s="736"/>
    </row>
    <row r="30" spans="2:9" s="735" customFormat="1" ht="21" customHeight="1">
      <c r="B30" s="713" t="s">
        <v>324</v>
      </c>
      <c r="C30" s="745"/>
      <c r="D30" s="754"/>
      <c r="E30" s="757">
        <f>'11 - Notes Follow-up'!D25</f>
        <v>7545120320.2400007</v>
      </c>
      <c r="F30" s="757">
        <f>'11 - Notes Follow-up'!L25</f>
        <v>397111618.19999999</v>
      </c>
      <c r="G30" s="757"/>
      <c r="H30" s="756">
        <f t="shared" ref="H30:H33" si="0">E30+F30</f>
        <v>7942231938.4400005</v>
      </c>
      <c r="I30" s="736"/>
    </row>
    <row r="31" spans="2:9" s="735" customFormat="1" ht="21" customHeight="1">
      <c r="B31" s="713" t="s">
        <v>325</v>
      </c>
      <c r="C31" s="745"/>
      <c r="D31" s="754"/>
      <c r="E31" s="757">
        <f>'11 - Notes Follow-up'!J26</f>
        <v>97065.82</v>
      </c>
      <c r="F31" s="757">
        <f>'11 - Notes Follow-up'!Q26</f>
        <v>97045.849999999991</v>
      </c>
      <c r="G31" s="757"/>
      <c r="H31" s="1399"/>
      <c r="I31" s="736"/>
    </row>
    <row r="32" spans="2:9" s="735" customFormat="1" ht="21" customHeight="1">
      <c r="B32" s="713" t="s">
        <v>1120</v>
      </c>
      <c r="C32" s="745"/>
      <c r="D32" s="754"/>
      <c r="E32" s="756">
        <f>'11 - Notes Follow-up'!F25</f>
        <v>57126801.439999998</v>
      </c>
      <c r="F32" s="756">
        <f>'11 - Notes Follow-up'!N25</f>
        <v>3006719.76</v>
      </c>
      <c r="G32" s="756"/>
      <c r="H32" s="756">
        <f>E32+F32</f>
        <v>60133521.199999996</v>
      </c>
      <c r="I32" s="736"/>
    </row>
    <row r="33" spans="2:9" s="735" customFormat="1" ht="21" customHeight="1">
      <c r="B33" s="713" t="s">
        <v>326</v>
      </c>
      <c r="C33" s="745"/>
      <c r="D33" s="754"/>
      <c r="E33" s="756">
        <f>'11 - Notes Follow-up'!G25</f>
        <v>7487993518.8000011</v>
      </c>
      <c r="F33" s="756">
        <f>'11 - Notes Follow-up'!O25</f>
        <v>394104898.44</v>
      </c>
      <c r="G33" s="756"/>
      <c r="H33" s="756">
        <f t="shared" si="0"/>
        <v>7882098417.2400007</v>
      </c>
      <c r="I33" s="736"/>
    </row>
    <row r="34" spans="2:9" s="735" customFormat="1" ht="21" customHeight="1">
      <c r="B34" s="713" t="s">
        <v>327</v>
      </c>
      <c r="C34" s="745"/>
      <c r="D34" s="754"/>
      <c r="E34" s="756">
        <f>'11 - Notes Follow-up'!J25</f>
        <v>96330.900000000009</v>
      </c>
      <c r="F34" s="756">
        <f>'11 - Notes Follow-up'!Q25</f>
        <v>96311.069999999992</v>
      </c>
      <c r="G34" s="756"/>
      <c r="H34" s="1399"/>
      <c r="I34" s="736"/>
    </row>
    <row r="35" spans="2:9" s="735" customFormat="1" ht="20.149999999999999" customHeight="1">
      <c r="B35" s="758"/>
      <c r="C35" s="759"/>
      <c r="D35" s="740"/>
      <c r="E35" s="742"/>
      <c r="F35" s="742"/>
      <c r="G35" s="742"/>
      <c r="H35" s="742"/>
      <c r="I35" s="743"/>
    </row>
    <row r="36" spans="2:9" s="735" customFormat="1" ht="20.149999999999999" customHeight="1">
      <c r="B36" s="760"/>
      <c r="C36" s="761"/>
      <c r="E36" s="718"/>
      <c r="F36" s="718"/>
      <c r="G36" s="718"/>
      <c r="H36" s="718"/>
      <c r="I36" s="736"/>
    </row>
    <row r="37" spans="2:9" s="735" customFormat="1" ht="20.149999999999999" customHeight="1">
      <c r="B37" s="1179" t="s">
        <v>328</v>
      </c>
      <c r="C37" s="762"/>
      <c r="D37" s="763"/>
      <c r="E37" s="693" t="s">
        <v>122</v>
      </c>
      <c r="F37" s="693" t="s">
        <v>123</v>
      </c>
      <c r="G37" s="693"/>
      <c r="H37" s="753"/>
      <c r="I37" s="736"/>
    </row>
    <row r="38" spans="2:9" s="735" customFormat="1" ht="10" customHeight="1">
      <c r="B38" s="661"/>
      <c r="C38" s="745"/>
      <c r="D38" s="763"/>
      <c r="E38" s="753"/>
      <c r="F38" s="753"/>
      <c r="G38" s="753"/>
      <c r="H38" s="753"/>
      <c r="I38" s="736"/>
    </row>
    <row r="39" spans="2:9" s="735" customFormat="1" ht="20.149999999999999" customHeight="1">
      <c r="B39" s="713" t="s">
        <v>329</v>
      </c>
      <c r="C39" s="749"/>
      <c r="D39" s="763"/>
      <c r="E39" s="756">
        <f>E19/'11 - Notes Follow-up'!H26</f>
        <v>49.46</v>
      </c>
      <c r="F39" s="756">
        <f>F18/'11 - Notes Follow-up'!P26</f>
        <v>123.63</v>
      </c>
      <c r="G39" s="756"/>
      <c r="H39" s="764"/>
      <c r="I39" s="736"/>
    </row>
    <row r="40" spans="2:9" s="735" customFormat="1" ht="20.149999999999999" customHeight="1">
      <c r="B40" s="713" t="s">
        <v>330</v>
      </c>
      <c r="C40" s="745"/>
      <c r="E40" s="756">
        <f>'11 bis-Notes Calculation'!AB17</f>
        <v>734.92</v>
      </c>
      <c r="F40" s="756">
        <f>'11 bis-Notes Calculation'!AK17</f>
        <v>734.78</v>
      </c>
      <c r="G40" s="756"/>
      <c r="H40" s="764"/>
      <c r="I40" s="736"/>
    </row>
    <row r="41" spans="2:9" s="735" customFormat="1" ht="20.149999999999999" customHeight="1">
      <c r="B41" s="713" t="s">
        <v>331</v>
      </c>
      <c r="C41" s="745"/>
      <c r="E41" s="765">
        <f>E40/E31</f>
        <v>7.571357250162827E-3</v>
      </c>
      <c r="F41" s="765">
        <f>F40/F31</f>
        <v>7.5714726595727698E-3</v>
      </c>
      <c r="G41" s="765"/>
      <c r="H41" s="766"/>
      <c r="I41" s="736"/>
    </row>
    <row r="42" spans="2:9" ht="20.149999999999999" customHeight="1" thickBot="1">
      <c r="B42" s="767"/>
      <c r="C42" s="768"/>
      <c r="D42" s="769"/>
      <c r="E42" s="770"/>
      <c r="F42" s="770"/>
      <c r="G42" s="770"/>
      <c r="H42" s="770"/>
      <c r="I42" s="771"/>
    </row>
    <row r="43" spans="2:9" ht="20.149999999999999" customHeight="1" thickTop="1">
      <c r="E43" s="772"/>
    </row>
    <row r="45" spans="2:9" ht="20.149999999999999" customHeight="1">
      <c r="C45" s="745"/>
    </row>
    <row r="51" spans="3:3" ht="20.149999999999999" customHeight="1">
      <c r="C51" s="745"/>
    </row>
    <row r="63" spans="3:3" ht="20.149999999999999" customHeight="1">
      <c r="C63" s="745"/>
    </row>
    <row r="69" spans="3:3" ht="20.149999999999999" customHeight="1">
      <c r="C69" s="745"/>
    </row>
  </sheetData>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workbookViewId="0">
      <selection activeCell="M13" sqref="M13"/>
    </sheetView>
  </sheetViews>
  <sheetFormatPr defaultColWidth="11.453125" defaultRowHeight="12.5"/>
  <cols>
    <col min="1" max="1" width="2.7265625" style="611" customWidth="1"/>
    <col min="2" max="2" width="1.26953125" style="611" customWidth="1"/>
    <col min="3" max="3" width="23.453125" style="611" customWidth="1"/>
    <col min="4" max="4" width="2.1796875" style="611" customWidth="1"/>
    <col min="5" max="5" width="16.453125" style="611" customWidth="1"/>
    <col min="6" max="6" width="3" style="611" customWidth="1"/>
    <col min="7" max="7" width="25.26953125" style="611" customWidth="1"/>
    <col min="8" max="8" width="22" style="611" customWidth="1"/>
    <col min="9" max="9" width="19.54296875" style="611" customWidth="1"/>
    <col min="10" max="10" width="2.7265625" style="611" customWidth="1"/>
    <col min="11" max="11" width="20.81640625" style="611" customWidth="1"/>
    <col min="12" max="12" width="27.26953125" style="611" customWidth="1"/>
    <col min="13" max="13" width="24.54296875" style="611" customWidth="1"/>
    <col min="14" max="15" width="5.54296875" style="611" customWidth="1"/>
    <col min="16" max="16" width="22.7265625" style="611" customWidth="1"/>
    <col min="17" max="17" width="1.7265625" style="611" customWidth="1"/>
    <col min="18" max="18" width="24.54296875" style="611" customWidth="1"/>
    <col min="19" max="19" width="2.1796875" style="611" customWidth="1"/>
    <col min="20" max="21" width="24.54296875" style="611" customWidth="1"/>
    <col min="22" max="22" width="19.1796875" style="611" customWidth="1"/>
    <col min="23" max="23" width="2.26953125" style="611" customWidth="1"/>
    <col min="24" max="25" width="24.54296875" style="611" customWidth="1"/>
    <col min="26" max="26" width="23.7265625" style="611" customWidth="1"/>
    <col min="27" max="27" width="13" style="611" customWidth="1"/>
    <col min="28" max="28" width="13.7265625" style="611" customWidth="1"/>
    <col min="29" max="29" width="6.453125" style="611" customWidth="1"/>
    <col min="30" max="16384" width="11.453125" style="611"/>
  </cols>
  <sheetData>
    <row r="1" spans="1:28" ht="14.5" thickBot="1">
      <c r="A1" s="615"/>
      <c r="B1" s="615"/>
      <c r="C1" s="615"/>
      <c r="D1" s="615"/>
      <c r="E1" s="615"/>
      <c r="F1" s="615"/>
      <c r="G1" s="615"/>
      <c r="H1" s="615"/>
      <c r="I1" s="615"/>
      <c r="J1" s="615"/>
      <c r="K1" s="615"/>
      <c r="L1" s="615"/>
      <c r="M1" s="615"/>
      <c r="N1" s="615"/>
      <c r="O1" s="615"/>
      <c r="P1" s="615"/>
      <c r="Q1" s="615"/>
      <c r="R1" s="615"/>
      <c r="S1" s="615"/>
      <c r="T1" s="615"/>
      <c r="U1" s="615"/>
      <c r="V1" s="615"/>
      <c r="W1" s="615"/>
      <c r="X1" s="615"/>
      <c r="Y1" s="615"/>
      <c r="Z1" s="615"/>
      <c r="AA1" s="615"/>
      <c r="AB1" s="615"/>
    </row>
    <row r="2" spans="1:28" ht="28.5" thickTop="1">
      <c r="A2" s="615"/>
      <c r="B2" s="773"/>
      <c r="C2" s="1207"/>
      <c r="D2" s="775"/>
      <c r="E2" s="776"/>
      <c r="F2" s="776"/>
      <c r="G2" s="776"/>
      <c r="H2" s="776"/>
      <c r="I2" s="777"/>
      <c r="J2" s="777"/>
      <c r="K2" s="552"/>
      <c r="L2" s="552"/>
      <c r="M2" s="553"/>
      <c r="N2" s="553"/>
      <c r="O2" s="553"/>
      <c r="P2" s="553"/>
      <c r="Q2" s="553"/>
      <c r="R2" s="553"/>
      <c r="S2" s="553"/>
      <c r="T2" s="553"/>
      <c r="U2" s="553"/>
      <c r="V2" s="553"/>
      <c r="W2" s="553"/>
      <c r="X2" s="553"/>
      <c r="Y2" s="553"/>
      <c r="Z2" s="553"/>
      <c r="AA2" s="553" t="s">
        <v>237</v>
      </c>
      <c r="AB2" s="554">
        <f>'Cover Page'!$C$15</f>
        <v>45688</v>
      </c>
    </row>
    <row r="3" spans="1:28" ht="14">
      <c r="A3" s="615"/>
      <c r="B3" s="778"/>
      <c r="C3" s="535"/>
      <c r="D3" s="615"/>
      <c r="E3" s="615"/>
      <c r="F3" s="615"/>
      <c r="G3" s="615"/>
      <c r="H3" s="615"/>
      <c r="I3" s="615"/>
      <c r="J3" s="615"/>
      <c r="K3" s="615"/>
      <c r="L3" s="615"/>
      <c r="M3" s="559"/>
      <c r="N3" s="559"/>
      <c r="O3" s="559"/>
      <c r="P3" s="559"/>
      <c r="Q3" s="559"/>
      <c r="R3" s="559"/>
      <c r="S3" s="559"/>
      <c r="T3" s="559"/>
      <c r="U3" s="559"/>
      <c r="V3" s="559"/>
      <c r="W3" s="559"/>
      <c r="X3" s="559"/>
      <c r="Y3" s="559"/>
      <c r="Z3" s="559"/>
      <c r="AA3" s="559" t="s">
        <v>238</v>
      </c>
      <c r="AB3" s="560">
        <f>'Cover Page'!$C$16</f>
        <v>45702</v>
      </c>
    </row>
    <row r="4" spans="1:28" ht="14">
      <c r="A4" s="615"/>
      <c r="B4" s="778"/>
      <c r="C4" s="2024"/>
      <c r="D4" s="2024"/>
      <c r="E4" s="2024"/>
      <c r="F4" s="2024"/>
      <c r="G4" s="615"/>
      <c r="H4" s="1993"/>
      <c r="I4" s="1993"/>
      <c r="J4" s="1993"/>
      <c r="K4" s="1993"/>
      <c r="L4" s="615"/>
      <c r="M4" s="559"/>
      <c r="N4" s="559"/>
      <c r="O4" s="559"/>
      <c r="P4" s="559"/>
      <c r="Q4" s="559"/>
      <c r="R4" s="559"/>
      <c r="S4" s="559"/>
      <c r="T4" s="559"/>
      <c r="U4" s="559"/>
      <c r="V4" s="559"/>
      <c r="W4" s="559"/>
      <c r="X4" s="559"/>
      <c r="Y4" s="559"/>
      <c r="Z4" s="559"/>
      <c r="AA4" s="559" t="s">
        <v>239</v>
      </c>
      <c r="AB4" s="560">
        <f>'Cover Page'!$C$17</f>
        <v>45708</v>
      </c>
    </row>
    <row r="5" spans="1:28" ht="14">
      <c r="A5" s="615"/>
      <c r="B5" s="778"/>
      <c r="C5" s="2024"/>
      <c r="D5" s="2024"/>
      <c r="E5" s="2024"/>
      <c r="F5" s="2024"/>
      <c r="G5" s="615"/>
      <c r="H5" s="1993"/>
      <c r="I5" s="1993"/>
      <c r="J5" s="1993"/>
      <c r="K5" s="1993"/>
      <c r="L5" s="615"/>
      <c r="M5" s="559"/>
      <c r="N5" s="559"/>
      <c r="O5" s="559"/>
      <c r="P5" s="559"/>
      <c r="Q5" s="559"/>
      <c r="R5" s="559"/>
      <c r="S5" s="559"/>
      <c r="T5" s="559"/>
      <c r="U5" s="559"/>
      <c r="V5" s="559"/>
      <c r="W5" s="559"/>
      <c r="X5" s="559"/>
      <c r="Y5" s="559"/>
      <c r="Z5" s="559"/>
      <c r="AA5" s="559" t="s">
        <v>240</v>
      </c>
      <c r="AB5" s="560">
        <f>'Cover Page'!$C$18</f>
        <v>45715</v>
      </c>
    </row>
    <row r="6" spans="1:28" ht="14">
      <c r="A6" s="615"/>
      <c r="B6" s="778"/>
      <c r="C6" s="780"/>
      <c r="D6" s="615"/>
      <c r="E6" s="615"/>
      <c r="F6" s="615"/>
      <c r="G6" s="615"/>
      <c r="H6" s="615"/>
      <c r="I6" s="615"/>
      <c r="J6" s="615"/>
      <c r="K6" s="615"/>
      <c r="L6" s="615"/>
      <c r="M6" s="559"/>
      <c r="N6" s="559"/>
      <c r="O6" s="559"/>
      <c r="P6" s="559"/>
      <c r="Q6" s="559"/>
      <c r="R6" s="559"/>
      <c r="S6" s="559"/>
      <c r="T6" s="559"/>
      <c r="U6" s="559"/>
      <c r="V6" s="559"/>
      <c r="W6" s="559"/>
      <c r="X6" s="559"/>
      <c r="Y6" s="559"/>
      <c r="Z6" s="559"/>
      <c r="AA6" s="559" t="s">
        <v>241</v>
      </c>
      <c r="AB6" s="562">
        <f>'00 - Cover'!$F$28</f>
        <v>4</v>
      </c>
    </row>
    <row r="7" spans="1:28" ht="14">
      <c r="A7" s="615"/>
      <c r="B7" s="781"/>
      <c r="C7" s="782"/>
      <c r="D7" s="618"/>
      <c r="E7" s="618"/>
      <c r="F7" s="618"/>
      <c r="G7" s="618"/>
      <c r="H7" s="618"/>
      <c r="I7" s="618"/>
      <c r="J7" s="618"/>
      <c r="K7" s="618"/>
      <c r="L7" s="618"/>
      <c r="M7" s="618"/>
      <c r="N7" s="618"/>
      <c r="O7" s="618"/>
      <c r="P7" s="618"/>
      <c r="Q7" s="618"/>
      <c r="R7" s="618"/>
      <c r="S7" s="618"/>
      <c r="T7" s="618"/>
      <c r="U7" s="618"/>
      <c r="V7" s="618"/>
      <c r="W7" s="618"/>
      <c r="X7" s="618"/>
      <c r="Y7" s="618"/>
      <c r="Z7" s="618"/>
      <c r="AA7" s="618"/>
      <c r="AB7" s="646"/>
    </row>
    <row r="8" spans="1:28" ht="15.5">
      <c r="A8" s="615"/>
      <c r="B8" s="778"/>
      <c r="C8" s="1195" t="s">
        <v>332</v>
      </c>
      <c r="D8" s="569"/>
      <c r="E8" s="615"/>
      <c r="F8" s="615"/>
      <c r="G8" s="615"/>
      <c r="H8" s="615"/>
      <c r="I8" s="615"/>
      <c r="J8" s="615"/>
      <c r="K8" s="615"/>
      <c r="L8" s="615"/>
      <c r="M8" s="615"/>
      <c r="N8" s="615"/>
      <c r="O8" s="784"/>
      <c r="P8" s="1195" t="s">
        <v>333</v>
      </c>
      <c r="Q8" s="569"/>
      <c r="R8" s="615"/>
      <c r="S8" s="615"/>
      <c r="T8" s="615"/>
      <c r="U8" s="615"/>
      <c r="V8" s="615"/>
      <c r="W8" s="615"/>
      <c r="X8" s="615"/>
      <c r="Y8" s="615"/>
      <c r="Z8" s="615"/>
      <c r="AA8" s="615"/>
      <c r="AB8" s="785"/>
    </row>
    <row r="9" spans="1:28" ht="12.75" customHeight="1">
      <c r="A9" s="648"/>
      <c r="B9" s="786"/>
      <c r="C9" s="648"/>
      <c r="D9" s="648"/>
      <c r="E9" s="648"/>
      <c r="F9" s="648"/>
      <c r="G9" s="2023" t="s">
        <v>334</v>
      </c>
      <c r="H9" s="2023"/>
      <c r="I9" s="2023"/>
      <c r="J9" s="788"/>
      <c r="K9" s="2023" t="s">
        <v>335</v>
      </c>
      <c r="L9" s="2023"/>
      <c r="M9" s="2023"/>
      <c r="N9" s="788"/>
      <c r="O9" s="789"/>
      <c r="P9" s="648"/>
      <c r="Q9" s="790"/>
      <c r="R9" s="648"/>
      <c r="S9" s="790"/>
      <c r="T9" s="2023" t="s">
        <v>334</v>
      </c>
      <c r="U9" s="2023"/>
      <c r="V9" s="2023"/>
      <c r="W9" s="788"/>
      <c r="X9" s="2023" t="s">
        <v>335</v>
      </c>
      <c r="Y9" s="2023"/>
      <c r="Z9" s="2023"/>
      <c r="AA9" s="788"/>
      <c r="AB9" s="791"/>
    </row>
    <row r="10" spans="1:28" ht="26">
      <c r="A10" s="648"/>
      <c r="B10" s="786"/>
      <c r="C10" s="792" t="s">
        <v>5</v>
      </c>
      <c r="D10" s="790"/>
      <c r="E10" s="792" t="s">
        <v>336</v>
      </c>
      <c r="F10" s="790"/>
      <c r="G10" s="787" t="s">
        <v>243</v>
      </c>
      <c r="H10" s="787" t="s">
        <v>337</v>
      </c>
      <c r="I10" s="787" t="s">
        <v>248</v>
      </c>
      <c r="J10" s="788"/>
      <c r="K10" s="787" t="s">
        <v>243</v>
      </c>
      <c r="L10" s="787" t="s">
        <v>337</v>
      </c>
      <c r="M10" s="787" t="s">
        <v>248</v>
      </c>
      <c r="N10" s="788"/>
      <c r="O10" s="789"/>
      <c r="P10" s="792" t="s">
        <v>5</v>
      </c>
      <c r="Q10" s="790"/>
      <c r="R10" s="792" t="s">
        <v>336</v>
      </c>
      <c r="S10" s="790"/>
      <c r="T10" s="787" t="s">
        <v>243</v>
      </c>
      <c r="U10" s="793" t="s">
        <v>337</v>
      </c>
      <c r="V10" s="793" t="s">
        <v>248</v>
      </c>
      <c r="W10" s="788"/>
      <c r="X10" s="787" t="s">
        <v>243</v>
      </c>
      <c r="Y10" s="793" t="s">
        <v>337</v>
      </c>
      <c r="Z10" s="793" t="s">
        <v>248</v>
      </c>
      <c r="AA10" s="788"/>
      <c r="AB10" s="791"/>
    </row>
    <row r="11" spans="1:28">
      <c r="A11" s="648"/>
      <c r="B11" s="786"/>
      <c r="C11" s="794">
        <f>'00 - Cover'!F20</f>
        <v>45715</v>
      </c>
      <c r="D11" s="794"/>
      <c r="E11" s="1628">
        <f>'12 - Notes Interest'!I17</f>
        <v>6.0000000000000001E-3</v>
      </c>
      <c r="F11" s="796"/>
      <c r="G11" s="1580">
        <f>'11 - Notes Follow-up'!G25</f>
        <v>7487993518.8000011</v>
      </c>
      <c r="H11" s="1580">
        <f>'11 - Notes Follow-up'!F25</f>
        <v>57126801.439999998</v>
      </c>
      <c r="I11" s="1580">
        <f>'12 - Notes Interest'!K17</f>
        <v>3844624.72</v>
      </c>
      <c r="J11" s="1580"/>
      <c r="K11" s="1580">
        <f>'11 - Notes Follow-up'!J25</f>
        <v>96330.900000000009</v>
      </c>
      <c r="L11" s="1580">
        <f>'11 bis-Notes Calculation'!AB17</f>
        <v>734.92</v>
      </c>
      <c r="M11" s="1580">
        <f>'12 - Notes Interest'!J17</f>
        <v>49.46</v>
      </c>
      <c r="N11" s="797"/>
      <c r="O11" s="798"/>
      <c r="P11" s="794">
        <f>C11</f>
        <v>45715</v>
      </c>
      <c r="Q11" s="794"/>
      <c r="R11" s="795">
        <f>'12 - Notes Interest'!R17</f>
        <v>1.4999999999999999E-2</v>
      </c>
      <c r="S11" s="796"/>
      <c r="T11" s="1580">
        <f>'11 - Notes Follow-up'!O25</f>
        <v>394104898.44</v>
      </c>
      <c r="U11" s="1580">
        <f>'11 bis-Notes Calculation'!AL17</f>
        <v>3006719.76</v>
      </c>
      <c r="V11" s="1580">
        <f>'12 - Notes Interest'!T17</f>
        <v>505893.95999999996</v>
      </c>
      <c r="W11" s="797"/>
      <c r="X11" s="1580">
        <f>'11 - Notes Follow-up'!Q25</f>
        <v>96311.069999999992</v>
      </c>
      <c r="Y11" s="1580">
        <f>'11 bis-Notes Calculation'!AK17</f>
        <v>734.78</v>
      </c>
      <c r="Z11" s="1580">
        <f>'12 - Notes Interest'!S17</f>
        <v>123.63</v>
      </c>
      <c r="AA11" s="797"/>
      <c r="AB11" s="791"/>
    </row>
    <row r="12" spans="1:28">
      <c r="A12" s="648"/>
      <c r="B12" s="786"/>
      <c r="C12" s="794">
        <f>'11 - Notes Follow-up'!B26</f>
        <v>45684</v>
      </c>
      <c r="D12" s="794"/>
      <c r="E12" s="795">
        <f>'12 - Notes Interest'!I18</f>
        <v>6.0000000000000001E-3</v>
      </c>
      <c r="F12" s="794"/>
      <c r="G12" s="1580">
        <f>'11 - Notes Follow-up'!G26</f>
        <v>7545120320.2400007</v>
      </c>
      <c r="H12" s="1580">
        <f>'11 - Notes Follow-up'!F26</f>
        <v>114424613.28</v>
      </c>
      <c r="I12" s="1580">
        <f>'12 - Notes Interest'!K18</f>
        <v>3902923.72</v>
      </c>
      <c r="J12" s="1580"/>
      <c r="K12" s="1580">
        <f>'11 - Notes Follow-up'!J26</f>
        <v>97065.82</v>
      </c>
      <c r="L12" s="1580">
        <f>'11 - Notes Follow-up'!I26</f>
        <v>1472.04</v>
      </c>
      <c r="M12" s="1580">
        <f>'12 - Notes Interest'!J18</f>
        <v>50.21</v>
      </c>
      <c r="N12" s="797"/>
      <c r="O12" s="798"/>
      <c r="P12" s="794">
        <f t="shared" ref="P12:P35" si="0">C12</f>
        <v>45684</v>
      </c>
      <c r="Q12" s="797"/>
      <c r="R12" s="605">
        <f>'12 - Notes Interest'!R18</f>
        <v>1.4999999999999999E-2</v>
      </c>
      <c r="S12" s="797"/>
      <c r="T12" s="1580">
        <f>'11 - Notes Follow-up'!O26</f>
        <v>397111618.19999999</v>
      </c>
      <c r="U12" s="1580">
        <f>'11 - Notes Follow-up'!N26</f>
        <v>6022319.1600000001</v>
      </c>
      <c r="V12" s="1580">
        <f>'12 - Notes Interest'!T18</f>
        <v>513586.92000000004</v>
      </c>
      <c r="W12" s="797"/>
      <c r="X12" s="1580">
        <f>'11 - Notes Follow-up'!Q26</f>
        <v>97045.849999999991</v>
      </c>
      <c r="Y12" s="1580">
        <f>'11 bis-Notes Calculation'!AK18</f>
        <v>1471.73</v>
      </c>
      <c r="Z12" s="1580">
        <f>'12 - Notes Interest'!S18</f>
        <v>125.51</v>
      </c>
      <c r="AA12" s="797"/>
      <c r="AB12" s="791"/>
    </row>
    <row r="13" spans="1:28">
      <c r="A13" s="648"/>
      <c r="B13" s="786"/>
      <c r="C13" s="794">
        <f>'11 - Notes Follow-up'!B27</f>
        <v>45653</v>
      </c>
      <c r="D13" s="794"/>
      <c r="E13" s="795">
        <f>'12 - Notes Interest'!I19</f>
        <v>6.0000000000000001E-3</v>
      </c>
      <c r="F13" s="794"/>
      <c r="G13" s="1580">
        <f>'11 - Notes Follow-up'!G27</f>
        <v>7659544933.5200005</v>
      </c>
      <c r="H13" s="1580">
        <f>'11 - Notes Follow-up'!F27</f>
        <v>55214594.240000002</v>
      </c>
      <c r="I13" s="1580">
        <f>'12 - Notes Interest'!K19</f>
        <v>3804204.0799999996</v>
      </c>
      <c r="J13" s="1580"/>
      <c r="K13" s="1580">
        <f>'11 - Notes Follow-up'!J27</f>
        <v>98537.86</v>
      </c>
      <c r="L13" s="1580">
        <f>'11 - Notes Follow-up'!I27</f>
        <v>710.32</v>
      </c>
      <c r="M13" s="1580">
        <f>'12 - Notes Interest'!J19</f>
        <v>48.94</v>
      </c>
      <c r="N13" s="797"/>
      <c r="O13" s="798"/>
      <c r="P13" s="794">
        <f t="shared" si="0"/>
        <v>45653</v>
      </c>
      <c r="Q13" s="797"/>
      <c r="R13" s="605">
        <f>'12 - Notes Interest'!R19</f>
        <v>1.4999999999999999E-2</v>
      </c>
      <c r="S13" s="797"/>
      <c r="T13" s="1580">
        <f>'11 - Notes Follow-up'!O27</f>
        <v>403133937.36000001</v>
      </c>
      <c r="U13" s="1580">
        <f>'11 - Notes Follow-up'!N27</f>
        <v>2906015.6399999997</v>
      </c>
      <c r="V13" s="1580">
        <f>'12 - Notes Interest'!T19</f>
        <v>500615.28</v>
      </c>
      <c r="W13" s="797"/>
      <c r="X13" s="1580">
        <f>'11 - Notes Follow-up'!Q27</f>
        <v>98517.58</v>
      </c>
      <c r="Y13" s="1580">
        <f>'11 bis-Notes Calculation'!AK19</f>
        <v>710.17</v>
      </c>
      <c r="Z13" s="1580">
        <f>'12 - Notes Interest'!S19</f>
        <v>122.34</v>
      </c>
      <c r="AA13" s="797"/>
      <c r="AB13" s="791"/>
    </row>
    <row r="14" spans="1:28">
      <c r="A14" s="648"/>
      <c r="B14" s="786"/>
      <c r="C14" s="794">
        <f>'11 - Notes Follow-up'!B28</f>
        <v>45623</v>
      </c>
      <c r="D14" s="794"/>
      <c r="E14" s="795">
        <f>'12 - Notes Interest'!I20</f>
        <v>6.0000000000000001E-3</v>
      </c>
      <c r="F14" s="794"/>
      <c r="G14" s="1580">
        <f>'11 - Notes Follow-up'!G28</f>
        <v>7714759527.7600002</v>
      </c>
      <c r="H14" s="1580">
        <f>'11 - Notes Follow-up'!F28</f>
        <v>58440472.240000002</v>
      </c>
      <c r="I14" s="1580">
        <f>'12 - Notes Interest'!K20</f>
        <v>4471921.96</v>
      </c>
      <c r="J14" s="1580"/>
      <c r="K14" s="1580">
        <f>'11 - Notes Follow-up'!J28</f>
        <v>99248.180000000008</v>
      </c>
      <c r="L14" s="1580">
        <f>'11 - Notes Follow-up'!I28</f>
        <v>751.82</v>
      </c>
      <c r="M14" s="1580">
        <f>'12 - Notes Interest'!J20</f>
        <v>57.53</v>
      </c>
      <c r="N14" s="797"/>
      <c r="O14" s="798"/>
      <c r="P14" s="794">
        <f t="shared" si="0"/>
        <v>45623</v>
      </c>
      <c r="Q14" s="797"/>
      <c r="R14" s="605">
        <f>'12 - Notes Interest'!R20</f>
        <v>1.4999999999999999E-2</v>
      </c>
      <c r="S14" s="797"/>
      <c r="T14" s="1580">
        <f>'11 - Notes Follow-up'!O28</f>
        <v>406039953</v>
      </c>
      <c r="U14" s="1580">
        <f>'11 - Notes Follow-up'!N28</f>
        <v>3160047</v>
      </c>
      <c r="V14" s="1580">
        <f>'12 - Notes Interest'!T20</f>
        <v>588593.28</v>
      </c>
      <c r="W14" s="797"/>
      <c r="X14" s="1580">
        <f>'11 - Notes Follow-up'!Q28</f>
        <v>99227.75</v>
      </c>
      <c r="Y14" s="1580">
        <f>'11 bis-Notes Calculation'!AK20</f>
        <v>772.25</v>
      </c>
      <c r="Z14" s="1580">
        <f>'12 - Notes Interest'!S20</f>
        <v>143.84</v>
      </c>
      <c r="AA14" s="797"/>
      <c r="AB14" s="791"/>
    </row>
    <row r="15" spans="1:28">
      <c r="A15" s="648"/>
      <c r="B15" s="786"/>
      <c r="C15" s="794">
        <f>'11 - Notes Follow-up'!B29</f>
        <v>45588</v>
      </c>
      <c r="D15" s="794"/>
      <c r="E15" s="795">
        <f>'12 - Notes Interest'!I21</f>
        <v>0</v>
      </c>
      <c r="F15" s="794"/>
      <c r="G15" s="1580">
        <f>'11 - Notes Follow-up'!G29</f>
        <v>7773200000</v>
      </c>
      <c r="H15" s="1580">
        <f>'11 - Notes Follow-up'!F29</f>
        <v>0</v>
      </c>
      <c r="I15" s="1580">
        <f>'12 - Notes Interest'!K21</f>
        <v>0</v>
      </c>
      <c r="J15" s="1580"/>
      <c r="K15" s="1580">
        <f>'11 - Notes Follow-up'!J29</f>
        <v>100000</v>
      </c>
      <c r="L15" s="1580">
        <f>'11 - Notes Follow-up'!I29</f>
        <v>0</v>
      </c>
      <c r="M15" s="1580">
        <f>'12 - Notes Interest'!J21</f>
        <v>0</v>
      </c>
      <c r="N15" s="797"/>
      <c r="O15" s="798"/>
      <c r="P15" s="794">
        <f t="shared" si="0"/>
        <v>45588</v>
      </c>
      <c r="Q15" s="797"/>
      <c r="R15" s="605">
        <f>'12 - Notes Interest'!R21</f>
        <v>0</v>
      </c>
      <c r="S15" s="797"/>
      <c r="T15" s="1580">
        <f>'11 - Notes Follow-up'!O29</f>
        <v>409200000</v>
      </c>
      <c r="U15" s="1580">
        <f>'11 - Notes Follow-up'!N29</f>
        <v>0</v>
      </c>
      <c r="V15" s="1580">
        <f>'12 - Notes Interest'!T21</f>
        <v>0</v>
      </c>
      <c r="W15" s="797"/>
      <c r="X15" s="1580">
        <f>'11 - Notes Follow-up'!Q29</f>
        <v>100000</v>
      </c>
      <c r="Y15" s="1580">
        <f>'11 bis-Notes Calculation'!AK21</f>
        <v>0</v>
      </c>
      <c r="Z15" s="1580">
        <f>'12 - Notes Interest'!S21</f>
        <v>0</v>
      </c>
      <c r="AA15" s="797"/>
      <c r="AB15" s="791"/>
    </row>
    <row r="16" spans="1:28">
      <c r="A16" s="648"/>
      <c r="B16" s="786"/>
      <c r="C16" s="794" t="str">
        <f>'11 - Notes Follow-up'!B30</f>
        <v/>
      </c>
      <c r="D16" s="794"/>
      <c r="E16" s="795">
        <f>'12 - Notes Interest'!I22</f>
        <v>0</v>
      </c>
      <c r="F16" s="794"/>
      <c r="G16" s="1580" t="str">
        <f>'11 - Notes Follow-up'!G30</f>
        <v/>
      </c>
      <c r="H16" s="1580" t="str">
        <f>'11 - Notes Follow-up'!F30</f>
        <v/>
      </c>
      <c r="I16" s="1580">
        <f>'12 - Notes Interest'!K22</f>
        <v>0</v>
      </c>
      <c r="J16" s="1580"/>
      <c r="K16" s="1580" t="str">
        <f>'11 - Notes Follow-up'!J30</f>
        <v/>
      </c>
      <c r="L16" s="1580" t="str">
        <f>'11 - Notes Follow-up'!I30</f>
        <v/>
      </c>
      <c r="M16" s="1580">
        <f>'12 - Notes Interest'!J22</f>
        <v>0</v>
      </c>
      <c r="N16" s="797"/>
      <c r="O16" s="798"/>
      <c r="P16" s="794" t="str">
        <f t="shared" si="0"/>
        <v/>
      </c>
      <c r="Q16" s="797"/>
      <c r="R16" s="605">
        <f>'12 - Notes Interest'!R22</f>
        <v>0</v>
      </c>
      <c r="S16" s="797"/>
      <c r="T16" s="1580" t="str">
        <f>'11 - Notes Follow-up'!O30</f>
        <v/>
      </c>
      <c r="U16" s="1580" t="str">
        <f>'11 - Notes Follow-up'!N30</f>
        <v/>
      </c>
      <c r="V16" s="1580">
        <f>'12 - Notes Interest'!T22</f>
        <v>0</v>
      </c>
      <c r="W16" s="797"/>
      <c r="X16" s="1580" t="str">
        <f>'11 - Notes Follow-up'!Q30</f>
        <v/>
      </c>
      <c r="Y16" s="1580" t="str">
        <f>'11 bis-Notes Calculation'!AK22</f>
        <v/>
      </c>
      <c r="Z16" s="1580">
        <f>'12 - Notes Interest'!S22</f>
        <v>0</v>
      </c>
      <c r="AA16" s="797"/>
      <c r="AB16" s="791"/>
    </row>
    <row r="17" spans="1:28">
      <c r="A17" s="648"/>
      <c r="B17" s="786"/>
      <c r="C17" s="794" t="str">
        <f>'11 - Notes Follow-up'!B31</f>
        <v/>
      </c>
      <c r="D17" s="794" t="s">
        <v>147</v>
      </c>
      <c r="E17" s="795">
        <f>'12 - Notes Interest'!I23</f>
        <v>0</v>
      </c>
      <c r="F17" s="794" t="s">
        <v>147</v>
      </c>
      <c r="G17" s="1580" t="str">
        <f>'11 - Notes Follow-up'!G31</f>
        <v/>
      </c>
      <c r="H17" s="1580" t="str">
        <f>'11 - Notes Follow-up'!F31</f>
        <v/>
      </c>
      <c r="I17" s="1580">
        <f>'12 - Notes Interest'!K23</f>
        <v>0</v>
      </c>
      <c r="J17" s="1580" t="s">
        <v>147</v>
      </c>
      <c r="K17" s="1580" t="str">
        <f>'11 - Notes Follow-up'!J31</f>
        <v/>
      </c>
      <c r="L17" s="1580" t="str">
        <f>'11 - Notes Follow-up'!I31</f>
        <v/>
      </c>
      <c r="M17" s="1580">
        <f>'12 - Notes Interest'!J23</f>
        <v>0</v>
      </c>
      <c r="N17" s="797"/>
      <c r="O17" s="798"/>
      <c r="P17" s="794" t="str">
        <f t="shared" si="0"/>
        <v/>
      </c>
      <c r="Q17" s="797"/>
      <c r="R17" s="605">
        <f>'12 - Notes Interest'!R23</f>
        <v>0</v>
      </c>
      <c r="S17" s="797"/>
      <c r="T17" s="1580" t="str">
        <f>'11 - Notes Follow-up'!O31</f>
        <v/>
      </c>
      <c r="U17" s="1580" t="str">
        <f>'11 - Notes Follow-up'!N31</f>
        <v/>
      </c>
      <c r="V17" s="1580">
        <f>'12 - Notes Interest'!T23</f>
        <v>0</v>
      </c>
      <c r="W17" s="797"/>
      <c r="X17" s="1580" t="str">
        <f>'11 - Notes Follow-up'!Q31</f>
        <v/>
      </c>
      <c r="Y17" s="1580" t="str">
        <f>'11 bis-Notes Calculation'!AK23</f>
        <v/>
      </c>
      <c r="Z17" s="1580">
        <f>'12 - Notes Interest'!S23</f>
        <v>0</v>
      </c>
      <c r="AA17" s="797"/>
      <c r="AB17" s="791"/>
    </row>
    <row r="18" spans="1:28">
      <c r="A18" s="648"/>
      <c r="B18" s="786"/>
      <c r="C18" s="794" t="str">
        <f>'11 - Notes Follow-up'!B32</f>
        <v/>
      </c>
      <c r="D18" s="794"/>
      <c r="E18" s="795">
        <f>'12 - Notes Interest'!I24</f>
        <v>0</v>
      </c>
      <c r="F18" s="796"/>
      <c r="G18" s="1580" t="str">
        <f>'11 - Notes Follow-up'!G32</f>
        <v/>
      </c>
      <c r="H18" s="1580" t="str">
        <f>'11 - Notes Follow-up'!F32</f>
        <v/>
      </c>
      <c r="I18" s="1580">
        <f>'12 - Notes Interest'!K24</f>
        <v>0</v>
      </c>
      <c r="J18" s="1580"/>
      <c r="K18" s="1580" t="str">
        <f>'11 - Notes Follow-up'!J32</f>
        <v/>
      </c>
      <c r="L18" s="1580" t="str">
        <f>'11 - Notes Follow-up'!I32</f>
        <v/>
      </c>
      <c r="M18" s="1580">
        <f>'12 - Notes Interest'!J24</f>
        <v>0</v>
      </c>
      <c r="N18" s="797"/>
      <c r="O18" s="798"/>
      <c r="P18" s="794" t="str">
        <f t="shared" si="0"/>
        <v/>
      </c>
      <c r="Q18" s="797"/>
      <c r="R18" s="605">
        <f>'12 - Notes Interest'!R24</f>
        <v>0</v>
      </c>
      <c r="S18" s="797"/>
      <c r="T18" s="1580" t="str">
        <f>'11 - Notes Follow-up'!O32</f>
        <v/>
      </c>
      <c r="U18" s="1580" t="str">
        <f>'11 - Notes Follow-up'!N32</f>
        <v/>
      </c>
      <c r="V18" s="1580">
        <f>'12 - Notes Interest'!T24</f>
        <v>0</v>
      </c>
      <c r="W18" s="797"/>
      <c r="X18" s="1580" t="str">
        <f>'11 - Notes Follow-up'!Q32</f>
        <v/>
      </c>
      <c r="Y18" s="1580" t="str">
        <f>'11 bis-Notes Calculation'!AK24</f>
        <v/>
      </c>
      <c r="Z18" s="1580">
        <f>'12 - Notes Interest'!S24</f>
        <v>0</v>
      </c>
      <c r="AA18" s="797"/>
      <c r="AB18" s="791"/>
    </row>
    <row r="19" spans="1:28">
      <c r="A19" s="648"/>
      <c r="B19" s="786"/>
      <c r="C19" s="794" t="str">
        <f>'11 - Notes Follow-up'!B33</f>
        <v/>
      </c>
      <c r="D19" s="794"/>
      <c r="E19" s="795">
        <f>'12 - Notes Interest'!I25</f>
        <v>0</v>
      </c>
      <c r="F19" s="796"/>
      <c r="G19" s="1580" t="str">
        <f>'11 - Notes Follow-up'!G33</f>
        <v/>
      </c>
      <c r="H19" s="1580" t="str">
        <f>'11 - Notes Follow-up'!F33</f>
        <v/>
      </c>
      <c r="I19" s="1580">
        <f>'12 - Notes Interest'!K25</f>
        <v>0</v>
      </c>
      <c r="J19" s="1580"/>
      <c r="K19" s="1580" t="str">
        <f>'11 - Notes Follow-up'!J33</f>
        <v/>
      </c>
      <c r="L19" s="1580" t="str">
        <f>'11 - Notes Follow-up'!I33</f>
        <v/>
      </c>
      <c r="M19" s="1580">
        <f>'12 - Notes Interest'!J25</f>
        <v>0</v>
      </c>
      <c r="N19" s="797"/>
      <c r="O19" s="798"/>
      <c r="P19" s="794" t="str">
        <f t="shared" si="0"/>
        <v/>
      </c>
      <c r="Q19" s="797"/>
      <c r="R19" s="605">
        <f>'12 - Notes Interest'!R25</f>
        <v>0</v>
      </c>
      <c r="S19" s="797"/>
      <c r="T19" s="1580" t="str">
        <f>'11 - Notes Follow-up'!O33</f>
        <v/>
      </c>
      <c r="U19" s="1580" t="str">
        <f>'11 - Notes Follow-up'!N33</f>
        <v/>
      </c>
      <c r="V19" s="1580">
        <f>'12 - Notes Interest'!T25</f>
        <v>0</v>
      </c>
      <c r="W19" s="797"/>
      <c r="X19" s="1580" t="str">
        <f>'11 - Notes Follow-up'!Q33</f>
        <v/>
      </c>
      <c r="Y19" s="1580" t="str">
        <f>'11 bis-Notes Calculation'!AK25</f>
        <v/>
      </c>
      <c r="Z19" s="1580">
        <f>'12 - Notes Interest'!S25</f>
        <v>0</v>
      </c>
      <c r="AA19" s="797"/>
      <c r="AB19" s="791"/>
    </row>
    <row r="20" spans="1:28">
      <c r="A20" s="648"/>
      <c r="B20" s="786"/>
      <c r="C20" s="794" t="str">
        <f>'11 - Notes Follow-up'!B34</f>
        <v/>
      </c>
      <c r="D20" s="794"/>
      <c r="E20" s="795">
        <f>'12 - Notes Interest'!I26</f>
        <v>0</v>
      </c>
      <c r="F20" s="796"/>
      <c r="G20" s="1580" t="str">
        <f>'11 - Notes Follow-up'!G34</f>
        <v/>
      </c>
      <c r="H20" s="1580" t="str">
        <f>'11 - Notes Follow-up'!F34</f>
        <v/>
      </c>
      <c r="I20" s="1580">
        <f>'12 - Notes Interest'!K26</f>
        <v>0</v>
      </c>
      <c r="J20" s="1580"/>
      <c r="K20" s="1580" t="str">
        <f>'11 - Notes Follow-up'!J34</f>
        <v/>
      </c>
      <c r="L20" s="1580" t="str">
        <f>'11 - Notes Follow-up'!I34</f>
        <v/>
      </c>
      <c r="M20" s="1580">
        <f>'12 - Notes Interest'!J26</f>
        <v>0</v>
      </c>
      <c r="N20" s="797"/>
      <c r="O20" s="798"/>
      <c r="P20" s="794" t="str">
        <f t="shared" si="0"/>
        <v/>
      </c>
      <c r="Q20" s="797"/>
      <c r="R20" s="605">
        <f>'12 - Notes Interest'!R26</f>
        <v>0</v>
      </c>
      <c r="S20" s="797"/>
      <c r="T20" s="1580" t="str">
        <f>'11 - Notes Follow-up'!O34</f>
        <v/>
      </c>
      <c r="U20" s="1580" t="str">
        <f>'11 - Notes Follow-up'!N34</f>
        <v/>
      </c>
      <c r="V20" s="1580">
        <f>'12 - Notes Interest'!T26</f>
        <v>0</v>
      </c>
      <c r="W20" s="797"/>
      <c r="X20" s="1580" t="str">
        <f>'11 - Notes Follow-up'!Q34</f>
        <v/>
      </c>
      <c r="Y20" s="1580" t="str">
        <f>'11 bis-Notes Calculation'!AK26</f>
        <v/>
      </c>
      <c r="Z20" s="1580">
        <f>'12 - Notes Interest'!S26</f>
        <v>0</v>
      </c>
      <c r="AA20" s="797"/>
      <c r="AB20" s="791"/>
    </row>
    <row r="21" spans="1:28">
      <c r="A21" s="648"/>
      <c r="B21" s="786"/>
      <c r="C21" s="794" t="str">
        <f>'11 - Notes Follow-up'!B35</f>
        <v/>
      </c>
      <c r="D21" s="794"/>
      <c r="E21" s="795">
        <f>'12 - Notes Interest'!I27</f>
        <v>0</v>
      </c>
      <c r="F21" s="796"/>
      <c r="G21" s="1580" t="str">
        <f>'11 - Notes Follow-up'!G35</f>
        <v/>
      </c>
      <c r="H21" s="1580" t="str">
        <f>'11 - Notes Follow-up'!F35</f>
        <v/>
      </c>
      <c r="I21" s="1580">
        <f>'12 - Notes Interest'!K27</f>
        <v>0</v>
      </c>
      <c r="J21" s="1580"/>
      <c r="K21" s="1580" t="str">
        <f>'11 - Notes Follow-up'!J35</f>
        <v/>
      </c>
      <c r="L21" s="1580" t="str">
        <f>'11 - Notes Follow-up'!I35</f>
        <v/>
      </c>
      <c r="M21" s="1580">
        <f>'12 - Notes Interest'!J27</f>
        <v>0</v>
      </c>
      <c r="N21" s="797"/>
      <c r="O21" s="798"/>
      <c r="P21" s="794" t="str">
        <f t="shared" si="0"/>
        <v/>
      </c>
      <c r="Q21" s="797"/>
      <c r="R21" s="605">
        <f>'12 - Notes Interest'!R27</f>
        <v>0</v>
      </c>
      <c r="S21" s="797"/>
      <c r="T21" s="1580" t="str">
        <f>'11 - Notes Follow-up'!O35</f>
        <v/>
      </c>
      <c r="U21" s="1580" t="str">
        <f>'11 - Notes Follow-up'!N35</f>
        <v/>
      </c>
      <c r="V21" s="1580">
        <f>'12 - Notes Interest'!T27</f>
        <v>0</v>
      </c>
      <c r="W21" s="797"/>
      <c r="X21" s="1580" t="str">
        <f>'11 - Notes Follow-up'!Q35</f>
        <v/>
      </c>
      <c r="Y21" s="1580" t="str">
        <f>'11 bis-Notes Calculation'!AK27</f>
        <v/>
      </c>
      <c r="Z21" s="1580">
        <f>'12 - Notes Interest'!S27</f>
        <v>0</v>
      </c>
      <c r="AA21" s="797"/>
      <c r="AB21" s="791"/>
    </row>
    <row r="22" spans="1:28">
      <c r="A22" s="648"/>
      <c r="B22" s="786"/>
      <c r="C22" s="794" t="str">
        <f>'11 - Notes Follow-up'!B36</f>
        <v/>
      </c>
      <c r="D22" s="794"/>
      <c r="E22" s="795">
        <f>'12 - Notes Interest'!I28</f>
        <v>0</v>
      </c>
      <c r="F22" s="796"/>
      <c r="G22" s="1580" t="str">
        <f>'11 - Notes Follow-up'!G36</f>
        <v/>
      </c>
      <c r="H22" s="1580" t="str">
        <f>'11 - Notes Follow-up'!F36</f>
        <v/>
      </c>
      <c r="I22" s="1580">
        <f>'12 - Notes Interest'!K28</f>
        <v>0</v>
      </c>
      <c r="J22" s="1580"/>
      <c r="K22" s="1580" t="str">
        <f>'11 - Notes Follow-up'!J36</f>
        <v/>
      </c>
      <c r="L22" s="1580" t="str">
        <f>'11 - Notes Follow-up'!I36</f>
        <v/>
      </c>
      <c r="M22" s="1580">
        <f>'12 - Notes Interest'!J28</f>
        <v>0</v>
      </c>
      <c r="N22" s="797"/>
      <c r="O22" s="798"/>
      <c r="P22" s="794" t="str">
        <f t="shared" si="0"/>
        <v/>
      </c>
      <c r="Q22" s="797"/>
      <c r="R22" s="605">
        <f>'12 - Notes Interest'!R28</f>
        <v>0</v>
      </c>
      <c r="S22" s="797"/>
      <c r="T22" s="1580" t="str">
        <f>'11 - Notes Follow-up'!O36</f>
        <v/>
      </c>
      <c r="U22" s="1580" t="str">
        <f>'11 - Notes Follow-up'!N36</f>
        <v/>
      </c>
      <c r="V22" s="1580">
        <f>'12 - Notes Interest'!T28</f>
        <v>0</v>
      </c>
      <c r="W22" s="797"/>
      <c r="X22" s="1580" t="str">
        <f>'11 - Notes Follow-up'!Q36</f>
        <v/>
      </c>
      <c r="Y22" s="1580" t="str">
        <f>'11 bis-Notes Calculation'!AK28</f>
        <v/>
      </c>
      <c r="Z22" s="1580">
        <f>'12 - Notes Interest'!S28</f>
        <v>0</v>
      </c>
      <c r="AA22" s="797"/>
      <c r="AB22" s="791"/>
    </row>
    <row r="23" spans="1:28">
      <c r="A23" s="648"/>
      <c r="B23" s="786"/>
      <c r="C23" s="794" t="str">
        <f>'11 - Notes Follow-up'!B37</f>
        <v/>
      </c>
      <c r="D23" s="794"/>
      <c r="E23" s="795">
        <f>'12 - Notes Interest'!I29</f>
        <v>0</v>
      </c>
      <c r="F23" s="796"/>
      <c r="G23" s="1580" t="str">
        <f>'11 - Notes Follow-up'!G37</f>
        <v/>
      </c>
      <c r="H23" s="1580" t="str">
        <f>'11 - Notes Follow-up'!F37</f>
        <v/>
      </c>
      <c r="I23" s="1580">
        <f>'12 - Notes Interest'!K29</f>
        <v>0</v>
      </c>
      <c r="J23" s="1580"/>
      <c r="K23" s="1580" t="str">
        <f>'11 - Notes Follow-up'!J37</f>
        <v/>
      </c>
      <c r="L23" s="1580" t="str">
        <f>'11 - Notes Follow-up'!I37</f>
        <v/>
      </c>
      <c r="M23" s="1580">
        <f>'12 - Notes Interest'!J29</f>
        <v>0</v>
      </c>
      <c r="N23" s="797"/>
      <c r="O23" s="798"/>
      <c r="P23" s="794" t="str">
        <f t="shared" si="0"/>
        <v/>
      </c>
      <c r="Q23" s="797"/>
      <c r="R23" s="605">
        <f>'12 - Notes Interest'!R29</f>
        <v>0</v>
      </c>
      <c r="S23" s="797"/>
      <c r="T23" s="1580" t="str">
        <f>'11 - Notes Follow-up'!O37</f>
        <v/>
      </c>
      <c r="U23" s="1580" t="str">
        <f>'11 - Notes Follow-up'!N37</f>
        <v/>
      </c>
      <c r="V23" s="1580">
        <f>'12 - Notes Interest'!T29</f>
        <v>0</v>
      </c>
      <c r="W23" s="797"/>
      <c r="X23" s="1580" t="str">
        <f>'11 - Notes Follow-up'!Q37</f>
        <v/>
      </c>
      <c r="Y23" s="1580" t="str">
        <f>'11 bis-Notes Calculation'!AK29</f>
        <v/>
      </c>
      <c r="Z23" s="1580">
        <f>'12 - Notes Interest'!S29</f>
        <v>0</v>
      </c>
      <c r="AA23" s="797"/>
      <c r="AB23" s="791"/>
    </row>
    <row r="24" spans="1:28">
      <c r="A24" s="648"/>
      <c r="B24" s="786"/>
      <c r="C24" s="794" t="str">
        <f>'11 - Notes Follow-up'!B38</f>
        <v/>
      </c>
      <c r="D24" s="794"/>
      <c r="E24" s="795">
        <f>'12 - Notes Interest'!I30</f>
        <v>0</v>
      </c>
      <c r="F24" s="796"/>
      <c r="G24" s="1580" t="str">
        <f>'11 - Notes Follow-up'!G38</f>
        <v/>
      </c>
      <c r="H24" s="1580" t="str">
        <f>'11 - Notes Follow-up'!F38</f>
        <v/>
      </c>
      <c r="I24" s="1580">
        <f>'12 - Notes Interest'!K30</f>
        <v>0</v>
      </c>
      <c r="J24" s="1580"/>
      <c r="K24" s="1580" t="str">
        <f>'11 - Notes Follow-up'!J38</f>
        <v/>
      </c>
      <c r="L24" s="1580" t="str">
        <f>'11 - Notes Follow-up'!I38</f>
        <v/>
      </c>
      <c r="M24" s="1580">
        <f>'12 - Notes Interest'!J30</f>
        <v>0</v>
      </c>
      <c r="N24" s="797"/>
      <c r="O24" s="798"/>
      <c r="P24" s="794" t="str">
        <f t="shared" si="0"/>
        <v/>
      </c>
      <c r="Q24" s="797"/>
      <c r="R24" s="605">
        <f>'12 - Notes Interest'!R30</f>
        <v>0</v>
      </c>
      <c r="S24" s="797"/>
      <c r="T24" s="1580" t="str">
        <f>'11 - Notes Follow-up'!O38</f>
        <v/>
      </c>
      <c r="U24" s="1580" t="str">
        <f>'11 - Notes Follow-up'!N38</f>
        <v/>
      </c>
      <c r="V24" s="1580">
        <f>'12 - Notes Interest'!T30</f>
        <v>0</v>
      </c>
      <c r="W24" s="797"/>
      <c r="X24" s="1580" t="str">
        <f>'11 - Notes Follow-up'!Q38</f>
        <v/>
      </c>
      <c r="Y24" s="1580" t="str">
        <f>'11 bis-Notes Calculation'!AK30</f>
        <v/>
      </c>
      <c r="Z24" s="1580">
        <f>'12 - Notes Interest'!S30</f>
        <v>0</v>
      </c>
      <c r="AA24" s="797"/>
      <c r="AB24" s="791"/>
    </row>
    <row r="25" spans="1:28">
      <c r="A25" s="648"/>
      <c r="B25" s="786"/>
      <c r="C25" s="794" t="str">
        <f>'11 - Notes Follow-up'!B39</f>
        <v/>
      </c>
      <c r="D25" s="794"/>
      <c r="E25" s="795">
        <f>'12 - Notes Interest'!I31</f>
        <v>0</v>
      </c>
      <c r="F25" s="796"/>
      <c r="G25" s="1580" t="str">
        <f>'11 - Notes Follow-up'!G39</f>
        <v/>
      </c>
      <c r="H25" s="1580" t="str">
        <f>'11 - Notes Follow-up'!F39</f>
        <v/>
      </c>
      <c r="I25" s="1580">
        <f>'12 - Notes Interest'!K31</f>
        <v>0</v>
      </c>
      <c r="J25" s="1580"/>
      <c r="K25" s="1580" t="str">
        <f>'11 - Notes Follow-up'!J39</f>
        <v/>
      </c>
      <c r="L25" s="1580" t="str">
        <f>'11 - Notes Follow-up'!I39</f>
        <v/>
      </c>
      <c r="M25" s="1580">
        <f>'12 - Notes Interest'!J31</f>
        <v>0</v>
      </c>
      <c r="N25" s="797"/>
      <c r="O25" s="798"/>
      <c r="P25" s="794" t="str">
        <f t="shared" si="0"/>
        <v/>
      </c>
      <c r="Q25" s="797"/>
      <c r="R25" s="605">
        <f>'12 - Notes Interest'!R31</f>
        <v>0</v>
      </c>
      <c r="S25" s="797"/>
      <c r="T25" s="1580" t="str">
        <f>'11 - Notes Follow-up'!O39</f>
        <v/>
      </c>
      <c r="U25" s="1580" t="str">
        <f>'11 - Notes Follow-up'!N39</f>
        <v/>
      </c>
      <c r="V25" s="1580">
        <f>'12 - Notes Interest'!T31</f>
        <v>0</v>
      </c>
      <c r="W25" s="797"/>
      <c r="X25" s="1580" t="str">
        <f>'11 - Notes Follow-up'!Q39</f>
        <v/>
      </c>
      <c r="Y25" s="1580" t="str">
        <f>'11 bis-Notes Calculation'!AK31</f>
        <v/>
      </c>
      <c r="Z25" s="1580">
        <f>'12 - Notes Interest'!S31</f>
        <v>0</v>
      </c>
      <c r="AA25" s="797"/>
      <c r="AB25" s="791"/>
    </row>
    <row r="26" spans="1:28">
      <c r="A26" s="648"/>
      <c r="B26" s="786"/>
      <c r="C26" s="794" t="str">
        <f>'11 - Notes Follow-up'!B40</f>
        <v/>
      </c>
      <c r="D26" s="794"/>
      <c r="E26" s="795">
        <f>'12 - Notes Interest'!I32</f>
        <v>0</v>
      </c>
      <c r="F26" s="796"/>
      <c r="G26" s="1580" t="str">
        <f>'11 - Notes Follow-up'!G40</f>
        <v/>
      </c>
      <c r="H26" s="1580" t="str">
        <f>'11 - Notes Follow-up'!F40</f>
        <v/>
      </c>
      <c r="I26" s="1580">
        <f>'12 - Notes Interest'!K32</f>
        <v>0</v>
      </c>
      <c r="J26" s="1580"/>
      <c r="K26" s="1580" t="str">
        <f>'11 - Notes Follow-up'!J40</f>
        <v/>
      </c>
      <c r="L26" s="1580" t="str">
        <f>'11 - Notes Follow-up'!I40</f>
        <v/>
      </c>
      <c r="M26" s="1580">
        <f>'12 - Notes Interest'!J32</f>
        <v>0</v>
      </c>
      <c r="N26" s="797"/>
      <c r="O26" s="798"/>
      <c r="P26" s="794" t="str">
        <f t="shared" si="0"/>
        <v/>
      </c>
      <c r="Q26" s="797"/>
      <c r="R26" s="605">
        <f>'12 - Notes Interest'!R32</f>
        <v>0</v>
      </c>
      <c r="S26" s="797"/>
      <c r="T26" s="1580" t="str">
        <f>'11 - Notes Follow-up'!O40</f>
        <v/>
      </c>
      <c r="U26" s="1580" t="str">
        <f>'11 - Notes Follow-up'!N40</f>
        <v/>
      </c>
      <c r="V26" s="1580">
        <f>'12 - Notes Interest'!T32</f>
        <v>0</v>
      </c>
      <c r="W26" s="797"/>
      <c r="X26" s="1580" t="str">
        <f>'11 - Notes Follow-up'!Q40</f>
        <v/>
      </c>
      <c r="Y26" s="1580" t="str">
        <f>'11 bis-Notes Calculation'!AK32</f>
        <v/>
      </c>
      <c r="Z26" s="1580">
        <f>'12 - Notes Interest'!S32</f>
        <v>0</v>
      </c>
      <c r="AA26" s="797"/>
      <c r="AB26" s="791"/>
    </row>
    <row r="27" spans="1:28">
      <c r="A27" s="648"/>
      <c r="B27" s="786"/>
      <c r="C27" s="794" t="str">
        <f>'11 - Notes Follow-up'!B41</f>
        <v/>
      </c>
      <c r="D27" s="794"/>
      <c r="E27" s="795">
        <f>'12 - Notes Interest'!I33</f>
        <v>0</v>
      </c>
      <c r="F27" s="796"/>
      <c r="G27" s="1580" t="str">
        <f>'11 - Notes Follow-up'!G41</f>
        <v/>
      </c>
      <c r="H27" s="1580" t="str">
        <f>'11 - Notes Follow-up'!F41</f>
        <v/>
      </c>
      <c r="I27" s="1580">
        <f>'12 - Notes Interest'!K33</f>
        <v>0</v>
      </c>
      <c r="J27" s="1580"/>
      <c r="K27" s="1580" t="str">
        <f>'11 - Notes Follow-up'!J41</f>
        <v/>
      </c>
      <c r="L27" s="1580" t="str">
        <f>'11 - Notes Follow-up'!I41</f>
        <v/>
      </c>
      <c r="M27" s="1580">
        <f>'12 - Notes Interest'!J33</f>
        <v>0</v>
      </c>
      <c r="N27" s="797"/>
      <c r="O27" s="798"/>
      <c r="P27" s="794" t="str">
        <f t="shared" si="0"/>
        <v/>
      </c>
      <c r="Q27" s="797"/>
      <c r="R27" s="605">
        <f>'12 - Notes Interest'!R33</f>
        <v>0</v>
      </c>
      <c r="S27" s="797"/>
      <c r="T27" s="1580" t="str">
        <f>'11 - Notes Follow-up'!O41</f>
        <v/>
      </c>
      <c r="U27" s="1580" t="str">
        <f>'11 - Notes Follow-up'!N41</f>
        <v/>
      </c>
      <c r="V27" s="1580">
        <f>'12 - Notes Interest'!T33</f>
        <v>0</v>
      </c>
      <c r="W27" s="797"/>
      <c r="X27" s="1580" t="str">
        <f>'11 - Notes Follow-up'!Q41</f>
        <v/>
      </c>
      <c r="Y27" s="1580" t="str">
        <f>'11 bis-Notes Calculation'!AK33</f>
        <v/>
      </c>
      <c r="Z27" s="1580">
        <f>'12 - Notes Interest'!S33</f>
        <v>0</v>
      </c>
      <c r="AA27" s="797"/>
      <c r="AB27" s="791"/>
    </row>
    <row r="28" spans="1:28">
      <c r="A28" s="648"/>
      <c r="B28" s="786"/>
      <c r="C28" s="794" t="str">
        <f>'11 - Notes Follow-up'!B42</f>
        <v/>
      </c>
      <c r="D28" s="794"/>
      <c r="E28" s="795">
        <f>'12 - Notes Interest'!I34</f>
        <v>0</v>
      </c>
      <c r="F28" s="796"/>
      <c r="G28" s="1580" t="str">
        <f>'11 - Notes Follow-up'!G42</f>
        <v/>
      </c>
      <c r="H28" s="1580" t="str">
        <f>'11 - Notes Follow-up'!F42</f>
        <v/>
      </c>
      <c r="I28" s="1580">
        <f>'12 - Notes Interest'!K34</f>
        <v>0</v>
      </c>
      <c r="J28" s="1580"/>
      <c r="K28" s="1580" t="str">
        <f>'11 - Notes Follow-up'!J42</f>
        <v/>
      </c>
      <c r="L28" s="1580" t="str">
        <f>'11 - Notes Follow-up'!I42</f>
        <v/>
      </c>
      <c r="M28" s="1580">
        <f>'12 - Notes Interest'!J34</f>
        <v>0</v>
      </c>
      <c r="N28" s="797"/>
      <c r="O28" s="798"/>
      <c r="P28" s="794" t="str">
        <f t="shared" si="0"/>
        <v/>
      </c>
      <c r="Q28" s="797"/>
      <c r="R28" s="605">
        <f>'12 - Notes Interest'!R34</f>
        <v>0</v>
      </c>
      <c r="S28" s="797"/>
      <c r="T28" s="1580" t="str">
        <f>'11 - Notes Follow-up'!O42</f>
        <v/>
      </c>
      <c r="U28" s="1580" t="str">
        <f>'11 - Notes Follow-up'!N42</f>
        <v/>
      </c>
      <c r="V28" s="1580">
        <f>'12 - Notes Interest'!T34</f>
        <v>0</v>
      </c>
      <c r="W28" s="797"/>
      <c r="X28" s="1580" t="str">
        <f>'11 - Notes Follow-up'!Q42</f>
        <v/>
      </c>
      <c r="Y28" s="1580" t="str">
        <f>'11 bis-Notes Calculation'!AK34</f>
        <v/>
      </c>
      <c r="Z28" s="1580">
        <f>'12 - Notes Interest'!S34</f>
        <v>0</v>
      </c>
      <c r="AA28" s="797"/>
      <c r="AB28" s="791"/>
    </row>
    <row r="29" spans="1:28">
      <c r="A29" s="648"/>
      <c r="B29" s="786"/>
      <c r="C29" s="794" t="str">
        <f>'11 - Notes Follow-up'!B43</f>
        <v/>
      </c>
      <c r="D29" s="794"/>
      <c r="E29" s="795">
        <f>'12 - Notes Interest'!I35</f>
        <v>0</v>
      </c>
      <c r="F29" s="796"/>
      <c r="G29" s="1580" t="str">
        <f>'11 - Notes Follow-up'!G43</f>
        <v/>
      </c>
      <c r="H29" s="1580" t="str">
        <f>'11 - Notes Follow-up'!F43</f>
        <v/>
      </c>
      <c r="I29" s="1580">
        <f>'12 - Notes Interest'!K35</f>
        <v>0</v>
      </c>
      <c r="J29" s="1580"/>
      <c r="K29" s="1580" t="str">
        <f>'11 - Notes Follow-up'!J43</f>
        <v/>
      </c>
      <c r="L29" s="1580" t="str">
        <f>'11 - Notes Follow-up'!I43</f>
        <v/>
      </c>
      <c r="M29" s="1580">
        <f>'12 - Notes Interest'!J35</f>
        <v>0</v>
      </c>
      <c r="N29" s="797"/>
      <c r="O29" s="798"/>
      <c r="P29" s="794" t="str">
        <f t="shared" si="0"/>
        <v/>
      </c>
      <c r="Q29" s="797"/>
      <c r="R29" s="605">
        <f>'12 - Notes Interest'!R35</f>
        <v>0</v>
      </c>
      <c r="S29" s="797"/>
      <c r="T29" s="1580" t="str">
        <f>'11 - Notes Follow-up'!O43</f>
        <v/>
      </c>
      <c r="U29" s="1580" t="str">
        <f>'11 - Notes Follow-up'!N43</f>
        <v/>
      </c>
      <c r="V29" s="1580">
        <f>'12 - Notes Interest'!T35</f>
        <v>0</v>
      </c>
      <c r="W29" s="797"/>
      <c r="X29" s="1580" t="str">
        <f>'11 - Notes Follow-up'!Q43</f>
        <v/>
      </c>
      <c r="Y29" s="1580" t="str">
        <f>'11 bis-Notes Calculation'!AK35</f>
        <v/>
      </c>
      <c r="Z29" s="1580">
        <f>'12 - Notes Interest'!S35</f>
        <v>0</v>
      </c>
      <c r="AA29" s="797"/>
      <c r="AB29" s="791"/>
    </row>
    <row r="30" spans="1:28">
      <c r="A30" s="648"/>
      <c r="B30" s="786"/>
      <c r="C30" s="794" t="str">
        <f>'11 - Notes Follow-up'!B44</f>
        <v/>
      </c>
      <c r="D30" s="794"/>
      <c r="E30" s="795">
        <f>'12 - Notes Interest'!I36</f>
        <v>0</v>
      </c>
      <c r="F30" s="796"/>
      <c r="G30" s="1580" t="str">
        <f>'11 - Notes Follow-up'!G44</f>
        <v/>
      </c>
      <c r="H30" s="1580" t="str">
        <f>'11 - Notes Follow-up'!F44</f>
        <v/>
      </c>
      <c r="I30" s="1580">
        <f>'12 - Notes Interest'!K36</f>
        <v>0</v>
      </c>
      <c r="J30" s="1580"/>
      <c r="K30" s="1580" t="str">
        <f>'11 - Notes Follow-up'!J44</f>
        <v/>
      </c>
      <c r="L30" s="1580" t="str">
        <f>'11 - Notes Follow-up'!I44</f>
        <v/>
      </c>
      <c r="M30" s="1580">
        <f>'12 - Notes Interest'!J36</f>
        <v>0</v>
      </c>
      <c r="N30" s="797"/>
      <c r="O30" s="798"/>
      <c r="P30" s="794" t="str">
        <f t="shared" si="0"/>
        <v/>
      </c>
      <c r="Q30" s="797"/>
      <c r="R30" s="605">
        <f>'12 - Notes Interest'!R36</f>
        <v>0</v>
      </c>
      <c r="S30" s="797"/>
      <c r="T30" s="1580" t="str">
        <f>'11 - Notes Follow-up'!O44</f>
        <v/>
      </c>
      <c r="U30" s="1580" t="str">
        <f>'11 - Notes Follow-up'!N44</f>
        <v/>
      </c>
      <c r="V30" s="1580">
        <f>'12 - Notes Interest'!T36</f>
        <v>0</v>
      </c>
      <c r="W30" s="797"/>
      <c r="X30" s="1580" t="str">
        <f>'11 - Notes Follow-up'!Q44</f>
        <v/>
      </c>
      <c r="Y30" s="1580" t="str">
        <f>'11 bis-Notes Calculation'!AK36</f>
        <v/>
      </c>
      <c r="Z30" s="1580">
        <f>'12 - Notes Interest'!S36</f>
        <v>0</v>
      </c>
      <c r="AA30" s="797"/>
      <c r="AB30" s="791"/>
    </row>
    <row r="31" spans="1:28">
      <c r="A31" s="648"/>
      <c r="B31" s="786"/>
      <c r="C31" s="794" t="str">
        <f>'11 - Notes Follow-up'!B45</f>
        <v/>
      </c>
      <c r="D31" s="794"/>
      <c r="E31" s="795">
        <f>'12 - Notes Interest'!I37</f>
        <v>0</v>
      </c>
      <c r="F31" s="796"/>
      <c r="G31" s="1580" t="str">
        <f>'11 - Notes Follow-up'!G45</f>
        <v/>
      </c>
      <c r="H31" s="1580" t="str">
        <f>'11 - Notes Follow-up'!F45</f>
        <v/>
      </c>
      <c r="I31" s="1580">
        <f>'12 - Notes Interest'!K37</f>
        <v>0</v>
      </c>
      <c r="J31" s="1580"/>
      <c r="K31" s="1580" t="str">
        <f>'11 - Notes Follow-up'!J45</f>
        <v/>
      </c>
      <c r="L31" s="1580" t="str">
        <f>'11 - Notes Follow-up'!I45</f>
        <v/>
      </c>
      <c r="M31" s="1580">
        <f>'12 - Notes Interest'!J37</f>
        <v>0</v>
      </c>
      <c r="N31" s="797"/>
      <c r="O31" s="798"/>
      <c r="P31" s="794" t="str">
        <f t="shared" si="0"/>
        <v/>
      </c>
      <c r="Q31" s="797"/>
      <c r="R31" s="605">
        <f>'12 - Notes Interest'!R37</f>
        <v>0</v>
      </c>
      <c r="S31" s="797"/>
      <c r="T31" s="1580" t="str">
        <f>'11 - Notes Follow-up'!O45</f>
        <v/>
      </c>
      <c r="U31" s="1580" t="str">
        <f>'11 - Notes Follow-up'!N45</f>
        <v/>
      </c>
      <c r="V31" s="1580">
        <f>'12 - Notes Interest'!T37</f>
        <v>0</v>
      </c>
      <c r="W31" s="797"/>
      <c r="X31" s="1580" t="str">
        <f>'11 - Notes Follow-up'!Q45</f>
        <v/>
      </c>
      <c r="Y31" s="1580" t="str">
        <f>'11 bis-Notes Calculation'!AK37</f>
        <v/>
      </c>
      <c r="Z31" s="1580">
        <f>'12 - Notes Interest'!S37</f>
        <v>0</v>
      </c>
      <c r="AA31" s="797"/>
      <c r="AB31" s="791"/>
    </row>
    <row r="32" spans="1:28">
      <c r="A32" s="648"/>
      <c r="B32" s="786"/>
      <c r="C32" s="794" t="str">
        <f>'11 - Notes Follow-up'!B46</f>
        <v/>
      </c>
      <c r="D32" s="794"/>
      <c r="E32" s="795">
        <f>'12 - Notes Interest'!I38</f>
        <v>0</v>
      </c>
      <c r="F32" s="796"/>
      <c r="G32" s="1580" t="str">
        <f>'11 - Notes Follow-up'!G46</f>
        <v/>
      </c>
      <c r="H32" s="1580" t="str">
        <f>'11 - Notes Follow-up'!F46</f>
        <v/>
      </c>
      <c r="I32" s="1580">
        <f>'12 - Notes Interest'!K38</f>
        <v>0</v>
      </c>
      <c r="J32" s="1580"/>
      <c r="K32" s="1580" t="str">
        <f>'11 - Notes Follow-up'!J46</f>
        <v/>
      </c>
      <c r="L32" s="1580" t="str">
        <f>'11 - Notes Follow-up'!I46</f>
        <v/>
      </c>
      <c r="M32" s="1580">
        <f>'12 - Notes Interest'!J38</f>
        <v>0</v>
      </c>
      <c r="N32" s="797"/>
      <c r="O32" s="798"/>
      <c r="P32" s="794" t="str">
        <f t="shared" si="0"/>
        <v/>
      </c>
      <c r="Q32" s="797"/>
      <c r="R32" s="605">
        <f>'12 - Notes Interest'!R38</f>
        <v>0</v>
      </c>
      <c r="S32" s="797"/>
      <c r="T32" s="1580" t="str">
        <f>'11 - Notes Follow-up'!O46</f>
        <v/>
      </c>
      <c r="U32" s="1580" t="str">
        <f>'11 - Notes Follow-up'!N46</f>
        <v/>
      </c>
      <c r="V32" s="1580">
        <f>'12 - Notes Interest'!T38</f>
        <v>0</v>
      </c>
      <c r="W32" s="797"/>
      <c r="X32" s="1580" t="str">
        <f>'11 - Notes Follow-up'!Q46</f>
        <v/>
      </c>
      <c r="Y32" s="1580" t="str">
        <f>'11 bis-Notes Calculation'!AK38</f>
        <v/>
      </c>
      <c r="Z32" s="1580">
        <f>'12 - Notes Interest'!S38</f>
        <v>0</v>
      </c>
      <c r="AA32" s="797"/>
      <c r="AB32" s="791"/>
    </row>
    <row r="33" spans="1:28">
      <c r="A33" s="648"/>
      <c r="B33" s="786"/>
      <c r="C33" s="794" t="str">
        <f>'11 - Notes Follow-up'!B47</f>
        <v/>
      </c>
      <c r="D33" s="794"/>
      <c r="E33" s="795">
        <f>'12 - Notes Interest'!I39</f>
        <v>0</v>
      </c>
      <c r="F33" s="796"/>
      <c r="G33" s="1580" t="str">
        <f>'11 - Notes Follow-up'!G47</f>
        <v/>
      </c>
      <c r="H33" s="1580" t="str">
        <f>'11 - Notes Follow-up'!F47</f>
        <v/>
      </c>
      <c r="I33" s="1580">
        <f>'12 - Notes Interest'!K39</f>
        <v>0</v>
      </c>
      <c r="J33" s="1580"/>
      <c r="K33" s="1580" t="str">
        <f>'11 - Notes Follow-up'!J47</f>
        <v/>
      </c>
      <c r="L33" s="1580" t="str">
        <f>'11 - Notes Follow-up'!I47</f>
        <v/>
      </c>
      <c r="M33" s="1580">
        <f>'12 - Notes Interest'!J39</f>
        <v>0</v>
      </c>
      <c r="N33" s="797"/>
      <c r="O33" s="798"/>
      <c r="P33" s="794" t="str">
        <f t="shared" si="0"/>
        <v/>
      </c>
      <c r="Q33" s="797"/>
      <c r="R33" s="605">
        <f>'12 - Notes Interest'!R39</f>
        <v>0</v>
      </c>
      <c r="S33" s="797"/>
      <c r="T33" s="1580" t="str">
        <f>'11 - Notes Follow-up'!O47</f>
        <v/>
      </c>
      <c r="U33" s="1580" t="str">
        <f>'11 - Notes Follow-up'!N47</f>
        <v/>
      </c>
      <c r="V33" s="1580">
        <f>'12 - Notes Interest'!T39</f>
        <v>0</v>
      </c>
      <c r="W33" s="797"/>
      <c r="X33" s="1580" t="str">
        <f>'11 - Notes Follow-up'!Q47</f>
        <v/>
      </c>
      <c r="Y33" s="1580" t="str">
        <f>'11 bis-Notes Calculation'!AK39</f>
        <v/>
      </c>
      <c r="Z33" s="1580">
        <f>'12 - Notes Interest'!S39</f>
        <v>0</v>
      </c>
      <c r="AA33" s="797"/>
      <c r="AB33" s="791"/>
    </row>
    <row r="34" spans="1:28">
      <c r="A34" s="648"/>
      <c r="B34" s="786"/>
      <c r="C34" s="794" t="str">
        <f>'11 - Notes Follow-up'!B48</f>
        <v/>
      </c>
      <c r="D34" s="794"/>
      <c r="E34" s="795">
        <f>'12 - Notes Interest'!I40</f>
        <v>0</v>
      </c>
      <c r="F34" s="796"/>
      <c r="G34" s="1580" t="str">
        <f>'11 - Notes Follow-up'!G48</f>
        <v/>
      </c>
      <c r="H34" s="1580" t="str">
        <f>'11 - Notes Follow-up'!F48</f>
        <v/>
      </c>
      <c r="I34" s="1580">
        <f>'12 - Notes Interest'!K40</f>
        <v>0</v>
      </c>
      <c r="J34" s="1580"/>
      <c r="K34" s="1580" t="str">
        <f>'11 - Notes Follow-up'!J48</f>
        <v/>
      </c>
      <c r="L34" s="1580" t="str">
        <f>'11 - Notes Follow-up'!I48</f>
        <v/>
      </c>
      <c r="M34" s="1580">
        <f>'12 - Notes Interest'!J40</f>
        <v>0</v>
      </c>
      <c r="N34" s="797"/>
      <c r="O34" s="798"/>
      <c r="P34" s="794" t="str">
        <f t="shared" si="0"/>
        <v/>
      </c>
      <c r="Q34" s="797"/>
      <c r="R34" s="605">
        <f>'12 - Notes Interest'!R40</f>
        <v>0</v>
      </c>
      <c r="S34" s="797"/>
      <c r="T34" s="1580" t="str">
        <f>'11 - Notes Follow-up'!O48</f>
        <v/>
      </c>
      <c r="U34" s="1580" t="str">
        <f>'11 - Notes Follow-up'!N48</f>
        <v/>
      </c>
      <c r="V34" s="1580">
        <f>'12 - Notes Interest'!T40</f>
        <v>0</v>
      </c>
      <c r="W34" s="797"/>
      <c r="X34" s="1580" t="str">
        <f>'11 - Notes Follow-up'!Q48</f>
        <v/>
      </c>
      <c r="Y34" s="1580" t="str">
        <f>'11 bis-Notes Calculation'!AK40</f>
        <v/>
      </c>
      <c r="Z34" s="1580">
        <f>'12 - Notes Interest'!S40</f>
        <v>0</v>
      </c>
      <c r="AA34" s="797"/>
      <c r="AB34" s="791"/>
    </row>
    <row r="35" spans="1:28">
      <c r="A35" s="648"/>
      <c r="B35" s="786"/>
      <c r="C35" s="794" t="str">
        <f>'11 - Notes Follow-up'!B49</f>
        <v/>
      </c>
      <c r="D35" s="794"/>
      <c r="E35" s="795">
        <f>'12 - Notes Interest'!I41</f>
        <v>0</v>
      </c>
      <c r="F35" s="796"/>
      <c r="G35" s="1580" t="str">
        <f>'11 - Notes Follow-up'!G49</f>
        <v/>
      </c>
      <c r="H35" s="1580" t="str">
        <f>'11 - Notes Follow-up'!F49</f>
        <v/>
      </c>
      <c r="I35" s="1580">
        <f>'12 - Notes Interest'!K41</f>
        <v>0</v>
      </c>
      <c r="J35" s="1580"/>
      <c r="K35" s="1580" t="str">
        <f>'11 - Notes Follow-up'!J49</f>
        <v/>
      </c>
      <c r="L35" s="1580" t="str">
        <f>'11 - Notes Follow-up'!I49</f>
        <v/>
      </c>
      <c r="M35" s="1580">
        <f>'12 - Notes Interest'!J41</f>
        <v>0</v>
      </c>
      <c r="N35" s="797"/>
      <c r="O35" s="798"/>
      <c r="P35" s="794" t="str">
        <f t="shared" si="0"/>
        <v/>
      </c>
      <c r="Q35" s="797"/>
      <c r="R35" s="605">
        <f>'12 - Notes Interest'!R41</f>
        <v>0</v>
      </c>
      <c r="S35" s="797"/>
      <c r="T35" s="1580" t="str">
        <f>'11 - Notes Follow-up'!O49</f>
        <v/>
      </c>
      <c r="U35" s="1580" t="str">
        <f>'11 - Notes Follow-up'!N49</f>
        <v/>
      </c>
      <c r="V35" s="1580">
        <f>'12 - Notes Interest'!T41</f>
        <v>0</v>
      </c>
      <c r="W35" s="797"/>
      <c r="X35" s="1580" t="str">
        <f>'11 - Notes Follow-up'!Q49</f>
        <v/>
      </c>
      <c r="Y35" s="1580" t="str">
        <f>'11 bis-Notes Calculation'!AK41</f>
        <v/>
      </c>
      <c r="Z35" s="1580">
        <f>'12 - Notes Interest'!S41</f>
        <v>0</v>
      </c>
      <c r="AA35" s="797"/>
      <c r="AB35" s="791"/>
    </row>
    <row r="36" spans="1:28" ht="13" thickBot="1">
      <c r="A36" s="648"/>
      <c r="B36" s="799"/>
      <c r="C36" s="800"/>
      <c r="D36" s="800"/>
      <c r="E36" s="801"/>
      <c r="F36" s="801"/>
      <c r="G36" s="1581"/>
      <c r="H36" s="801"/>
      <c r="I36" s="801" t="s">
        <v>147</v>
      </c>
      <c r="J36" s="801"/>
      <c r="K36" s="801"/>
      <c r="L36" s="801" t="s">
        <v>147</v>
      </c>
      <c r="M36" s="801" t="s">
        <v>147</v>
      </c>
      <c r="N36" s="801"/>
      <c r="O36" s="802"/>
      <c r="P36" s="801"/>
      <c r="Q36" s="801"/>
      <c r="R36" s="801" t="str">
        <f t="shared" ref="R36:R76" si="1">IF(C36="","",1.5%)</f>
        <v/>
      </c>
      <c r="S36" s="801"/>
      <c r="T36" s="801" t="s">
        <v>147</v>
      </c>
      <c r="U36" s="801" t="s">
        <v>147</v>
      </c>
      <c r="V36" s="801" t="s">
        <v>147</v>
      </c>
      <c r="W36" s="801"/>
      <c r="X36" s="801" t="s">
        <v>147</v>
      </c>
      <c r="Y36" s="801" t="s">
        <v>147</v>
      </c>
      <c r="Z36" s="801" t="s">
        <v>147</v>
      </c>
      <c r="AA36" s="801"/>
      <c r="AB36" s="803"/>
    </row>
    <row r="37" spans="1:28" ht="13" thickTop="1">
      <c r="I37" s="611" t="s">
        <v>147</v>
      </c>
      <c r="M37" s="611" t="s">
        <v>147</v>
      </c>
      <c r="R37" s="611" t="str">
        <f t="shared" si="1"/>
        <v/>
      </c>
      <c r="T37" s="611" t="s">
        <v>147</v>
      </c>
      <c r="U37" s="611" t="s">
        <v>147</v>
      </c>
      <c r="V37" s="611" t="s">
        <v>147</v>
      </c>
      <c r="X37" s="611" t="s">
        <v>147</v>
      </c>
      <c r="Y37" s="611" t="s">
        <v>147</v>
      </c>
      <c r="Z37" s="611" t="s">
        <v>147</v>
      </c>
    </row>
    <row r="38" spans="1:28">
      <c r="I38" s="611" t="s">
        <v>147</v>
      </c>
      <c r="M38" s="611" t="s">
        <v>147</v>
      </c>
      <c r="R38" s="611" t="str">
        <f t="shared" si="1"/>
        <v/>
      </c>
      <c r="T38" s="611" t="s">
        <v>147</v>
      </c>
      <c r="U38" s="611" t="s">
        <v>147</v>
      </c>
      <c r="V38" s="611" t="s">
        <v>147</v>
      </c>
      <c r="X38" s="611" t="s">
        <v>147</v>
      </c>
      <c r="Y38" s="611" t="s">
        <v>147</v>
      </c>
      <c r="Z38" s="611" t="s">
        <v>147</v>
      </c>
    </row>
    <row r="39" spans="1:28">
      <c r="I39" s="611" t="s">
        <v>147</v>
      </c>
      <c r="M39" s="611" t="s">
        <v>147</v>
      </c>
      <c r="R39" s="611" t="str">
        <f t="shared" si="1"/>
        <v/>
      </c>
      <c r="T39" s="611" t="s">
        <v>147</v>
      </c>
      <c r="U39" s="611" t="s">
        <v>147</v>
      </c>
      <c r="V39" s="611" t="s">
        <v>147</v>
      </c>
      <c r="X39" s="611" t="s">
        <v>147</v>
      </c>
      <c r="Y39" s="611" t="s">
        <v>147</v>
      </c>
      <c r="Z39" s="611" t="s">
        <v>147</v>
      </c>
    </row>
    <row r="40" spans="1:28">
      <c r="I40" s="611" t="s">
        <v>147</v>
      </c>
      <c r="M40" s="611" t="s">
        <v>147</v>
      </c>
      <c r="R40" s="611" t="str">
        <f t="shared" si="1"/>
        <v/>
      </c>
      <c r="T40" s="611" t="s">
        <v>147</v>
      </c>
      <c r="U40" s="611" t="s">
        <v>147</v>
      </c>
      <c r="V40" s="611" t="s">
        <v>147</v>
      </c>
      <c r="X40" s="611" t="s">
        <v>147</v>
      </c>
      <c r="Y40" s="611" t="s">
        <v>147</v>
      </c>
      <c r="Z40" s="611" t="s">
        <v>147</v>
      </c>
    </row>
    <row r="41" spans="1:28">
      <c r="I41" s="611" t="s">
        <v>147</v>
      </c>
      <c r="M41" s="611" t="s">
        <v>147</v>
      </c>
      <c r="R41" s="611" t="str">
        <f t="shared" si="1"/>
        <v/>
      </c>
      <c r="T41" s="611" t="s">
        <v>147</v>
      </c>
      <c r="U41" s="611" t="s">
        <v>147</v>
      </c>
      <c r="V41" s="611" t="s">
        <v>147</v>
      </c>
      <c r="X41" s="611" t="s">
        <v>147</v>
      </c>
      <c r="Y41" s="611" t="s">
        <v>147</v>
      </c>
      <c r="Z41" s="611" t="s">
        <v>147</v>
      </c>
    </row>
    <row r="42" spans="1:28">
      <c r="I42" s="611" t="s">
        <v>147</v>
      </c>
      <c r="M42" s="611" t="s">
        <v>147</v>
      </c>
      <c r="R42" s="611" t="str">
        <f t="shared" si="1"/>
        <v/>
      </c>
      <c r="T42" s="611" t="s">
        <v>147</v>
      </c>
      <c r="U42" s="611" t="s">
        <v>147</v>
      </c>
      <c r="V42" s="611" t="s">
        <v>147</v>
      </c>
      <c r="X42" s="611" t="s">
        <v>147</v>
      </c>
      <c r="Y42" s="611" t="s">
        <v>147</v>
      </c>
      <c r="Z42" s="611" t="s">
        <v>147</v>
      </c>
    </row>
    <row r="43" spans="1:28">
      <c r="I43" s="611" t="s">
        <v>147</v>
      </c>
      <c r="M43" s="611" t="s">
        <v>147</v>
      </c>
      <c r="R43" s="611" t="str">
        <f t="shared" si="1"/>
        <v/>
      </c>
      <c r="T43" s="611" t="s">
        <v>147</v>
      </c>
      <c r="U43" s="611" t="s">
        <v>147</v>
      </c>
      <c r="V43" s="611" t="s">
        <v>147</v>
      </c>
      <c r="X43" s="611" t="s">
        <v>147</v>
      </c>
      <c r="Y43" s="611" t="s">
        <v>147</v>
      </c>
      <c r="Z43" s="611" t="s">
        <v>147</v>
      </c>
    </row>
    <row r="44" spans="1:28">
      <c r="I44" s="611" t="s">
        <v>147</v>
      </c>
      <c r="M44" s="611" t="s">
        <v>147</v>
      </c>
      <c r="R44" s="611" t="str">
        <f t="shared" si="1"/>
        <v/>
      </c>
      <c r="T44" s="611" t="s">
        <v>147</v>
      </c>
      <c r="U44" s="611" t="s">
        <v>147</v>
      </c>
      <c r="V44" s="611" t="s">
        <v>147</v>
      </c>
      <c r="X44" s="611" t="s">
        <v>147</v>
      </c>
      <c r="Y44" s="611" t="s">
        <v>147</v>
      </c>
      <c r="Z44" s="611" t="s">
        <v>147</v>
      </c>
    </row>
    <row r="45" spans="1:28">
      <c r="I45" s="611" t="s">
        <v>147</v>
      </c>
      <c r="M45" s="611" t="s">
        <v>147</v>
      </c>
      <c r="R45" s="611" t="str">
        <f t="shared" si="1"/>
        <v/>
      </c>
      <c r="T45" s="611" t="s">
        <v>147</v>
      </c>
      <c r="U45" s="611" t="s">
        <v>147</v>
      </c>
      <c r="V45" s="611" t="s">
        <v>147</v>
      </c>
      <c r="X45" s="611" t="s">
        <v>147</v>
      </c>
      <c r="Y45" s="611" t="s">
        <v>147</v>
      </c>
      <c r="Z45" s="611" t="s">
        <v>147</v>
      </c>
    </row>
    <row r="46" spans="1:28">
      <c r="I46" s="611" t="s">
        <v>147</v>
      </c>
      <c r="M46" s="611" t="s">
        <v>147</v>
      </c>
      <c r="R46" s="611" t="str">
        <f t="shared" si="1"/>
        <v/>
      </c>
      <c r="T46" s="611" t="s">
        <v>147</v>
      </c>
      <c r="U46" s="611" t="s">
        <v>147</v>
      </c>
      <c r="V46" s="611" t="s">
        <v>147</v>
      </c>
      <c r="X46" s="611" t="s">
        <v>147</v>
      </c>
      <c r="Y46" s="611" t="s">
        <v>147</v>
      </c>
      <c r="Z46" s="611" t="s">
        <v>147</v>
      </c>
    </row>
    <row r="47" spans="1:28">
      <c r="I47" s="611" t="s">
        <v>147</v>
      </c>
      <c r="M47" s="611" t="s">
        <v>147</v>
      </c>
      <c r="R47" s="611" t="str">
        <f t="shared" si="1"/>
        <v/>
      </c>
      <c r="T47" s="611" t="s">
        <v>147</v>
      </c>
      <c r="U47" s="611" t="s">
        <v>147</v>
      </c>
      <c r="V47" s="611" t="s">
        <v>147</v>
      </c>
      <c r="X47" s="611" t="s">
        <v>147</v>
      </c>
      <c r="Y47" s="611" t="s">
        <v>147</v>
      </c>
      <c r="Z47" s="611" t="s">
        <v>147</v>
      </c>
    </row>
    <row r="48" spans="1:28">
      <c r="I48" s="611" t="s">
        <v>147</v>
      </c>
      <c r="M48" s="611" t="s">
        <v>147</v>
      </c>
      <c r="R48" s="611" t="str">
        <f t="shared" si="1"/>
        <v/>
      </c>
      <c r="T48" s="611" t="s">
        <v>147</v>
      </c>
      <c r="U48" s="611" t="s">
        <v>147</v>
      </c>
      <c r="V48" s="611" t="s">
        <v>147</v>
      </c>
      <c r="X48" s="611" t="s">
        <v>147</v>
      </c>
      <c r="Y48" s="611" t="s">
        <v>147</v>
      </c>
      <c r="Z48" s="611" t="s">
        <v>147</v>
      </c>
    </row>
    <row r="49" spans="9:26">
      <c r="I49" s="611" t="s">
        <v>147</v>
      </c>
      <c r="M49" s="611" t="s">
        <v>147</v>
      </c>
      <c r="R49" s="611" t="str">
        <f t="shared" si="1"/>
        <v/>
      </c>
      <c r="T49" s="611" t="s">
        <v>147</v>
      </c>
      <c r="U49" s="611" t="s">
        <v>147</v>
      </c>
      <c r="V49" s="611" t="s">
        <v>147</v>
      </c>
      <c r="X49" s="611" t="s">
        <v>147</v>
      </c>
      <c r="Y49" s="611" t="s">
        <v>147</v>
      </c>
      <c r="Z49" s="611" t="s">
        <v>147</v>
      </c>
    </row>
    <row r="50" spans="9:26">
      <c r="I50" s="611" t="s">
        <v>147</v>
      </c>
      <c r="M50" s="611" t="s">
        <v>147</v>
      </c>
      <c r="R50" s="611" t="str">
        <f t="shared" si="1"/>
        <v/>
      </c>
      <c r="T50" s="611" t="s">
        <v>147</v>
      </c>
      <c r="U50" s="611" t="s">
        <v>147</v>
      </c>
      <c r="V50" s="611" t="s">
        <v>147</v>
      </c>
      <c r="X50" s="611" t="s">
        <v>147</v>
      </c>
      <c r="Y50" s="611" t="s">
        <v>147</v>
      </c>
      <c r="Z50" s="611" t="s">
        <v>147</v>
      </c>
    </row>
    <row r="51" spans="9:26">
      <c r="I51" s="611" t="s">
        <v>147</v>
      </c>
      <c r="M51" s="611" t="s">
        <v>147</v>
      </c>
      <c r="R51" s="611" t="str">
        <f t="shared" si="1"/>
        <v/>
      </c>
      <c r="T51" s="611" t="s">
        <v>147</v>
      </c>
      <c r="U51" s="611" t="s">
        <v>147</v>
      </c>
      <c r="V51" s="611" t="s">
        <v>147</v>
      </c>
      <c r="X51" s="611" t="s">
        <v>147</v>
      </c>
      <c r="Y51" s="611" t="s">
        <v>147</v>
      </c>
      <c r="Z51" s="611" t="s">
        <v>147</v>
      </c>
    </row>
    <row r="52" spans="9:26">
      <c r="I52" s="611" t="s">
        <v>147</v>
      </c>
      <c r="M52" s="611" t="s">
        <v>147</v>
      </c>
      <c r="R52" s="611" t="str">
        <f t="shared" si="1"/>
        <v/>
      </c>
      <c r="T52" s="611" t="s">
        <v>147</v>
      </c>
      <c r="U52" s="611" t="s">
        <v>147</v>
      </c>
      <c r="V52" s="611" t="s">
        <v>147</v>
      </c>
      <c r="X52" s="611" t="s">
        <v>147</v>
      </c>
      <c r="Y52" s="611" t="s">
        <v>147</v>
      </c>
      <c r="Z52" s="611" t="s">
        <v>147</v>
      </c>
    </row>
    <row r="53" spans="9:26">
      <c r="I53" s="611" t="s">
        <v>147</v>
      </c>
      <c r="M53" s="611" t="s">
        <v>147</v>
      </c>
      <c r="R53" s="611" t="str">
        <f t="shared" si="1"/>
        <v/>
      </c>
      <c r="T53" s="611" t="s">
        <v>147</v>
      </c>
      <c r="U53" s="611" t="s">
        <v>147</v>
      </c>
      <c r="V53" s="611" t="s">
        <v>147</v>
      </c>
      <c r="X53" s="611" t="s">
        <v>147</v>
      </c>
      <c r="Y53" s="611" t="s">
        <v>147</v>
      </c>
      <c r="Z53" s="611" t="s">
        <v>147</v>
      </c>
    </row>
    <row r="54" spans="9:26">
      <c r="I54" s="611" t="s">
        <v>147</v>
      </c>
      <c r="M54" s="611" t="s">
        <v>147</v>
      </c>
      <c r="R54" s="611" t="str">
        <f t="shared" si="1"/>
        <v/>
      </c>
      <c r="T54" s="611" t="s">
        <v>147</v>
      </c>
      <c r="U54" s="611" t="s">
        <v>147</v>
      </c>
      <c r="V54" s="611" t="s">
        <v>147</v>
      </c>
      <c r="X54" s="611" t="s">
        <v>147</v>
      </c>
      <c r="Y54" s="611" t="s">
        <v>147</v>
      </c>
      <c r="Z54" s="611" t="s">
        <v>147</v>
      </c>
    </row>
    <row r="55" spans="9:26">
      <c r="I55" s="611" t="s">
        <v>147</v>
      </c>
      <c r="M55" s="611" t="s">
        <v>147</v>
      </c>
      <c r="R55" s="611" t="str">
        <f t="shared" si="1"/>
        <v/>
      </c>
      <c r="T55" s="611" t="s">
        <v>147</v>
      </c>
      <c r="U55" s="611" t="s">
        <v>147</v>
      </c>
      <c r="V55" s="611" t="s">
        <v>147</v>
      </c>
      <c r="X55" s="611" t="s">
        <v>147</v>
      </c>
      <c r="Y55" s="611" t="s">
        <v>147</v>
      </c>
      <c r="Z55" s="611" t="s">
        <v>147</v>
      </c>
    </row>
    <row r="56" spans="9:26">
      <c r="I56" s="611" t="s">
        <v>147</v>
      </c>
      <c r="M56" s="611" t="s">
        <v>147</v>
      </c>
      <c r="R56" s="611" t="str">
        <f t="shared" si="1"/>
        <v/>
      </c>
      <c r="T56" s="611" t="s">
        <v>147</v>
      </c>
      <c r="U56" s="611" t="s">
        <v>147</v>
      </c>
      <c r="V56" s="611" t="s">
        <v>147</v>
      </c>
      <c r="X56" s="611" t="s">
        <v>147</v>
      </c>
      <c r="Y56" s="611" t="s">
        <v>147</v>
      </c>
      <c r="Z56" s="611" t="s">
        <v>147</v>
      </c>
    </row>
    <row r="57" spans="9:26">
      <c r="I57" s="611" t="s">
        <v>147</v>
      </c>
      <c r="M57" s="611" t="s">
        <v>147</v>
      </c>
      <c r="R57" s="611" t="str">
        <f t="shared" si="1"/>
        <v/>
      </c>
      <c r="T57" s="611" t="s">
        <v>147</v>
      </c>
      <c r="U57" s="611" t="s">
        <v>147</v>
      </c>
      <c r="V57" s="611" t="s">
        <v>147</v>
      </c>
      <c r="X57" s="611" t="s">
        <v>147</v>
      </c>
      <c r="Y57" s="611" t="s">
        <v>147</v>
      </c>
      <c r="Z57" s="611" t="s">
        <v>147</v>
      </c>
    </row>
    <row r="58" spans="9:26">
      <c r="I58" s="611" t="s">
        <v>147</v>
      </c>
      <c r="M58" s="611" t="s">
        <v>147</v>
      </c>
      <c r="R58" s="611" t="str">
        <f t="shared" si="1"/>
        <v/>
      </c>
      <c r="T58" s="611" t="s">
        <v>147</v>
      </c>
      <c r="U58" s="611" t="s">
        <v>147</v>
      </c>
      <c r="V58" s="611" t="s">
        <v>147</v>
      </c>
      <c r="X58" s="611" t="s">
        <v>147</v>
      </c>
      <c r="Y58" s="611" t="s">
        <v>147</v>
      </c>
      <c r="Z58" s="611" t="s">
        <v>147</v>
      </c>
    </row>
    <row r="59" spans="9:26">
      <c r="I59" s="611" t="s">
        <v>147</v>
      </c>
      <c r="M59" s="611" t="s">
        <v>147</v>
      </c>
      <c r="R59" s="611" t="str">
        <f t="shared" si="1"/>
        <v/>
      </c>
      <c r="T59" s="611" t="s">
        <v>147</v>
      </c>
      <c r="U59" s="611" t="s">
        <v>147</v>
      </c>
      <c r="V59" s="611" t="s">
        <v>147</v>
      </c>
      <c r="X59" s="611" t="s">
        <v>147</v>
      </c>
      <c r="Y59" s="611" t="s">
        <v>147</v>
      </c>
      <c r="Z59" s="611" t="s">
        <v>147</v>
      </c>
    </row>
    <row r="60" spans="9:26">
      <c r="I60" s="611" t="s">
        <v>147</v>
      </c>
      <c r="M60" s="611" t="s">
        <v>147</v>
      </c>
      <c r="R60" s="611" t="str">
        <f t="shared" si="1"/>
        <v/>
      </c>
      <c r="T60" s="611" t="s">
        <v>147</v>
      </c>
      <c r="U60" s="611" t="s">
        <v>147</v>
      </c>
      <c r="V60" s="611" t="s">
        <v>147</v>
      </c>
      <c r="X60" s="611" t="s">
        <v>147</v>
      </c>
      <c r="Y60" s="611" t="s">
        <v>147</v>
      </c>
      <c r="Z60" s="611" t="s">
        <v>147</v>
      </c>
    </row>
    <row r="61" spans="9:26">
      <c r="I61" s="611" t="s">
        <v>147</v>
      </c>
      <c r="M61" s="611" t="s">
        <v>147</v>
      </c>
      <c r="R61" s="611" t="str">
        <f t="shared" si="1"/>
        <v/>
      </c>
      <c r="T61" s="611" t="s">
        <v>147</v>
      </c>
      <c r="U61" s="611" t="s">
        <v>147</v>
      </c>
      <c r="V61" s="611" t="s">
        <v>147</v>
      </c>
      <c r="X61" s="611" t="s">
        <v>147</v>
      </c>
      <c r="Y61" s="611" t="s">
        <v>147</v>
      </c>
      <c r="Z61" s="611" t="s">
        <v>147</v>
      </c>
    </row>
    <row r="62" spans="9:26">
      <c r="I62" s="611" t="s">
        <v>147</v>
      </c>
      <c r="M62" s="611" t="s">
        <v>147</v>
      </c>
      <c r="R62" s="611" t="str">
        <f t="shared" si="1"/>
        <v/>
      </c>
      <c r="T62" s="611" t="s">
        <v>147</v>
      </c>
      <c r="U62" s="611" t="s">
        <v>147</v>
      </c>
      <c r="V62" s="611" t="s">
        <v>147</v>
      </c>
      <c r="X62" s="611" t="s">
        <v>147</v>
      </c>
      <c r="Y62" s="611" t="s">
        <v>147</v>
      </c>
      <c r="Z62" s="611" t="s">
        <v>147</v>
      </c>
    </row>
    <row r="63" spans="9:26">
      <c r="I63" s="611" t="s">
        <v>147</v>
      </c>
      <c r="M63" s="611" t="s">
        <v>147</v>
      </c>
      <c r="R63" s="611" t="str">
        <f t="shared" si="1"/>
        <v/>
      </c>
      <c r="T63" s="611" t="s">
        <v>147</v>
      </c>
      <c r="U63" s="611" t="s">
        <v>147</v>
      </c>
      <c r="V63" s="611" t="s">
        <v>147</v>
      </c>
      <c r="X63" s="611" t="s">
        <v>147</v>
      </c>
      <c r="Y63" s="611" t="s">
        <v>147</v>
      </c>
      <c r="Z63" s="611" t="s">
        <v>147</v>
      </c>
    </row>
    <row r="64" spans="9:26">
      <c r="I64" s="611" t="s">
        <v>147</v>
      </c>
      <c r="M64" s="611" t="s">
        <v>147</v>
      </c>
      <c r="R64" s="611" t="str">
        <f t="shared" si="1"/>
        <v/>
      </c>
      <c r="T64" s="611" t="s">
        <v>147</v>
      </c>
      <c r="U64" s="611" t="s">
        <v>147</v>
      </c>
      <c r="V64" s="611" t="s">
        <v>147</v>
      </c>
      <c r="X64" s="611" t="s">
        <v>147</v>
      </c>
      <c r="Y64" s="611" t="s">
        <v>147</v>
      </c>
      <c r="Z64" s="611" t="s">
        <v>147</v>
      </c>
    </row>
    <row r="65" spans="9:26">
      <c r="I65" s="611" t="s">
        <v>147</v>
      </c>
      <c r="M65" s="611" t="s">
        <v>147</v>
      </c>
      <c r="R65" s="611" t="str">
        <f t="shared" si="1"/>
        <v/>
      </c>
      <c r="T65" s="611" t="s">
        <v>147</v>
      </c>
      <c r="U65" s="611" t="s">
        <v>147</v>
      </c>
      <c r="V65" s="611" t="s">
        <v>147</v>
      </c>
      <c r="X65" s="611" t="s">
        <v>147</v>
      </c>
      <c r="Y65" s="611" t="s">
        <v>147</v>
      </c>
      <c r="Z65" s="611" t="s">
        <v>147</v>
      </c>
    </row>
    <row r="66" spans="9:26">
      <c r="I66" s="611" t="s">
        <v>147</v>
      </c>
      <c r="M66" s="611" t="s">
        <v>147</v>
      </c>
      <c r="R66" s="611" t="str">
        <f t="shared" si="1"/>
        <v/>
      </c>
      <c r="T66" s="611" t="s">
        <v>147</v>
      </c>
      <c r="U66" s="611" t="s">
        <v>147</v>
      </c>
      <c r="V66" s="611" t="s">
        <v>147</v>
      </c>
      <c r="X66" s="611" t="s">
        <v>147</v>
      </c>
      <c r="Y66" s="611" t="s">
        <v>147</v>
      </c>
      <c r="Z66" s="611" t="s">
        <v>147</v>
      </c>
    </row>
    <row r="67" spans="9:26">
      <c r="I67" s="611" t="s">
        <v>147</v>
      </c>
      <c r="M67" s="611" t="s">
        <v>147</v>
      </c>
      <c r="R67" s="611" t="str">
        <f t="shared" si="1"/>
        <v/>
      </c>
      <c r="T67" s="611" t="s">
        <v>147</v>
      </c>
      <c r="U67" s="611" t="s">
        <v>147</v>
      </c>
      <c r="V67" s="611" t="s">
        <v>147</v>
      </c>
      <c r="X67" s="611" t="s">
        <v>147</v>
      </c>
      <c r="Y67" s="611" t="s">
        <v>147</v>
      </c>
      <c r="Z67" s="611" t="s">
        <v>147</v>
      </c>
    </row>
    <row r="68" spans="9:26">
      <c r="I68" s="611" t="s">
        <v>147</v>
      </c>
      <c r="M68" s="611" t="s">
        <v>147</v>
      </c>
      <c r="R68" s="611" t="str">
        <f t="shared" si="1"/>
        <v/>
      </c>
      <c r="T68" s="611" t="s">
        <v>147</v>
      </c>
      <c r="U68" s="611" t="s">
        <v>147</v>
      </c>
      <c r="V68" s="611" t="s">
        <v>147</v>
      </c>
      <c r="X68" s="611" t="s">
        <v>147</v>
      </c>
      <c r="Y68" s="611" t="s">
        <v>147</v>
      </c>
      <c r="Z68" s="611" t="s">
        <v>147</v>
      </c>
    </row>
    <row r="69" spans="9:26">
      <c r="I69" s="611" t="s">
        <v>147</v>
      </c>
      <c r="M69" s="611" t="s">
        <v>147</v>
      </c>
      <c r="R69" s="611" t="str">
        <f t="shared" si="1"/>
        <v/>
      </c>
      <c r="T69" s="611" t="s">
        <v>147</v>
      </c>
      <c r="U69" s="611" t="s">
        <v>147</v>
      </c>
      <c r="V69" s="611" t="s">
        <v>147</v>
      </c>
      <c r="X69" s="611" t="s">
        <v>147</v>
      </c>
      <c r="Y69" s="611" t="s">
        <v>147</v>
      </c>
      <c r="Z69" s="611" t="s">
        <v>147</v>
      </c>
    </row>
    <row r="70" spans="9:26">
      <c r="I70" s="611" t="s">
        <v>147</v>
      </c>
      <c r="M70" s="611" t="s">
        <v>147</v>
      </c>
      <c r="R70" s="611" t="str">
        <f t="shared" si="1"/>
        <v/>
      </c>
      <c r="T70" s="611" t="s">
        <v>147</v>
      </c>
      <c r="U70" s="611" t="s">
        <v>147</v>
      </c>
      <c r="V70" s="611" t="s">
        <v>147</v>
      </c>
      <c r="X70" s="611" t="s">
        <v>147</v>
      </c>
      <c r="Y70" s="611" t="s">
        <v>147</v>
      </c>
      <c r="Z70" s="611" t="s">
        <v>147</v>
      </c>
    </row>
    <row r="71" spans="9:26">
      <c r="I71" s="611" t="s">
        <v>147</v>
      </c>
      <c r="M71" s="611" t="s">
        <v>147</v>
      </c>
      <c r="R71" s="611" t="str">
        <f t="shared" si="1"/>
        <v/>
      </c>
      <c r="T71" s="611" t="s">
        <v>147</v>
      </c>
      <c r="U71" s="611" t="s">
        <v>147</v>
      </c>
      <c r="V71" s="611" t="s">
        <v>147</v>
      </c>
      <c r="X71" s="611" t="s">
        <v>147</v>
      </c>
      <c r="Y71" s="611" t="s">
        <v>147</v>
      </c>
      <c r="Z71" s="611" t="s">
        <v>147</v>
      </c>
    </row>
    <row r="72" spans="9:26">
      <c r="I72" s="611" t="s">
        <v>147</v>
      </c>
      <c r="M72" s="611" t="s">
        <v>147</v>
      </c>
      <c r="R72" s="611" t="str">
        <f t="shared" si="1"/>
        <v/>
      </c>
      <c r="T72" s="611" t="s">
        <v>147</v>
      </c>
      <c r="U72" s="611" t="s">
        <v>147</v>
      </c>
      <c r="V72" s="611" t="s">
        <v>147</v>
      </c>
      <c r="X72" s="611" t="s">
        <v>147</v>
      </c>
      <c r="Y72" s="611" t="s">
        <v>147</v>
      </c>
      <c r="Z72" s="611" t="s">
        <v>147</v>
      </c>
    </row>
    <row r="73" spans="9:26">
      <c r="I73" s="611" t="s">
        <v>147</v>
      </c>
      <c r="M73" s="611" t="s">
        <v>147</v>
      </c>
      <c r="R73" s="611" t="str">
        <f t="shared" si="1"/>
        <v/>
      </c>
      <c r="T73" s="611" t="s">
        <v>147</v>
      </c>
      <c r="U73" s="611" t="s">
        <v>147</v>
      </c>
      <c r="V73" s="611" t="s">
        <v>147</v>
      </c>
      <c r="X73" s="611" t="s">
        <v>147</v>
      </c>
      <c r="Y73" s="611" t="s">
        <v>147</v>
      </c>
      <c r="Z73" s="611" t="s">
        <v>147</v>
      </c>
    </row>
    <row r="74" spans="9:26">
      <c r="I74" s="611" t="s">
        <v>147</v>
      </c>
      <c r="M74" s="611" t="s">
        <v>147</v>
      </c>
      <c r="R74" s="611" t="str">
        <f t="shared" si="1"/>
        <v/>
      </c>
      <c r="T74" s="611" t="s">
        <v>147</v>
      </c>
      <c r="U74" s="611" t="s">
        <v>147</v>
      </c>
      <c r="V74" s="611" t="s">
        <v>147</v>
      </c>
      <c r="X74" s="611" t="s">
        <v>147</v>
      </c>
      <c r="Y74" s="611" t="s">
        <v>147</v>
      </c>
      <c r="Z74" s="611" t="s">
        <v>147</v>
      </c>
    </row>
    <row r="75" spans="9:26">
      <c r="I75" s="611" t="s">
        <v>147</v>
      </c>
      <c r="M75" s="611" t="s">
        <v>147</v>
      </c>
      <c r="R75" s="611" t="str">
        <f t="shared" si="1"/>
        <v/>
      </c>
      <c r="T75" s="611" t="s">
        <v>147</v>
      </c>
      <c r="U75" s="611" t="s">
        <v>147</v>
      </c>
      <c r="V75" s="611" t="s">
        <v>147</v>
      </c>
      <c r="X75" s="611" t="s">
        <v>147</v>
      </c>
      <c r="Y75" s="611" t="s">
        <v>147</v>
      </c>
      <c r="Z75" s="611" t="s">
        <v>147</v>
      </c>
    </row>
    <row r="76" spans="9:26">
      <c r="I76" s="611" t="s">
        <v>147</v>
      </c>
      <c r="M76" s="611" t="s">
        <v>147</v>
      </c>
      <c r="R76" s="611" t="str">
        <f t="shared" si="1"/>
        <v/>
      </c>
      <c r="T76" s="611" t="s">
        <v>147</v>
      </c>
      <c r="U76" s="611" t="s">
        <v>147</v>
      </c>
      <c r="V76" s="611" t="s">
        <v>147</v>
      </c>
      <c r="X76" s="611" t="s">
        <v>147</v>
      </c>
      <c r="Y76" s="611" t="s">
        <v>147</v>
      </c>
      <c r="Z76" s="611" t="s">
        <v>147</v>
      </c>
    </row>
    <row r="77" spans="9:26">
      <c r="I77" s="611" t="s">
        <v>147</v>
      </c>
      <c r="M77" s="611" t="s">
        <v>147</v>
      </c>
      <c r="R77" s="611" t="str">
        <f t="shared" ref="R77:R140" si="2">IF(C77="","",1.5%)</f>
        <v/>
      </c>
      <c r="T77" s="611" t="s">
        <v>147</v>
      </c>
      <c r="U77" s="611" t="s">
        <v>147</v>
      </c>
      <c r="V77" s="611" t="s">
        <v>147</v>
      </c>
      <c r="X77" s="611" t="s">
        <v>147</v>
      </c>
      <c r="Y77" s="611" t="s">
        <v>147</v>
      </c>
      <c r="Z77" s="611" t="s">
        <v>147</v>
      </c>
    </row>
    <row r="78" spans="9:26">
      <c r="I78" s="611" t="s">
        <v>147</v>
      </c>
      <c r="M78" s="611" t="s">
        <v>147</v>
      </c>
      <c r="R78" s="611" t="str">
        <f t="shared" si="2"/>
        <v/>
      </c>
      <c r="T78" s="611" t="s">
        <v>147</v>
      </c>
      <c r="U78" s="611" t="s">
        <v>147</v>
      </c>
      <c r="V78" s="611" t="s">
        <v>147</v>
      </c>
      <c r="X78" s="611" t="s">
        <v>147</v>
      </c>
      <c r="Y78" s="611" t="s">
        <v>147</v>
      </c>
      <c r="Z78" s="611" t="s">
        <v>147</v>
      </c>
    </row>
    <row r="79" spans="9:26">
      <c r="I79" s="611" t="s">
        <v>147</v>
      </c>
      <c r="M79" s="611" t="s">
        <v>147</v>
      </c>
      <c r="R79" s="611" t="str">
        <f t="shared" si="2"/>
        <v/>
      </c>
      <c r="T79" s="611" t="s">
        <v>147</v>
      </c>
      <c r="U79" s="611" t="s">
        <v>147</v>
      </c>
      <c r="V79" s="611" t="s">
        <v>147</v>
      </c>
      <c r="X79" s="611" t="s">
        <v>147</v>
      </c>
      <c r="Y79" s="611" t="s">
        <v>147</v>
      </c>
      <c r="Z79" s="611" t="s">
        <v>147</v>
      </c>
    </row>
    <row r="80" spans="9:26">
      <c r="I80" s="611" t="s">
        <v>147</v>
      </c>
      <c r="M80" s="611" t="s">
        <v>147</v>
      </c>
      <c r="R80" s="611" t="str">
        <f t="shared" si="2"/>
        <v/>
      </c>
      <c r="T80" s="611" t="s">
        <v>147</v>
      </c>
      <c r="U80" s="611" t="s">
        <v>147</v>
      </c>
      <c r="V80" s="611" t="s">
        <v>147</v>
      </c>
      <c r="X80" s="611" t="s">
        <v>147</v>
      </c>
      <c r="Y80" s="611" t="s">
        <v>147</v>
      </c>
      <c r="Z80" s="611" t="s">
        <v>147</v>
      </c>
    </row>
    <row r="81" spans="9:26">
      <c r="I81" s="611" t="s">
        <v>147</v>
      </c>
      <c r="M81" s="611" t="s">
        <v>147</v>
      </c>
      <c r="R81" s="611" t="str">
        <f t="shared" si="2"/>
        <v/>
      </c>
      <c r="T81" s="611" t="s">
        <v>147</v>
      </c>
      <c r="U81" s="611" t="s">
        <v>147</v>
      </c>
      <c r="V81" s="611" t="s">
        <v>147</v>
      </c>
      <c r="X81" s="611" t="s">
        <v>147</v>
      </c>
      <c r="Y81" s="611" t="s">
        <v>147</v>
      </c>
      <c r="Z81" s="611" t="s">
        <v>147</v>
      </c>
    </row>
    <row r="82" spans="9:26">
      <c r="I82" s="611" t="s">
        <v>147</v>
      </c>
      <c r="M82" s="611" t="s">
        <v>147</v>
      </c>
      <c r="R82" s="611" t="str">
        <f t="shared" si="2"/>
        <v/>
      </c>
      <c r="T82" s="611" t="s">
        <v>147</v>
      </c>
      <c r="U82" s="611" t="s">
        <v>147</v>
      </c>
      <c r="V82" s="611" t="s">
        <v>147</v>
      </c>
      <c r="X82" s="611" t="s">
        <v>147</v>
      </c>
      <c r="Y82" s="611" t="s">
        <v>147</v>
      </c>
      <c r="Z82" s="611" t="s">
        <v>147</v>
      </c>
    </row>
    <row r="83" spans="9:26">
      <c r="I83" s="611" t="s">
        <v>147</v>
      </c>
      <c r="M83" s="611" t="s">
        <v>147</v>
      </c>
      <c r="R83" s="611" t="str">
        <f t="shared" si="2"/>
        <v/>
      </c>
      <c r="T83" s="611" t="s">
        <v>147</v>
      </c>
      <c r="U83" s="611" t="s">
        <v>147</v>
      </c>
      <c r="V83" s="611" t="s">
        <v>147</v>
      </c>
      <c r="X83" s="611" t="s">
        <v>147</v>
      </c>
      <c r="Y83" s="611" t="s">
        <v>147</v>
      </c>
      <c r="Z83" s="611" t="s">
        <v>147</v>
      </c>
    </row>
    <row r="84" spans="9:26">
      <c r="I84" s="611" t="s">
        <v>147</v>
      </c>
      <c r="M84" s="611" t="s">
        <v>147</v>
      </c>
      <c r="R84" s="611" t="str">
        <f t="shared" si="2"/>
        <v/>
      </c>
      <c r="T84" s="611" t="s">
        <v>147</v>
      </c>
      <c r="U84" s="611" t="s">
        <v>147</v>
      </c>
      <c r="V84" s="611" t="s">
        <v>147</v>
      </c>
      <c r="X84" s="611" t="s">
        <v>147</v>
      </c>
      <c r="Y84" s="611" t="s">
        <v>147</v>
      </c>
      <c r="Z84" s="611" t="s">
        <v>147</v>
      </c>
    </row>
    <row r="85" spans="9:26">
      <c r="I85" s="611" t="s">
        <v>147</v>
      </c>
      <c r="M85" s="611" t="s">
        <v>147</v>
      </c>
      <c r="R85" s="611" t="str">
        <f t="shared" si="2"/>
        <v/>
      </c>
      <c r="T85" s="611" t="s">
        <v>147</v>
      </c>
      <c r="U85" s="611" t="s">
        <v>147</v>
      </c>
      <c r="V85" s="611" t="s">
        <v>147</v>
      </c>
      <c r="X85" s="611" t="s">
        <v>147</v>
      </c>
      <c r="Y85" s="611" t="s">
        <v>147</v>
      </c>
      <c r="Z85" s="611" t="s">
        <v>147</v>
      </c>
    </row>
    <row r="86" spans="9:26">
      <c r="I86" s="611" t="s">
        <v>147</v>
      </c>
      <c r="M86" s="611" t="s">
        <v>147</v>
      </c>
      <c r="R86" s="611" t="str">
        <f t="shared" si="2"/>
        <v/>
      </c>
      <c r="T86" s="611" t="s">
        <v>147</v>
      </c>
      <c r="U86" s="611" t="s">
        <v>147</v>
      </c>
      <c r="V86" s="611" t="s">
        <v>147</v>
      </c>
      <c r="X86" s="611" t="s">
        <v>147</v>
      </c>
      <c r="Y86" s="611" t="s">
        <v>147</v>
      </c>
      <c r="Z86" s="611" t="s">
        <v>147</v>
      </c>
    </row>
    <row r="87" spans="9:26">
      <c r="I87" s="611" t="s">
        <v>147</v>
      </c>
      <c r="M87" s="611" t="s">
        <v>147</v>
      </c>
      <c r="R87" s="611" t="str">
        <f t="shared" si="2"/>
        <v/>
      </c>
      <c r="T87" s="611" t="s">
        <v>147</v>
      </c>
      <c r="U87" s="611" t="s">
        <v>147</v>
      </c>
      <c r="V87" s="611" t="s">
        <v>147</v>
      </c>
      <c r="X87" s="611" t="s">
        <v>147</v>
      </c>
      <c r="Y87" s="611" t="s">
        <v>147</v>
      </c>
      <c r="Z87" s="611" t="s">
        <v>147</v>
      </c>
    </row>
    <row r="88" spans="9:26">
      <c r="I88" s="611" t="s">
        <v>147</v>
      </c>
      <c r="M88" s="611" t="s">
        <v>147</v>
      </c>
      <c r="R88" s="611" t="str">
        <f t="shared" si="2"/>
        <v/>
      </c>
      <c r="T88" s="611" t="s">
        <v>147</v>
      </c>
      <c r="U88" s="611" t="s">
        <v>147</v>
      </c>
      <c r="V88" s="611" t="s">
        <v>147</v>
      </c>
      <c r="X88" s="611" t="s">
        <v>147</v>
      </c>
      <c r="Y88" s="611" t="s">
        <v>147</v>
      </c>
      <c r="Z88" s="611" t="s">
        <v>147</v>
      </c>
    </row>
    <row r="89" spans="9:26">
      <c r="I89" s="611" t="s">
        <v>147</v>
      </c>
      <c r="M89" s="611" t="s">
        <v>147</v>
      </c>
      <c r="R89" s="611" t="str">
        <f t="shared" si="2"/>
        <v/>
      </c>
      <c r="T89" s="611" t="s">
        <v>147</v>
      </c>
      <c r="U89" s="611" t="s">
        <v>147</v>
      </c>
      <c r="V89" s="611" t="s">
        <v>147</v>
      </c>
      <c r="X89" s="611" t="s">
        <v>147</v>
      </c>
      <c r="Y89" s="611" t="s">
        <v>147</v>
      </c>
      <c r="Z89" s="611" t="s">
        <v>147</v>
      </c>
    </row>
    <row r="90" spans="9:26">
      <c r="I90" s="611" t="s">
        <v>147</v>
      </c>
      <c r="M90" s="611" t="s">
        <v>147</v>
      </c>
      <c r="R90" s="611" t="str">
        <f t="shared" si="2"/>
        <v/>
      </c>
      <c r="T90" s="611" t="s">
        <v>147</v>
      </c>
      <c r="U90" s="611" t="s">
        <v>147</v>
      </c>
      <c r="V90" s="611" t="s">
        <v>147</v>
      </c>
      <c r="X90" s="611" t="s">
        <v>147</v>
      </c>
      <c r="Y90" s="611" t="s">
        <v>147</v>
      </c>
      <c r="Z90" s="611" t="s">
        <v>147</v>
      </c>
    </row>
    <row r="91" spans="9:26">
      <c r="I91" s="611" t="s">
        <v>147</v>
      </c>
      <c r="M91" s="611" t="s">
        <v>147</v>
      </c>
      <c r="R91" s="611" t="str">
        <f t="shared" si="2"/>
        <v/>
      </c>
      <c r="T91" s="611" t="s">
        <v>147</v>
      </c>
      <c r="U91" s="611" t="s">
        <v>147</v>
      </c>
      <c r="V91" s="611" t="s">
        <v>147</v>
      </c>
      <c r="X91" s="611" t="s">
        <v>147</v>
      </c>
      <c r="Y91" s="611" t="s">
        <v>147</v>
      </c>
      <c r="Z91" s="611" t="s">
        <v>147</v>
      </c>
    </row>
    <row r="92" spans="9:26">
      <c r="I92" s="611" t="s">
        <v>147</v>
      </c>
      <c r="M92" s="611" t="s">
        <v>147</v>
      </c>
      <c r="R92" s="611" t="str">
        <f t="shared" si="2"/>
        <v/>
      </c>
      <c r="T92" s="611" t="s">
        <v>147</v>
      </c>
      <c r="U92" s="611" t="s">
        <v>147</v>
      </c>
      <c r="V92" s="611" t="s">
        <v>147</v>
      </c>
      <c r="X92" s="611" t="s">
        <v>147</v>
      </c>
      <c r="Y92" s="611" t="s">
        <v>147</v>
      </c>
      <c r="Z92" s="611" t="s">
        <v>147</v>
      </c>
    </row>
    <row r="93" spans="9:26">
      <c r="I93" s="611" t="s">
        <v>147</v>
      </c>
      <c r="M93" s="611" t="s">
        <v>147</v>
      </c>
      <c r="R93" s="611" t="str">
        <f t="shared" si="2"/>
        <v/>
      </c>
      <c r="T93" s="611" t="s">
        <v>147</v>
      </c>
      <c r="U93" s="611" t="s">
        <v>147</v>
      </c>
      <c r="V93" s="611" t="s">
        <v>147</v>
      </c>
      <c r="X93" s="611" t="s">
        <v>147</v>
      </c>
      <c r="Y93" s="611" t="s">
        <v>147</v>
      </c>
      <c r="Z93" s="611" t="s">
        <v>147</v>
      </c>
    </row>
    <row r="94" spans="9:26">
      <c r="I94" s="611" t="s">
        <v>147</v>
      </c>
      <c r="M94" s="611" t="s">
        <v>147</v>
      </c>
      <c r="R94" s="611" t="str">
        <f t="shared" si="2"/>
        <v/>
      </c>
      <c r="T94" s="611" t="s">
        <v>147</v>
      </c>
      <c r="U94" s="611" t="s">
        <v>147</v>
      </c>
      <c r="V94" s="611" t="s">
        <v>147</v>
      </c>
      <c r="X94" s="611" t="s">
        <v>147</v>
      </c>
      <c r="Y94" s="611" t="s">
        <v>147</v>
      </c>
      <c r="Z94" s="611" t="s">
        <v>147</v>
      </c>
    </row>
    <row r="95" spans="9:26">
      <c r="I95" s="611" t="s">
        <v>147</v>
      </c>
      <c r="M95" s="611" t="s">
        <v>147</v>
      </c>
      <c r="R95" s="611" t="str">
        <f t="shared" si="2"/>
        <v/>
      </c>
      <c r="T95" s="611" t="s">
        <v>147</v>
      </c>
      <c r="U95" s="611" t="s">
        <v>147</v>
      </c>
      <c r="V95" s="611" t="s">
        <v>147</v>
      </c>
      <c r="X95" s="611" t="s">
        <v>147</v>
      </c>
      <c r="Y95" s="611" t="s">
        <v>147</v>
      </c>
      <c r="Z95" s="611" t="s">
        <v>147</v>
      </c>
    </row>
    <row r="96" spans="9:26">
      <c r="I96" s="611" t="s">
        <v>147</v>
      </c>
      <c r="M96" s="611" t="s">
        <v>147</v>
      </c>
      <c r="R96" s="611" t="str">
        <f t="shared" si="2"/>
        <v/>
      </c>
      <c r="T96" s="611" t="s">
        <v>147</v>
      </c>
      <c r="U96" s="611" t="s">
        <v>147</v>
      </c>
      <c r="V96" s="611" t="s">
        <v>147</v>
      </c>
      <c r="X96" s="611" t="s">
        <v>147</v>
      </c>
      <c r="Y96" s="611" t="s">
        <v>147</v>
      </c>
      <c r="Z96" s="611" t="s">
        <v>147</v>
      </c>
    </row>
    <row r="97" spans="9:26">
      <c r="I97" s="611" t="s">
        <v>147</v>
      </c>
      <c r="M97" s="611" t="s">
        <v>147</v>
      </c>
      <c r="R97" s="611" t="str">
        <f t="shared" si="2"/>
        <v/>
      </c>
      <c r="T97" s="611" t="s">
        <v>147</v>
      </c>
      <c r="U97" s="611" t="s">
        <v>147</v>
      </c>
      <c r="V97" s="611" t="s">
        <v>147</v>
      </c>
      <c r="X97" s="611" t="s">
        <v>147</v>
      </c>
      <c r="Y97" s="611" t="s">
        <v>147</v>
      </c>
      <c r="Z97" s="611" t="s">
        <v>147</v>
      </c>
    </row>
    <row r="98" spans="9:26">
      <c r="I98" s="611" t="s">
        <v>147</v>
      </c>
      <c r="M98" s="611" t="s">
        <v>147</v>
      </c>
      <c r="R98" s="611" t="str">
        <f t="shared" si="2"/>
        <v/>
      </c>
      <c r="T98" s="611" t="s">
        <v>147</v>
      </c>
      <c r="U98" s="611" t="s">
        <v>147</v>
      </c>
      <c r="V98" s="611" t="s">
        <v>147</v>
      </c>
      <c r="X98" s="611" t="s">
        <v>147</v>
      </c>
      <c r="Y98" s="611" t="s">
        <v>147</v>
      </c>
      <c r="Z98" s="611" t="s">
        <v>147</v>
      </c>
    </row>
    <row r="99" spans="9:26">
      <c r="I99" s="611" t="s">
        <v>147</v>
      </c>
      <c r="M99" s="611" t="s">
        <v>147</v>
      </c>
      <c r="R99" s="611" t="str">
        <f t="shared" si="2"/>
        <v/>
      </c>
      <c r="T99" s="611" t="s">
        <v>147</v>
      </c>
      <c r="U99" s="611" t="s">
        <v>147</v>
      </c>
      <c r="V99" s="611" t="s">
        <v>147</v>
      </c>
      <c r="X99" s="611" t="s">
        <v>147</v>
      </c>
      <c r="Y99" s="611" t="s">
        <v>147</v>
      </c>
      <c r="Z99" s="611" t="s">
        <v>147</v>
      </c>
    </row>
    <row r="100" spans="9:26">
      <c r="I100" s="611" t="s">
        <v>147</v>
      </c>
      <c r="M100" s="611" t="s">
        <v>147</v>
      </c>
      <c r="R100" s="611" t="str">
        <f t="shared" si="2"/>
        <v/>
      </c>
      <c r="T100" s="611" t="s">
        <v>147</v>
      </c>
      <c r="U100" s="611" t="s">
        <v>147</v>
      </c>
      <c r="V100" s="611" t="s">
        <v>147</v>
      </c>
      <c r="X100" s="611" t="s">
        <v>147</v>
      </c>
      <c r="Y100" s="611" t="s">
        <v>147</v>
      </c>
      <c r="Z100" s="611" t="s">
        <v>147</v>
      </c>
    </row>
    <row r="101" spans="9:26">
      <c r="I101" s="611" t="s">
        <v>147</v>
      </c>
      <c r="M101" s="611" t="s">
        <v>147</v>
      </c>
      <c r="R101" s="611" t="str">
        <f t="shared" si="2"/>
        <v/>
      </c>
      <c r="T101" s="611" t="s">
        <v>147</v>
      </c>
      <c r="U101" s="611" t="s">
        <v>147</v>
      </c>
      <c r="V101" s="611" t="s">
        <v>147</v>
      </c>
      <c r="X101" s="611" t="s">
        <v>147</v>
      </c>
      <c r="Y101" s="611" t="s">
        <v>147</v>
      </c>
      <c r="Z101" s="611" t="s">
        <v>147</v>
      </c>
    </row>
    <row r="102" spans="9:26">
      <c r="I102" s="611" t="s">
        <v>147</v>
      </c>
      <c r="M102" s="611" t="s">
        <v>147</v>
      </c>
      <c r="R102" s="611" t="str">
        <f t="shared" si="2"/>
        <v/>
      </c>
      <c r="T102" s="611" t="s">
        <v>147</v>
      </c>
      <c r="U102" s="611" t="s">
        <v>147</v>
      </c>
      <c r="V102" s="611" t="s">
        <v>147</v>
      </c>
      <c r="X102" s="611" t="s">
        <v>147</v>
      </c>
      <c r="Y102" s="611" t="s">
        <v>147</v>
      </c>
      <c r="Z102" s="611" t="s">
        <v>147</v>
      </c>
    </row>
    <row r="103" spans="9:26">
      <c r="I103" s="611" t="s">
        <v>147</v>
      </c>
      <c r="M103" s="611" t="s">
        <v>147</v>
      </c>
      <c r="R103" s="611" t="str">
        <f t="shared" si="2"/>
        <v/>
      </c>
      <c r="T103" s="611" t="s">
        <v>147</v>
      </c>
      <c r="U103" s="611" t="s">
        <v>147</v>
      </c>
      <c r="V103" s="611" t="s">
        <v>147</v>
      </c>
      <c r="X103" s="611" t="s">
        <v>147</v>
      </c>
      <c r="Y103" s="611" t="s">
        <v>147</v>
      </c>
      <c r="Z103" s="611" t="s">
        <v>147</v>
      </c>
    </row>
    <row r="104" spans="9:26">
      <c r="I104" s="611" t="s">
        <v>147</v>
      </c>
      <c r="M104" s="611" t="s">
        <v>147</v>
      </c>
      <c r="R104" s="611" t="str">
        <f t="shared" si="2"/>
        <v/>
      </c>
      <c r="T104" s="611" t="s">
        <v>147</v>
      </c>
      <c r="U104" s="611" t="s">
        <v>147</v>
      </c>
      <c r="V104" s="611" t="s">
        <v>147</v>
      </c>
      <c r="X104" s="611" t="s">
        <v>147</v>
      </c>
      <c r="Y104" s="611" t="s">
        <v>147</v>
      </c>
      <c r="Z104" s="611" t="s">
        <v>147</v>
      </c>
    </row>
    <row r="105" spans="9:26">
      <c r="I105" s="611" t="s">
        <v>147</v>
      </c>
      <c r="M105" s="611" t="s">
        <v>147</v>
      </c>
      <c r="R105" s="611" t="str">
        <f t="shared" si="2"/>
        <v/>
      </c>
      <c r="T105" s="611" t="s">
        <v>147</v>
      </c>
      <c r="U105" s="611" t="s">
        <v>147</v>
      </c>
      <c r="V105" s="611" t="s">
        <v>147</v>
      </c>
      <c r="X105" s="611" t="s">
        <v>147</v>
      </c>
      <c r="Y105" s="611" t="s">
        <v>147</v>
      </c>
      <c r="Z105" s="611" t="s">
        <v>147</v>
      </c>
    </row>
    <row r="106" spans="9:26">
      <c r="I106" s="611" t="s">
        <v>147</v>
      </c>
      <c r="M106" s="611" t="s">
        <v>147</v>
      </c>
      <c r="R106" s="611" t="str">
        <f t="shared" si="2"/>
        <v/>
      </c>
      <c r="T106" s="611" t="s">
        <v>147</v>
      </c>
      <c r="U106" s="611" t="s">
        <v>147</v>
      </c>
      <c r="V106" s="611" t="s">
        <v>147</v>
      </c>
      <c r="X106" s="611" t="s">
        <v>147</v>
      </c>
      <c r="Y106" s="611" t="s">
        <v>147</v>
      </c>
      <c r="Z106" s="611" t="s">
        <v>147</v>
      </c>
    </row>
    <row r="107" spans="9:26">
      <c r="I107" s="611" t="s">
        <v>147</v>
      </c>
      <c r="M107" s="611" t="s">
        <v>147</v>
      </c>
      <c r="R107" s="611" t="str">
        <f t="shared" si="2"/>
        <v/>
      </c>
      <c r="T107" s="611" t="s">
        <v>147</v>
      </c>
      <c r="U107" s="611" t="s">
        <v>147</v>
      </c>
      <c r="V107" s="611" t="s">
        <v>147</v>
      </c>
      <c r="X107" s="611" t="s">
        <v>147</v>
      </c>
      <c r="Y107" s="611" t="s">
        <v>147</v>
      </c>
      <c r="Z107" s="611" t="s">
        <v>147</v>
      </c>
    </row>
    <row r="108" spans="9:26">
      <c r="I108" s="611" t="s">
        <v>147</v>
      </c>
      <c r="M108" s="611" t="s">
        <v>147</v>
      </c>
      <c r="R108" s="611" t="str">
        <f t="shared" si="2"/>
        <v/>
      </c>
      <c r="T108" s="611" t="s">
        <v>147</v>
      </c>
      <c r="U108" s="611" t="s">
        <v>147</v>
      </c>
      <c r="V108" s="611" t="s">
        <v>147</v>
      </c>
      <c r="X108" s="611" t="s">
        <v>147</v>
      </c>
      <c r="Y108" s="611" t="s">
        <v>147</v>
      </c>
      <c r="Z108" s="611" t="s">
        <v>147</v>
      </c>
    </row>
    <row r="109" spans="9:26">
      <c r="I109" s="611" t="s">
        <v>147</v>
      </c>
      <c r="M109" s="611" t="s">
        <v>147</v>
      </c>
      <c r="R109" s="611" t="str">
        <f t="shared" si="2"/>
        <v/>
      </c>
      <c r="T109" s="611" t="s">
        <v>147</v>
      </c>
      <c r="U109" s="611" t="s">
        <v>147</v>
      </c>
      <c r="V109" s="611" t="s">
        <v>147</v>
      </c>
      <c r="X109" s="611" t="s">
        <v>147</v>
      </c>
      <c r="Y109" s="611" t="s">
        <v>147</v>
      </c>
      <c r="Z109" s="611" t="s">
        <v>147</v>
      </c>
    </row>
    <row r="110" spans="9:26">
      <c r="I110" s="611" t="s">
        <v>147</v>
      </c>
      <c r="M110" s="611" t="s">
        <v>147</v>
      </c>
      <c r="R110" s="611" t="str">
        <f t="shared" si="2"/>
        <v/>
      </c>
      <c r="T110" s="611" t="s">
        <v>147</v>
      </c>
      <c r="U110" s="611" t="s">
        <v>147</v>
      </c>
      <c r="V110" s="611" t="s">
        <v>147</v>
      </c>
      <c r="X110" s="611" t="s">
        <v>147</v>
      </c>
      <c r="Y110" s="611" t="s">
        <v>147</v>
      </c>
      <c r="Z110" s="611" t="s">
        <v>147</v>
      </c>
    </row>
    <row r="111" spans="9:26">
      <c r="I111" s="611" t="s">
        <v>147</v>
      </c>
      <c r="M111" s="611" t="s">
        <v>147</v>
      </c>
      <c r="R111" s="611" t="str">
        <f t="shared" si="2"/>
        <v/>
      </c>
      <c r="T111" s="611" t="s">
        <v>147</v>
      </c>
      <c r="U111" s="611" t="s">
        <v>147</v>
      </c>
      <c r="V111" s="611" t="s">
        <v>147</v>
      </c>
      <c r="X111" s="611" t="s">
        <v>147</v>
      </c>
      <c r="Y111" s="611" t="s">
        <v>147</v>
      </c>
      <c r="Z111" s="611" t="s">
        <v>147</v>
      </c>
    </row>
    <row r="112" spans="9:26">
      <c r="I112" s="611" t="s">
        <v>147</v>
      </c>
      <c r="M112" s="611" t="s">
        <v>147</v>
      </c>
      <c r="R112" s="611" t="str">
        <f t="shared" si="2"/>
        <v/>
      </c>
      <c r="T112" s="611" t="s">
        <v>147</v>
      </c>
      <c r="U112" s="611" t="s">
        <v>147</v>
      </c>
      <c r="V112" s="611" t="s">
        <v>147</v>
      </c>
      <c r="X112" s="611" t="s">
        <v>147</v>
      </c>
      <c r="Y112" s="611" t="s">
        <v>147</v>
      </c>
      <c r="Z112" s="611" t="s">
        <v>147</v>
      </c>
    </row>
    <row r="113" spans="9:26">
      <c r="I113" s="611" t="s">
        <v>147</v>
      </c>
      <c r="M113" s="611" t="s">
        <v>147</v>
      </c>
      <c r="R113" s="611" t="str">
        <f t="shared" si="2"/>
        <v/>
      </c>
      <c r="T113" s="611" t="s">
        <v>147</v>
      </c>
      <c r="U113" s="611" t="s">
        <v>147</v>
      </c>
      <c r="V113" s="611" t="s">
        <v>147</v>
      </c>
      <c r="X113" s="611" t="s">
        <v>147</v>
      </c>
      <c r="Y113" s="611" t="s">
        <v>147</v>
      </c>
      <c r="Z113" s="611" t="s">
        <v>147</v>
      </c>
    </row>
    <row r="114" spans="9:26">
      <c r="I114" s="611" t="s">
        <v>147</v>
      </c>
      <c r="M114" s="611" t="s">
        <v>147</v>
      </c>
      <c r="R114" s="611" t="str">
        <f t="shared" si="2"/>
        <v/>
      </c>
      <c r="T114" s="611" t="s">
        <v>147</v>
      </c>
      <c r="U114" s="611" t="s">
        <v>147</v>
      </c>
      <c r="V114" s="611" t="s">
        <v>147</v>
      </c>
      <c r="X114" s="611" t="s">
        <v>147</v>
      </c>
      <c r="Y114" s="611" t="s">
        <v>147</v>
      </c>
      <c r="Z114" s="611" t="s">
        <v>147</v>
      </c>
    </row>
    <row r="115" spans="9:26">
      <c r="I115" s="611" t="s">
        <v>147</v>
      </c>
      <c r="M115" s="611" t="s">
        <v>147</v>
      </c>
      <c r="R115" s="611" t="str">
        <f t="shared" si="2"/>
        <v/>
      </c>
      <c r="T115" s="611" t="s">
        <v>147</v>
      </c>
      <c r="U115" s="611" t="s">
        <v>147</v>
      </c>
      <c r="V115" s="611" t="s">
        <v>147</v>
      </c>
      <c r="X115" s="611" t="s">
        <v>147</v>
      </c>
      <c r="Y115" s="611" t="s">
        <v>147</v>
      </c>
      <c r="Z115" s="611" t="s">
        <v>147</v>
      </c>
    </row>
    <row r="116" spans="9:26">
      <c r="I116" s="611" t="s">
        <v>147</v>
      </c>
      <c r="M116" s="611" t="s">
        <v>147</v>
      </c>
      <c r="R116" s="611" t="str">
        <f t="shared" si="2"/>
        <v/>
      </c>
      <c r="T116" s="611" t="s">
        <v>147</v>
      </c>
      <c r="U116" s="611" t="s">
        <v>147</v>
      </c>
      <c r="V116" s="611" t="s">
        <v>147</v>
      </c>
      <c r="X116" s="611" t="s">
        <v>147</v>
      </c>
      <c r="Y116" s="611" t="s">
        <v>147</v>
      </c>
      <c r="Z116" s="611" t="s">
        <v>147</v>
      </c>
    </row>
    <row r="117" spans="9:26">
      <c r="I117" s="611" t="s">
        <v>147</v>
      </c>
      <c r="M117" s="611" t="s">
        <v>147</v>
      </c>
      <c r="R117" s="611" t="str">
        <f t="shared" si="2"/>
        <v/>
      </c>
      <c r="T117" s="611" t="s">
        <v>147</v>
      </c>
      <c r="U117" s="611" t="s">
        <v>147</v>
      </c>
      <c r="V117" s="611" t="s">
        <v>147</v>
      </c>
      <c r="X117" s="611" t="s">
        <v>147</v>
      </c>
      <c r="Y117" s="611" t="s">
        <v>147</v>
      </c>
      <c r="Z117" s="611" t="s">
        <v>147</v>
      </c>
    </row>
    <row r="118" spans="9:26">
      <c r="I118" s="611" t="s">
        <v>147</v>
      </c>
      <c r="M118" s="611" t="s">
        <v>147</v>
      </c>
      <c r="R118" s="611" t="str">
        <f t="shared" si="2"/>
        <v/>
      </c>
      <c r="T118" s="611" t="s">
        <v>147</v>
      </c>
      <c r="U118" s="611" t="s">
        <v>147</v>
      </c>
      <c r="V118" s="611" t="s">
        <v>147</v>
      </c>
      <c r="X118" s="611" t="s">
        <v>147</v>
      </c>
      <c r="Y118" s="611" t="s">
        <v>147</v>
      </c>
      <c r="Z118" s="611" t="s">
        <v>147</v>
      </c>
    </row>
    <row r="119" spans="9:26">
      <c r="I119" s="611" t="s">
        <v>147</v>
      </c>
      <c r="M119" s="611" t="s">
        <v>147</v>
      </c>
      <c r="R119" s="611" t="str">
        <f t="shared" si="2"/>
        <v/>
      </c>
      <c r="T119" s="611" t="s">
        <v>147</v>
      </c>
      <c r="U119" s="611" t="s">
        <v>147</v>
      </c>
      <c r="V119" s="611" t="s">
        <v>147</v>
      </c>
      <c r="X119" s="611" t="s">
        <v>147</v>
      </c>
      <c r="Y119" s="611" t="s">
        <v>147</v>
      </c>
      <c r="Z119" s="611" t="s">
        <v>147</v>
      </c>
    </row>
    <row r="120" spans="9:26">
      <c r="I120" s="611" t="s">
        <v>147</v>
      </c>
      <c r="M120" s="611" t="s">
        <v>147</v>
      </c>
      <c r="R120" s="611" t="str">
        <f t="shared" si="2"/>
        <v/>
      </c>
      <c r="T120" s="611" t="s">
        <v>147</v>
      </c>
      <c r="U120" s="611" t="s">
        <v>147</v>
      </c>
      <c r="V120" s="611" t="s">
        <v>147</v>
      </c>
      <c r="X120" s="611" t="s">
        <v>147</v>
      </c>
      <c r="Y120" s="611" t="s">
        <v>147</v>
      </c>
      <c r="Z120" s="611" t="s">
        <v>147</v>
      </c>
    </row>
    <row r="121" spans="9:26">
      <c r="I121" s="611" t="s">
        <v>147</v>
      </c>
      <c r="M121" s="611" t="s">
        <v>147</v>
      </c>
      <c r="R121" s="611" t="str">
        <f t="shared" si="2"/>
        <v/>
      </c>
      <c r="T121" s="611" t="s">
        <v>147</v>
      </c>
      <c r="U121" s="611" t="s">
        <v>147</v>
      </c>
      <c r="V121" s="611" t="s">
        <v>147</v>
      </c>
      <c r="X121" s="611" t="s">
        <v>147</v>
      </c>
      <c r="Y121" s="611" t="s">
        <v>147</v>
      </c>
      <c r="Z121" s="611" t="s">
        <v>147</v>
      </c>
    </row>
    <row r="122" spans="9:26">
      <c r="I122" s="611" t="s">
        <v>147</v>
      </c>
      <c r="M122" s="611" t="s">
        <v>147</v>
      </c>
      <c r="R122" s="611" t="str">
        <f t="shared" si="2"/>
        <v/>
      </c>
      <c r="T122" s="611" t="s">
        <v>147</v>
      </c>
      <c r="U122" s="611" t="s">
        <v>147</v>
      </c>
      <c r="V122" s="611" t="s">
        <v>147</v>
      </c>
      <c r="X122" s="611" t="s">
        <v>147</v>
      </c>
      <c r="Y122" s="611" t="s">
        <v>147</v>
      </c>
      <c r="Z122" s="611" t="s">
        <v>147</v>
      </c>
    </row>
    <row r="123" spans="9:26">
      <c r="I123" s="611" t="s">
        <v>147</v>
      </c>
      <c r="M123" s="611" t="s">
        <v>147</v>
      </c>
      <c r="R123" s="611" t="str">
        <f t="shared" si="2"/>
        <v/>
      </c>
      <c r="T123" s="611" t="s">
        <v>147</v>
      </c>
      <c r="U123" s="611" t="s">
        <v>147</v>
      </c>
      <c r="V123" s="611" t="s">
        <v>147</v>
      </c>
      <c r="X123" s="611" t="s">
        <v>147</v>
      </c>
      <c r="Y123" s="611" t="s">
        <v>147</v>
      </c>
      <c r="Z123" s="611" t="s">
        <v>147</v>
      </c>
    </row>
    <row r="124" spans="9:26">
      <c r="I124" s="611" t="s">
        <v>147</v>
      </c>
      <c r="M124" s="611" t="s">
        <v>147</v>
      </c>
      <c r="R124" s="611" t="str">
        <f t="shared" si="2"/>
        <v/>
      </c>
      <c r="T124" s="611" t="s">
        <v>147</v>
      </c>
      <c r="U124" s="611" t="s">
        <v>147</v>
      </c>
      <c r="V124" s="611" t="s">
        <v>147</v>
      </c>
      <c r="X124" s="611" t="s">
        <v>147</v>
      </c>
      <c r="Y124" s="611" t="s">
        <v>147</v>
      </c>
      <c r="Z124" s="611" t="s">
        <v>147</v>
      </c>
    </row>
    <row r="125" spans="9:26">
      <c r="I125" s="611" t="s">
        <v>147</v>
      </c>
      <c r="M125" s="611" t="s">
        <v>147</v>
      </c>
      <c r="R125" s="611" t="str">
        <f t="shared" si="2"/>
        <v/>
      </c>
      <c r="T125" s="611" t="s">
        <v>147</v>
      </c>
      <c r="U125" s="611" t="s">
        <v>147</v>
      </c>
      <c r="V125" s="611" t="s">
        <v>147</v>
      </c>
      <c r="X125" s="611" t="s">
        <v>147</v>
      </c>
      <c r="Y125" s="611" t="s">
        <v>147</v>
      </c>
      <c r="Z125" s="611" t="s">
        <v>147</v>
      </c>
    </row>
    <row r="126" spans="9:26">
      <c r="I126" s="611" t="s">
        <v>147</v>
      </c>
      <c r="M126" s="611" t="s">
        <v>147</v>
      </c>
      <c r="R126" s="611" t="str">
        <f t="shared" si="2"/>
        <v/>
      </c>
      <c r="T126" s="611" t="s">
        <v>147</v>
      </c>
      <c r="U126" s="611" t="s">
        <v>147</v>
      </c>
      <c r="V126" s="611" t="s">
        <v>147</v>
      </c>
      <c r="X126" s="611" t="s">
        <v>147</v>
      </c>
      <c r="Y126" s="611" t="s">
        <v>147</v>
      </c>
      <c r="Z126" s="611" t="s">
        <v>147</v>
      </c>
    </row>
    <row r="127" spans="9:26">
      <c r="I127" s="611" t="s">
        <v>147</v>
      </c>
      <c r="M127" s="611" t="s">
        <v>147</v>
      </c>
      <c r="R127" s="611" t="str">
        <f t="shared" si="2"/>
        <v/>
      </c>
      <c r="T127" s="611" t="s">
        <v>147</v>
      </c>
      <c r="U127" s="611" t="s">
        <v>147</v>
      </c>
      <c r="V127" s="611" t="s">
        <v>147</v>
      </c>
      <c r="X127" s="611" t="s">
        <v>147</v>
      </c>
      <c r="Y127" s="611" t="s">
        <v>147</v>
      </c>
      <c r="Z127" s="611" t="s">
        <v>147</v>
      </c>
    </row>
    <row r="128" spans="9:26">
      <c r="I128" s="611" t="s">
        <v>147</v>
      </c>
      <c r="M128" s="611" t="s">
        <v>147</v>
      </c>
      <c r="R128" s="611" t="str">
        <f t="shared" si="2"/>
        <v/>
      </c>
      <c r="T128" s="611" t="s">
        <v>147</v>
      </c>
      <c r="U128" s="611" t="s">
        <v>147</v>
      </c>
      <c r="V128" s="611" t="s">
        <v>147</v>
      </c>
      <c r="X128" s="611" t="s">
        <v>147</v>
      </c>
      <c r="Y128" s="611" t="s">
        <v>147</v>
      </c>
      <c r="Z128" s="611" t="s">
        <v>147</v>
      </c>
    </row>
    <row r="129" spans="9:26">
      <c r="I129" s="611" t="s">
        <v>147</v>
      </c>
      <c r="M129" s="611" t="s">
        <v>147</v>
      </c>
      <c r="R129" s="611" t="str">
        <f t="shared" si="2"/>
        <v/>
      </c>
      <c r="T129" s="611" t="s">
        <v>147</v>
      </c>
      <c r="U129" s="611" t="s">
        <v>147</v>
      </c>
      <c r="V129" s="611" t="s">
        <v>147</v>
      </c>
      <c r="X129" s="611" t="s">
        <v>147</v>
      </c>
      <c r="Y129" s="611" t="s">
        <v>147</v>
      </c>
      <c r="Z129" s="611" t="s">
        <v>147</v>
      </c>
    </row>
    <row r="130" spans="9:26">
      <c r="I130" s="611" t="s">
        <v>147</v>
      </c>
      <c r="M130" s="611" t="s">
        <v>147</v>
      </c>
      <c r="R130" s="611" t="str">
        <f t="shared" si="2"/>
        <v/>
      </c>
      <c r="T130" s="611" t="s">
        <v>147</v>
      </c>
      <c r="U130" s="611" t="s">
        <v>147</v>
      </c>
      <c r="V130" s="611" t="s">
        <v>147</v>
      </c>
      <c r="X130" s="611" t="s">
        <v>147</v>
      </c>
      <c r="Y130" s="611" t="s">
        <v>147</v>
      </c>
      <c r="Z130" s="611" t="s">
        <v>147</v>
      </c>
    </row>
    <row r="131" spans="9:26">
      <c r="I131" s="611" t="s">
        <v>147</v>
      </c>
      <c r="M131" s="611" t="s">
        <v>147</v>
      </c>
      <c r="R131" s="611" t="str">
        <f t="shared" si="2"/>
        <v/>
      </c>
      <c r="T131" s="611" t="s">
        <v>147</v>
      </c>
      <c r="U131" s="611" t="s">
        <v>147</v>
      </c>
      <c r="V131" s="611" t="s">
        <v>147</v>
      </c>
      <c r="X131" s="611" t="s">
        <v>147</v>
      </c>
      <c r="Y131" s="611" t="s">
        <v>147</v>
      </c>
      <c r="Z131" s="611" t="s">
        <v>147</v>
      </c>
    </row>
    <row r="132" spans="9:26">
      <c r="I132" s="611" t="s">
        <v>147</v>
      </c>
      <c r="M132" s="611" t="s">
        <v>147</v>
      </c>
      <c r="R132" s="611" t="str">
        <f t="shared" si="2"/>
        <v/>
      </c>
      <c r="T132" s="611" t="s">
        <v>147</v>
      </c>
      <c r="U132" s="611" t="s">
        <v>147</v>
      </c>
      <c r="V132" s="611" t="s">
        <v>147</v>
      </c>
      <c r="X132" s="611" t="s">
        <v>147</v>
      </c>
      <c r="Y132" s="611" t="s">
        <v>147</v>
      </c>
      <c r="Z132" s="611" t="s">
        <v>147</v>
      </c>
    </row>
    <row r="133" spans="9:26">
      <c r="I133" s="611" t="s">
        <v>147</v>
      </c>
      <c r="M133" s="611" t="s">
        <v>147</v>
      </c>
      <c r="R133" s="611" t="str">
        <f t="shared" si="2"/>
        <v/>
      </c>
      <c r="T133" s="611" t="s">
        <v>147</v>
      </c>
      <c r="U133" s="611" t="s">
        <v>147</v>
      </c>
      <c r="V133" s="611" t="s">
        <v>147</v>
      </c>
      <c r="X133" s="611" t="s">
        <v>147</v>
      </c>
      <c r="Y133" s="611" t="s">
        <v>147</v>
      </c>
      <c r="Z133" s="611" t="s">
        <v>147</v>
      </c>
    </row>
    <row r="134" spans="9:26">
      <c r="I134" s="611" t="s">
        <v>147</v>
      </c>
      <c r="M134" s="611" t="s">
        <v>147</v>
      </c>
      <c r="R134" s="611" t="str">
        <f t="shared" si="2"/>
        <v/>
      </c>
      <c r="T134" s="611" t="s">
        <v>147</v>
      </c>
      <c r="U134" s="611" t="s">
        <v>147</v>
      </c>
      <c r="V134" s="611" t="s">
        <v>147</v>
      </c>
      <c r="X134" s="611" t="s">
        <v>147</v>
      </c>
      <c r="Y134" s="611" t="s">
        <v>147</v>
      </c>
      <c r="Z134" s="611" t="s">
        <v>147</v>
      </c>
    </row>
    <row r="135" spans="9:26">
      <c r="I135" s="611" t="s">
        <v>147</v>
      </c>
      <c r="M135" s="611" t="s">
        <v>147</v>
      </c>
      <c r="R135" s="611" t="str">
        <f t="shared" si="2"/>
        <v/>
      </c>
      <c r="T135" s="611" t="s">
        <v>147</v>
      </c>
      <c r="U135" s="611" t="s">
        <v>147</v>
      </c>
      <c r="V135" s="611" t="s">
        <v>147</v>
      </c>
      <c r="X135" s="611" t="s">
        <v>147</v>
      </c>
      <c r="Y135" s="611" t="s">
        <v>147</v>
      </c>
      <c r="Z135" s="611" t="s">
        <v>147</v>
      </c>
    </row>
    <row r="136" spans="9:26">
      <c r="I136" s="611" t="s">
        <v>147</v>
      </c>
      <c r="M136" s="611" t="s">
        <v>147</v>
      </c>
      <c r="R136" s="611" t="str">
        <f t="shared" si="2"/>
        <v/>
      </c>
      <c r="T136" s="611" t="s">
        <v>147</v>
      </c>
      <c r="U136" s="611" t="s">
        <v>147</v>
      </c>
      <c r="V136" s="611" t="s">
        <v>147</v>
      </c>
      <c r="X136" s="611" t="s">
        <v>147</v>
      </c>
      <c r="Y136" s="611" t="s">
        <v>147</v>
      </c>
      <c r="Z136" s="611" t="s">
        <v>147</v>
      </c>
    </row>
    <row r="137" spans="9:26">
      <c r="I137" s="611" t="s">
        <v>147</v>
      </c>
      <c r="M137" s="611" t="s">
        <v>147</v>
      </c>
      <c r="R137" s="611" t="str">
        <f t="shared" si="2"/>
        <v/>
      </c>
      <c r="T137" s="611" t="s">
        <v>147</v>
      </c>
      <c r="U137" s="611" t="s">
        <v>147</v>
      </c>
      <c r="V137" s="611" t="s">
        <v>147</v>
      </c>
      <c r="X137" s="611" t="s">
        <v>147</v>
      </c>
      <c r="Y137" s="611" t="s">
        <v>147</v>
      </c>
      <c r="Z137" s="611" t="s">
        <v>147</v>
      </c>
    </row>
    <row r="138" spans="9:26">
      <c r="I138" s="611" t="s">
        <v>147</v>
      </c>
      <c r="M138" s="611" t="s">
        <v>147</v>
      </c>
      <c r="R138" s="611" t="str">
        <f t="shared" si="2"/>
        <v/>
      </c>
      <c r="T138" s="611" t="s">
        <v>147</v>
      </c>
      <c r="U138" s="611" t="s">
        <v>147</v>
      </c>
      <c r="V138" s="611" t="s">
        <v>147</v>
      </c>
      <c r="X138" s="611" t="s">
        <v>147</v>
      </c>
      <c r="Y138" s="611" t="s">
        <v>147</v>
      </c>
      <c r="Z138" s="611" t="s">
        <v>147</v>
      </c>
    </row>
    <row r="139" spans="9:26">
      <c r="I139" s="611" t="s">
        <v>147</v>
      </c>
      <c r="M139" s="611" t="s">
        <v>147</v>
      </c>
      <c r="R139" s="611" t="str">
        <f t="shared" si="2"/>
        <v/>
      </c>
      <c r="T139" s="611" t="s">
        <v>147</v>
      </c>
      <c r="U139" s="611" t="s">
        <v>147</v>
      </c>
      <c r="V139" s="611" t="s">
        <v>147</v>
      </c>
      <c r="X139" s="611" t="s">
        <v>147</v>
      </c>
      <c r="Y139" s="611" t="s">
        <v>147</v>
      </c>
      <c r="Z139" s="611" t="s">
        <v>147</v>
      </c>
    </row>
    <row r="140" spans="9:26">
      <c r="M140" s="611" t="s">
        <v>147</v>
      </c>
      <c r="R140" s="611" t="str">
        <f t="shared" si="2"/>
        <v/>
      </c>
      <c r="T140" s="611" t="s">
        <v>147</v>
      </c>
      <c r="U140" s="611" t="s">
        <v>147</v>
      </c>
      <c r="V140" s="611" t="s">
        <v>147</v>
      </c>
      <c r="X140" s="611" t="s">
        <v>147</v>
      </c>
      <c r="Y140" s="611" t="s">
        <v>147</v>
      </c>
      <c r="Z140" s="611" t="s">
        <v>147</v>
      </c>
    </row>
    <row r="141" spans="9:26">
      <c r="M141" s="611" t="s">
        <v>147</v>
      </c>
      <c r="R141" s="611" t="str">
        <f t="shared" ref="R141" si="3">IF(C141="","",1.5%)</f>
        <v/>
      </c>
      <c r="T141" s="611" t="s">
        <v>147</v>
      </c>
      <c r="U141" s="611" t="s">
        <v>147</v>
      </c>
      <c r="V141" s="611" t="s">
        <v>147</v>
      </c>
      <c r="X141" s="611" t="s">
        <v>147</v>
      </c>
      <c r="Y141" s="611" t="s">
        <v>147</v>
      </c>
      <c r="Z141" s="611" t="s">
        <v>147</v>
      </c>
    </row>
    <row r="142" spans="9:26">
      <c r="M142" s="611" t="s">
        <v>147</v>
      </c>
      <c r="T142" s="611" t="s">
        <v>147</v>
      </c>
      <c r="U142" s="611" t="s">
        <v>147</v>
      </c>
      <c r="V142" s="611" t="s">
        <v>147</v>
      </c>
      <c r="X142" s="611" t="s">
        <v>147</v>
      </c>
      <c r="Y142" s="611" t="s">
        <v>147</v>
      </c>
      <c r="Z142" s="611" t="s">
        <v>147</v>
      </c>
    </row>
    <row r="143" spans="9:26">
      <c r="M143" s="611" t="s">
        <v>147</v>
      </c>
      <c r="V143" s="611" t="s">
        <v>147</v>
      </c>
      <c r="X143" s="611" t="s">
        <v>147</v>
      </c>
      <c r="Y143" s="611" t="s">
        <v>147</v>
      </c>
      <c r="Z143" s="611" t="s">
        <v>147</v>
      </c>
    </row>
    <row r="144" spans="9:26">
      <c r="X144" s="611" t="s">
        <v>147</v>
      </c>
      <c r="Y144" s="611" t="s">
        <v>147</v>
      </c>
      <c r="Z144" s="611" t="s">
        <v>147</v>
      </c>
    </row>
    <row r="145" spans="25:26">
      <c r="Y145" s="611" t="s">
        <v>147</v>
      </c>
      <c r="Z145" s="611" t="s">
        <v>147</v>
      </c>
    </row>
    <row r="146" spans="25:26">
      <c r="Y146" s="611" t="s">
        <v>147</v>
      </c>
      <c r="Z146" s="611" t="s">
        <v>147</v>
      </c>
    </row>
    <row r="147" spans="25:26">
      <c r="Y147" s="611" t="s">
        <v>147</v>
      </c>
      <c r="Z147" s="611" t="s">
        <v>147</v>
      </c>
    </row>
    <row r="148" spans="25:26">
      <c r="Y148" s="611" t="s">
        <v>147</v>
      </c>
      <c r="Z148" s="611" t="s">
        <v>147</v>
      </c>
    </row>
    <row r="149" spans="25:26">
      <c r="Y149" s="611" t="s">
        <v>147</v>
      </c>
      <c r="Z149" s="611" t="s">
        <v>147</v>
      </c>
    </row>
    <row r="150" spans="25:26">
      <c r="Y150" s="611" t="s">
        <v>147</v>
      </c>
      <c r="Z150" s="611" t="s">
        <v>147</v>
      </c>
    </row>
    <row r="151" spans="25:26">
      <c r="Y151" s="611" t="s">
        <v>147</v>
      </c>
      <c r="Z151" s="611" t="s">
        <v>147</v>
      </c>
    </row>
    <row r="152" spans="25:26">
      <c r="Y152" s="611" t="s">
        <v>147</v>
      </c>
      <c r="Z152" s="611" t="s">
        <v>147</v>
      </c>
    </row>
    <row r="153" spans="25:26">
      <c r="Y153" s="611" t="s">
        <v>147</v>
      </c>
      <c r="Z153" s="611" t="s">
        <v>147</v>
      </c>
    </row>
    <row r="154" spans="25:26">
      <c r="Y154" s="611" t="s">
        <v>147</v>
      </c>
      <c r="Z154" s="611" t="s">
        <v>147</v>
      </c>
    </row>
    <row r="155" spans="25:26">
      <c r="Y155" s="611" t="s">
        <v>147</v>
      </c>
      <c r="Z155" s="611" t="s">
        <v>147</v>
      </c>
    </row>
    <row r="156" spans="25:26">
      <c r="Y156" s="611" t="s">
        <v>147</v>
      </c>
      <c r="Z156" s="611" t="s">
        <v>147</v>
      </c>
    </row>
    <row r="157" spans="25:26">
      <c r="Y157" s="611" t="s">
        <v>147</v>
      </c>
      <c r="Z157" s="611" t="s">
        <v>147</v>
      </c>
    </row>
    <row r="158" spans="25:26">
      <c r="Y158" s="611" t="s">
        <v>147</v>
      </c>
      <c r="Z158" s="611" t="s">
        <v>147</v>
      </c>
    </row>
    <row r="159" spans="25:26">
      <c r="Y159" s="611" t="s">
        <v>147</v>
      </c>
      <c r="Z159" s="611" t="s">
        <v>147</v>
      </c>
    </row>
    <row r="160" spans="25:26">
      <c r="Y160" s="611" t="s">
        <v>147</v>
      </c>
      <c r="Z160" s="611" t="s">
        <v>147</v>
      </c>
    </row>
    <row r="161" spans="25:26">
      <c r="Y161" s="611" t="s">
        <v>147</v>
      </c>
      <c r="Z161" s="611" t="s">
        <v>147</v>
      </c>
    </row>
    <row r="162" spans="25:26">
      <c r="Y162" s="611" t="s">
        <v>147</v>
      </c>
      <c r="Z162" s="611" t="s">
        <v>147</v>
      </c>
    </row>
    <row r="163" spans="25:26">
      <c r="Y163" s="611" t="s">
        <v>147</v>
      </c>
      <c r="Z163" s="611" t="s">
        <v>147</v>
      </c>
    </row>
    <row r="164" spans="25:26">
      <c r="Y164" s="611" t="s">
        <v>147</v>
      </c>
      <c r="Z164" s="611" t="s">
        <v>147</v>
      </c>
    </row>
    <row r="165" spans="25:26">
      <c r="Y165" s="611" t="s">
        <v>147</v>
      </c>
      <c r="Z165" s="611" t="s">
        <v>147</v>
      </c>
    </row>
    <row r="166" spans="25:26">
      <c r="Y166" s="611" t="s">
        <v>147</v>
      </c>
      <c r="Z166" s="611" t="s">
        <v>147</v>
      </c>
    </row>
    <row r="167" spans="25:26">
      <c r="Y167" s="611" t="s">
        <v>147</v>
      </c>
      <c r="Z167" s="611" t="s">
        <v>147</v>
      </c>
    </row>
    <row r="168" spans="25:26">
      <c r="Y168" s="611" t="s">
        <v>147</v>
      </c>
      <c r="Z168" s="611" t="s">
        <v>147</v>
      </c>
    </row>
    <row r="169" spans="25:26">
      <c r="Y169" s="611" t="s">
        <v>147</v>
      </c>
      <c r="Z169" s="611" t="s">
        <v>147</v>
      </c>
    </row>
    <row r="170" spans="25:26">
      <c r="Y170" s="611" t="s">
        <v>147</v>
      </c>
      <c r="Z170" s="611" t="s">
        <v>147</v>
      </c>
    </row>
    <row r="171" spans="25:26">
      <c r="Y171" s="611" t="s">
        <v>147</v>
      </c>
      <c r="Z171" s="611" t="s">
        <v>147</v>
      </c>
    </row>
    <row r="172" spans="25:26">
      <c r="Y172" s="611" t="s">
        <v>147</v>
      </c>
      <c r="Z172" s="611" t="s">
        <v>147</v>
      </c>
    </row>
    <row r="173" spans="25:26">
      <c r="Y173" s="611" t="s">
        <v>147</v>
      </c>
      <c r="Z173" s="611" t="s">
        <v>147</v>
      </c>
    </row>
    <row r="174" spans="25:26">
      <c r="Y174" s="611" t="s">
        <v>147</v>
      </c>
      <c r="Z174" s="611" t="s">
        <v>147</v>
      </c>
    </row>
    <row r="175" spans="25:26">
      <c r="Y175" s="611" t="s">
        <v>147</v>
      </c>
      <c r="Z175" s="611" t="s">
        <v>147</v>
      </c>
    </row>
    <row r="176" spans="25:26">
      <c r="Y176" s="611" t="s">
        <v>147</v>
      </c>
      <c r="Z176" s="611" t="s">
        <v>147</v>
      </c>
    </row>
    <row r="177" spans="25:26">
      <c r="Y177" s="611" t="s">
        <v>147</v>
      </c>
      <c r="Z177" s="611" t="s">
        <v>147</v>
      </c>
    </row>
    <row r="178" spans="25:26">
      <c r="Y178" s="611" t="s">
        <v>147</v>
      </c>
      <c r="Z178" s="611" t="s">
        <v>147</v>
      </c>
    </row>
    <row r="179" spans="25:26">
      <c r="Y179" s="611" t="s">
        <v>147</v>
      </c>
      <c r="Z179" s="611" t="s">
        <v>147</v>
      </c>
    </row>
    <row r="180" spans="25:26">
      <c r="Y180" s="611" t="s">
        <v>147</v>
      </c>
      <c r="Z180" s="611" t="s">
        <v>147</v>
      </c>
    </row>
    <row r="181" spans="25:26">
      <c r="Y181" s="611" t="s">
        <v>147</v>
      </c>
      <c r="Z181" s="611" t="s">
        <v>147</v>
      </c>
    </row>
    <row r="182" spans="25:26">
      <c r="Y182" s="611" t="s">
        <v>147</v>
      </c>
      <c r="Z182" s="611" t="s">
        <v>147</v>
      </c>
    </row>
    <row r="183" spans="25:26">
      <c r="Y183" s="611" t="s">
        <v>147</v>
      </c>
      <c r="Z183" s="611" t="s">
        <v>147</v>
      </c>
    </row>
    <row r="184" spans="25:26">
      <c r="Y184" s="611" t="s">
        <v>147</v>
      </c>
      <c r="Z184" s="611" t="s">
        <v>147</v>
      </c>
    </row>
    <row r="185" spans="25:26">
      <c r="Y185" s="611" t="s">
        <v>147</v>
      </c>
      <c r="Z185" s="611" t="s">
        <v>147</v>
      </c>
    </row>
    <row r="186" spans="25:26">
      <c r="Y186" s="611" t="s">
        <v>147</v>
      </c>
      <c r="Z186" s="611" t="s">
        <v>147</v>
      </c>
    </row>
    <row r="187" spans="25:26">
      <c r="Y187" s="611" t="s">
        <v>147</v>
      </c>
      <c r="Z187" s="611" t="s">
        <v>147</v>
      </c>
    </row>
    <row r="188" spans="25:26">
      <c r="Y188" s="611" t="s">
        <v>147</v>
      </c>
      <c r="Z188" s="611" t="s">
        <v>147</v>
      </c>
    </row>
    <row r="189" spans="25:26">
      <c r="Y189" s="611" t="s">
        <v>147</v>
      </c>
      <c r="Z189" s="611" t="s">
        <v>147</v>
      </c>
    </row>
    <row r="190" spans="25:26">
      <c r="Y190" s="611" t="s">
        <v>147</v>
      </c>
      <c r="Z190" s="611" t="s">
        <v>147</v>
      </c>
    </row>
    <row r="191" spans="25:26">
      <c r="Y191" s="611" t="s">
        <v>147</v>
      </c>
      <c r="Z191" s="611" t="s">
        <v>147</v>
      </c>
    </row>
    <row r="192" spans="25:26">
      <c r="Y192" s="611" t="s">
        <v>147</v>
      </c>
      <c r="Z192" s="611" t="s">
        <v>147</v>
      </c>
    </row>
    <row r="193" spans="25:26">
      <c r="Y193" s="611" t="s">
        <v>147</v>
      </c>
      <c r="Z193" s="611" t="s">
        <v>147</v>
      </c>
    </row>
    <row r="194" spans="25:26">
      <c r="Y194" s="611" t="s">
        <v>147</v>
      </c>
      <c r="Z194" s="611" t="s">
        <v>147</v>
      </c>
    </row>
    <row r="195" spans="25:26">
      <c r="Y195" s="611" t="s">
        <v>147</v>
      </c>
      <c r="Z195" s="611" t="s">
        <v>147</v>
      </c>
    </row>
    <row r="196" spans="25:26">
      <c r="Y196" s="611" t="s">
        <v>147</v>
      </c>
      <c r="Z196" s="611" t="s">
        <v>147</v>
      </c>
    </row>
    <row r="197" spans="25:26">
      <c r="Y197" s="611" t="s">
        <v>147</v>
      </c>
      <c r="Z197" s="611" t="s">
        <v>147</v>
      </c>
    </row>
    <row r="198" spans="25:26">
      <c r="Y198" s="611" t="s">
        <v>147</v>
      </c>
      <c r="Z198" s="611" t="s">
        <v>147</v>
      </c>
    </row>
    <row r="199" spans="25:26">
      <c r="Y199" s="611" t="s">
        <v>147</v>
      </c>
      <c r="Z199" s="611" t="s">
        <v>147</v>
      </c>
    </row>
    <row r="200" spans="25:26">
      <c r="Y200" s="611" t="s">
        <v>147</v>
      </c>
      <c r="Z200" s="611" t="s">
        <v>147</v>
      </c>
    </row>
    <row r="201" spans="25:26">
      <c r="Y201" s="611" t="s">
        <v>147</v>
      </c>
      <c r="Z201" s="611" t="s">
        <v>147</v>
      </c>
    </row>
    <row r="202" spans="25:26">
      <c r="Y202" s="611" t="s">
        <v>147</v>
      </c>
      <c r="Z202" s="611" t="s">
        <v>147</v>
      </c>
    </row>
    <row r="203" spans="25:26">
      <c r="Y203" s="611" t="s">
        <v>147</v>
      </c>
      <c r="Z203" s="611" t="s">
        <v>147</v>
      </c>
    </row>
    <row r="204" spans="25:26">
      <c r="Y204" s="611" t="s">
        <v>147</v>
      </c>
      <c r="Z204" s="611" t="s">
        <v>147</v>
      </c>
    </row>
    <row r="205" spans="25:26">
      <c r="Y205" s="611" t="s">
        <v>147</v>
      </c>
      <c r="Z205" s="611" t="s">
        <v>147</v>
      </c>
    </row>
    <row r="206" spans="25:26">
      <c r="Y206" s="611" t="s">
        <v>147</v>
      </c>
      <c r="Z206" s="611" t="s">
        <v>147</v>
      </c>
    </row>
    <row r="207" spans="25:26">
      <c r="Y207" s="611" t="s">
        <v>147</v>
      </c>
      <c r="Z207" s="611" t="s">
        <v>147</v>
      </c>
    </row>
    <row r="208" spans="25:26">
      <c r="Y208" s="611" t="s">
        <v>147</v>
      </c>
      <c r="Z208" s="611" t="s">
        <v>147</v>
      </c>
    </row>
    <row r="209" spans="25:26">
      <c r="Y209" s="611" t="s">
        <v>147</v>
      </c>
      <c r="Z209" s="611" t="s">
        <v>147</v>
      </c>
    </row>
    <row r="210" spans="25:26">
      <c r="Y210" s="611" t="s">
        <v>147</v>
      </c>
      <c r="Z210" s="611" t="s">
        <v>147</v>
      </c>
    </row>
    <row r="211" spans="25:26">
      <c r="Y211" s="611" t="s">
        <v>147</v>
      </c>
      <c r="Z211" s="611" t="s">
        <v>147</v>
      </c>
    </row>
    <row r="212" spans="25:26">
      <c r="Y212" s="611" t="s">
        <v>147</v>
      </c>
      <c r="Z212" s="611" t="s">
        <v>147</v>
      </c>
    </row>
    <row r="213" spans="25:26">
      <c r="Y213" s="611" t="s">
        <v>147</v>
      </c>
      <c r="Z213" s="611" t="s">
        <v>147</v>
      </c>
    </row>
    <row r="214" spans="25:26">
      <c r="Y214" s="611" t="s">
        <v>147</v>
      </c>
      <c r="Z214" s="611" t="s">
        <v>147</v>
      </c>
    </row>
    <row r="215" spans="25:26">
      <c r="Y215" s="611" t="s">
        <v>147</v>
      </c>
      <c r="Z215" s="611" t="s">
        <v>147</v>
      </c>
    </row>
    <row r="216" spans="25:26">
      <c r="Y216" s="611" t="s">
        <v>147</v>
      </c>
      <c r="Z216" s="611" t="s">
        <v>147</v>
      </c>
    </row>
    <row r="217" spans="25:26">
      <c r="Y217" s="611" t="s">
        <v>147</v>
      </c>
      <c r="Z217" s="611" t="s">
        <v>147</v>
      </c>
    </row>
    <row r="218" spans="25:26">
      <c r="Y218" s="611" t="s">
        <v>147</v>
      </c>
      <c r="Z218" s="611" t="s">
        <v>147</v>
      </c>
    </row>
    <row r="219" spans="25:26">
      <c r="Y219" s="611" t="s">
        <v>147</v>
      </c>
      <c r="Z219" s="611" t="s">
        <v>147</v>
      </c>
    </row>
    <row r="220" spans="25:26">
      <c r="Y220" s="611" t="s">
        <v>147</v>
      </c>
      <c r="Z220" s="611" t="s">
        <v>147</v>
      </c>
    </row>
    <row r="221" spans="25:26">
      <c r="Y221" s="611" t="s">
        <v>147</v>
      </c>
      <c r="Z221" s="611" t="s">
        <v>147</v>
      </c>
    </row>
    <row r="222" spans="25:26">
      <c r="Y222" s="611" t="s">
        <v>147</v>
      </c>
      <c r="Z222" s="611" t="s">
        <v>147</v>
      </c>
    </row>
    <row r="223" spans="25:26">
      <c r="Y223" s="611" t="s">
        <v>147</v>
      </c>
      <c r="Z223" s="611" t="s">
        <v>147</v>
      </c>
    </row>
    <row r="224" spans="25:26">
      <c r="Y224" s="611" t="s">
        <v>147</v>
      </c>
      <c r="Z224" s="611" t="s">
        <v>147</v>
      </c>
    </row>
    <row r="225" spans="25:26">
      <c r="Y225" s="611" t="s">
        <v>147</v>
      </c>
      <c r="Z225" s="611" t="s">
        <v>147</v>
      </c>
    </row>
    <row r="226" spans="25:26">
      <c r="Y226" s="611" t="s">
        <v>147</v>
      </c>
      <c r="Z226" s="611" t="s">
        <v>147</v>
      </c>
    </row>
    <row r="227" spans="25:26">
      <c r="Y227" s="611" t="s">
        <v>147</v>
      </c>
      <c r="Z227" s="611" t="s">
        <v>147</v>
      </c>
    </row>
    <row r="228" spans="25:26">
      <c r="Y228" s="611" t="s">
        <v>147</v>
      </c>
      <c r="Z228" s="611" t="s">
        <v>147</v>
      </c>
    </row>
    <row r="229" spans="25:26">
      <c r="Y229" s="611" t="s">
        <v>147</v>
      </c>
      <c r="Z229" s="611" t="s">
        <v>147</v>
      </c>
    </row>
    <row r="230" spans="25:26">
      <c r="Y230" s="611" t="s">
        <v>147</v>
      </c>
      <c r="Z230" s="611" t="s">
        <v>147</v>
      </c>
    </row>
    <row r="231" spans="25:26">
      <c r="Y231" s="611" t="s">
        <v>147</v>
      </c>
      <c r="Z231" s="611" t="s">
        <v>147</v>
      </c>
    </row>
    <row r="232" spans="25:26">
      <c r="Y232" s="611" t="s">
        <v>147</v>
      </c>
      <c r="Z232" s="611" t="s">
        <v>147</v>
      </c>
    </row>
    <row r="233" spans="25:26">
      <c r="Y233" s="611" t="s">
        <v>147</v>
      </c>
      <c r="Z233" s="611" t="s">
        <v>147</v>
      </c>
    </row>
    <row r="234" spans="25:26">
      <c r="Y234" s="611" t="s">
        <v>147</v>
      </c>
      <c r="Z234" s="611" t="s">
        <v>147</v>
      </c>
    </row>
    <row r="235" spans="25:26">
      <c r="Y235" s="611" t="s">
        <v>147</v>
      </c>
      <c r="Z235" s="611" t="s">
        <v>147</v>
      </c>
    </row>
    <row r="236" spans="25:26">
      <c r="Y236" s="611" t="s">
        <v>147</v>
      </c>
      <c r="Z236" s="611" t="s">
        <v>147</v>
      </c>
    </row>
    <row r="237" spans="25:26">
      <c r="Y237" s="611" t="s">
        <v>147</v>
      </c>
      <c r="Z237" s="611" t="s">
        <v>147</v>
      </c>
    </row>
    <row r="238" spans="25:26">
      <c r="Y238" s="611" t="s">
        <v>147</v>
      </c>
      <c r="Z238" s="611" t="s">
        <v>147</v>
      </c>
    </row>
    <row r="239" spans="25:26">
      <c r="Y239" s="611" t="s">
        <v>147</v>
      </c>
      <c r="Z239" s="611" t="s">
        <v>147</v>
      </c>
    </row>
    <row r="240" spans="25:26">
      <c r="Y240" s="611" t="s">
        <v>147</v>
      </c>
      <c r="Z240" s="611" t="s">
        <v>147</v>
      </c>
    </row>
    <row r="241" spans="25:26">
      <c r="Y241" s="611" t="s">
        <v>147</v>
      </c>
      <c r="Z241" s="611" t="s">
        <v>147</v>
      </c>
    </row>
    <row r="242" spans="25:26">
      <c r="Y242" s="611" t="s">
        <v>147</v>
      </c>
      <c r="Z242" s="611" t="s">
        <v>147</v>
      </c>
    </row>
    <row r="243" spans="25:26">
      <c r="Y243" s="611" t="s">
        <v>147</v>
      </c>
      <c r="Z243" s="611" t="s">
        <v>147</v>
      </c>
    </row>
    <row r="244" spans="25:26">
      <c r="Y244" s="611" t="s">
        <v>147</v>
      </c>
      <c r="Z244" s="611" t="s">
        <v>147</v>
      </c>
    </row>
    <row r="245" spans="25:26">
      <c r="Y245" s="611" t="s">
        <v>147</v>
      </c>
      <c r="Z245" s="611" t="s">
        <v>147</v>
      </c>
    </row>
    <row r="246" spans="25:26">
      <c r="Y246" s="611" t="s">
        <v>147</v>
      </c>
      <c r="Z246" s="611" t="s">
        <v>147</v>
      </c>
    </row>
    <row r="247" spans="25:26">
      <c r="Y247" s="611" t="s">
        <v>147</v>
      </c>
      <c r="Z247" s="611" t="s">
        <v>147</v>
      </c>
    </row>
    <row r="248" spans="25:26">
      <c r="Y248" s="611" t="s">
        <v>147</v>
      </c>
      <c r="Z248" s="611" t="s">
        <v>147</v>
      </c>
    </row>
    <row r="249" spans="25:26">
      <c r="Y249" s="611" t="s">
        <v>147</v>
      </c>
      <c r="Z249" s="611" t="s">
        <v>147</v>
      </c>
    </row>
    <row r="250" spans="25:26">
      <c r="Y250" s="611" t="s">
        <v>147</v>
      </c>
      <c r="Z250" s="611" t="s">
        <v>147</v>
      </c>
    </row>
    <row r="251" spans="25:26">
      <c r="Y251" s="611" t="s">
        <v>147</v>
      </c>
      <c r="Z251" s="611" t="s">
        <v>147</v>
      </c>
    </row>
    <row r="252" spans="25:26">
      <c r="Y252" s="611" t="s">
        <v>147</v>
      </c>
      <c r="Z252" s="611" t="s">
        <v>147</v>
      </c>
    </row>
    <row r="253" spans="25:26">
      <c r="Y253" s="611" t="s">
        <v>147</v>
      </c>
      <c r="Z253" s="611" t="s">
        <v>147</v>
      </c>
    </row>
    <row r="254" spans="25:26">
      <c r="Y254" s="611" t="s">
        <v>147</v>
      </c>
      <c r="Z254" s="611" t="s">
        <v>147</v>
      </c>
    </row>
    <row r="255" spans="25:26">
      <c r="Y255" s="611" t="s">
        <v>147</v>
      </c>
      <c r="Z255" s="611" t="s">
        <v>147</v>
      </c>
    </row>
    <row r="256" spans="25:26">
      <c r="Y256" s="611" t="s">
        <v>147</v>
      </c>
      <c r="Z256" s="611" t="s">
        <v>147</v>
      </c>
    </row>
    <row r="257" spans="25:26">
      <c r="Y257" s="611" t="s">
        <v>147</v>
      </c>
      <c r="Z257" s="611" t="s">
        <v>147</v>
      </c>
    </row>
    <row r="258" spans="25:26">
      <c r="Y258" s="611" t="s">
        <v>147</v>
      </c>
      <c r="Z258" s="611" t="s">
        <v>147</v>
      </c>
    </row>
    <row r="259" spans="25:26">
      <c r="Y259" s="611" t="s">
        <v>147</v>
      </c>
      <c r="Z259" s="611" t="s">
        <v>147</v>
      </c>
    </row>
    <row r="260" spans="25:26">
      <c r="Y260" s="611" t="s">
        <v>147</v>
      </c>
      <c r="Z260" s="611" t="s">
        <v>147</v>
      </c>
    </row>
    <row r="261" spans="25:26">
      <c r="Y261" s="611" t="s">
        <v>147</v>
      </c>
      <c r="Z261" s="611" t="s">
        <v>147</v>
      </c>
    </row>
    <row r="262" spans="25:26">
      <c r="Y262" s="611" t="s">
        <v>147</v>
      </c>
      <c r="Z262" s="611" t="s">
        <v>147</v>
      </c>
    </row>
    <row r="263" spans="25:26">
      <c r="Y263" s="611" t="s">
        <v>147</v>
      </c>
      <c r="Z263" s="611" t="s">
        <v>147</v>
      </c>
    </row>
    <row r="264" spans="25:26">
      <c r="Y264" s="611" t="s">
        <v>147</v>
      </c>
      <c r="Z264" s="611" t="s">
        <v>147</v>
      </c>
    </row>
    <row r="265" spans="25:26">
      <c r="Y265" s="611" t="s">
        <v>147</v>
      </c>
      <c r="Z265" s="611" t="s">
        <v>147</v>
      </c>
    </row>
    <row r="266" spans="25:26">
      <c r="Y266" s="611" t="s">
        <v>147</v>
      </c>
      <c r="Z266" s="611" t="s">
        <v>147</v>
      </c>
    </row>
    <row r="267" spans="25:26">
      <c r="Y267" s="611" t="s">
        <v>147</v>
      </c>
      <c r="Z267" s="611" t="s">
        <v>147</v>
      </c>
    </row>
    <row r="268" spans="25:26">
      <c r="Y268" s="611" t="s">
        <v>147</v>
      </c>
      <c r="Z268" s="611" t="s">
        <v>147</v>
      </c>
    </row>
    <row r="269" spans="25:26">
      <c r="Y269" s="611" t="s">
        <v>147</v>
      </c>
      <c r="Z269" s="611" t="s">
        <v>147</v>
      </c>
    </row>
    <row r="270" spans="25:26">
      <c r="Y270" s="611" t="s">
        <v>147</v>
      </c>
      <c r="Z270" s="611" t="s">
        <v>147</v>
      </c>
    </row>
    <row r="271" spans="25:26">
      <c r="Y271" s="611" t="s">
        <v>147</v>
      </c>
      <c r="Z271" s="611" t="s">
        <v>147</v>
      </c>
    </row>
    <row r="272" spans="25:26">
      <c r="Y272" s="611" t="s">
        <v>147</v>
      </c>
      <c r="Z272" s="611" t="s">
        <v>147</v>
      </c>
    </row>
    <row r="273" spans="25:26">
      <c r="Y273" s="611" t="s">
        <v>147</v>
      </c>
      <c r="Z273" s="611" t="s">
        <v>147</v>
      </c>
    </row>
    <row r="274" spans="25:26">
      <c r="Y274" s="611" t="s">
        <v>147</v>
      </c>
      <c r="Z274" s="611" t="s">
        <v>147</v>
      </c>
    </row>
    <row r="275" spans="25:26">
      <c r="Y275" s="611" t="s">
        <v>147</v>
      </c>
      <c r="Z275" s="611" t="s">
        <v>147</v>
      </c>
    </row>
    <row r="276" spans="25:26">
      <c r="Y276" s="611" t="s">
        <v>147</v>
      </c>
      <c r="Z276" s="611" t="s">
        <v>147</v>
      </c>
    </row>
    <row r="277" spans="25:26">
      <c r="Y277" s="611" t="s">
        <v>147</v>
      </c>
      <c r="Z277" s="611" t="s">
        <v>147</v>
      </c>
    </row>
    <row r="278" spans="25:26">
      <c r="Y278" s="611" t="s">
        <v>147</v>
      </c>
      <c r="Z278" s="611" t="s">
        <v>147</v>
      </c>
    </row>
    <row r="279" spans="25:26">
      <c r="Y279" s="611" t="s">
        <v>147</v>
      </c>
      <c r="Z279" s="611" t="s">
        <v>147</v>
      </c>
    </row>
    <row r="280" spans="25:26">
      <c r="Y280" s="611" t="s">
        <v>147</v>
      </c>
      <c r="Z280" s="611" t="s">
        <v>147</v>
      </c>
    </row>
    <row r="281" spans="25:26">
      <c r="Y281" s="611" t="s">
        <v>147</v>
      </c>
      <c r="Z281" s="611" t="s">
        <v>147</v>
      </c>
    </row>
    <row r="282" spans="25:26">
      <c r="Y282" s="611" t="s">
        <v>147</v>
      </c>
      <c r="Z282" s="611" t="s">
        <v>147</v>
      </c>
    </row>
    <row r="283" spans="25:26">
      <c r="Y283" s="611" t="s">
        <v>147</v>
      </c>
      <c r="Z283" s="611" t="s">
        <v>147</v>
      </c>
    </row>
    <row r="284" spans="25:26">
      <c r="Y284" s="611" t="s">
        <v>147</v>
      </c>
      <c r="Z284" s="611" t="s">
        <v>147</v>
      </c>
    </row>
    <row r="285" spans="25:26">
      <c r="Y285" s="611" t="s">
        <v>147</v>
      </c>
      <c r="Z285" s="611" t="s">
        <v>147</v>
      </c>
    </row>
    <row r="286" spans="25:26">
      <c r="Y286" s="611" t="s">
        <v>147</v>
      </c>
      <c r="Z286" s="611" t="s">
        <v>147</v>
      </c>
    </row>
    <row r="287" spans="25:26">
      <c r="Y287" s="611" t="s">
        <v>147</v>
      </c>
      <c r="Z287" s="611" t="s">
        <v>147</v>
      </c>
    </row>
    <row r="288" spans="25:26">
      <c r="Y288" s="611" t="s">
        <v>147</v>
      </c>
      <c r="Z288" s="611" t="s">
        <v>147</v>
      </c>
    </row>
    <row r="289" spans="25:26">
      <c r="Y289" s="611" t="s">
        <v>147</v>
      </c>
      <c r="Z289" s="611" t="s">
        <v>147</v>
      </c>
    </row>
    <row r="290" spans="25:26">
      <c r="Y290" s="611" t="s">
        <v>147</v>
      </c>
      <c r="Z290" s="611" t="s">
        <v>147</v>
      </c>
    </row>
    <row r="291" spans="25:26">
      <c r="Y291" s="611" t="s">
        <v>147</v>
      </c>
      <c r="Z291" s="611" t="s">
        <v>147</v>
      </c>
    </row>
    <row r="292" spans="25:26">
      <c r="Y292" s="611" t="s">
        <v>147</v>
      </c>
      <c r="Z292" s="611" t="s">
        <v>147</v>
      </c>
    </row>
    <row r="293" spans="25:26">
      <c r="Y293" s="611" t="s">
        <v>147</v>
      </c>
      <c r="Z293" s="611" t="s">
        <v>147</v>
      </c>
    </row>
    <row r="294" spans="25:26">
      <c r="Y294" s="611" t="s">
        <v>147</v>
      </c>
      <c r="Z294" s="611" t="s">
        <v>147</v>
      </c>
    </row>
    <row r="295" spans="25:26">
      <c r="Y295" s="611" t="s">
        <v>147</v>
      </c>
      <c r="Z295" s="611" t="s">
        <v>147</v>
      </c>
    </row>
    <row r="296" spans="25:26">
      <c r="Y296" s="611" t="s">
        <v>147</v>
      </c>
      <c r="Z296" s="611" t="s">
        <v>147</v>
      </c>
    </row>
    <row r="297" spans="25:26">
      <c r="Y297" s="611" t="s">
        <v>147</v>
      </c>
      <c r="Z297" s="611" t="s">
        <v>147</v>
      </c>
    </row>
    <row r="298" spans="25:26">
      <c r="Y298" s="611" t="s">
        <v>147</v>
      </c>
      <c r="Z298" s="611" t="s">
        <v>147</v>
      </c>
    </row>
    <row r="299" spans="25:26">
      <c r="Y299" s="611" t="s">
        <v>147</v>
      </c>
      <c r="Z299" s="611" t="s">
        <v>147</v>
      </c>
    </row>
    <row r="300" spans="25:26">
      <c r="Y300" s="611" t="s">
        <v>147</v>
      </c>
      <c r="Z300" s="611" t="s">
        <v>147</v>
      </c>
    </row>
    <row r="301" spans="25:26">
      <c r="Y301" s="611" t="s">
        <v>147</v>
      </c>
      <c r="Z301" s="611" t="s">
        <v>147</v>
      </c>
    </row>
    <row r="302" spans="25:26">
      <c r="Y302" s="611" t="s">
        <v>147</v>
      </c>
      <c r="Z302" s="611" t="s">
        <v>147</v>
      </c>
    </row>
    <row r="303" spans="25:26">
      <c r="Y303" s="611" t="s">
        <v>147</v>
      </c>
      <c r="Z303" s="611" t="s">
        <v>147</v>
      </c>
    </row>
    <row r="304" spans="25:26">
      <c r="Y304" s="611" t="s">
        <v>147</v>
      </c>
      <c r="Z304" s="611" t="s">
        <v>147</v>
      </c>
    </row>
    <row r="305" spans="25:26">
      <c r="Y305" s="611" t="s">
        <v>147</v>
      </c>
      <c r="Z305" s="611" t="s">
        <v>147</v>
      </c>
    </row>
    <row r="306" spans="25:26">
      <c r="Y306" s="611" t="s">
        <v>147</v>
      </c>
      <c r="Z306" s="611" t="s">
        <v>147</v>
      </c>
    </row>
    <row r="307" spans="25:26">
      <c r="Y307" s="611" t="s">
        <v>147</v>
      </c>
      <c r="Z307" s="611" t="s">
        <v>147</v>
      </c>
    </row>
    <row r="308" spans="25:26">
      <c r="Y308" s="611" t="s">
        <v>147</v>
      </c>
      <c r="Z308" s="611" t="s">
        <v>147</v>
      </c>
    </row>
    <row r="309" spans="25:26">
      <c r="Y309" s="611" t="s">
        <v>147</v>
      </c>
      <c r="Z309" s="611" t="s">
        <v>147</v>
      </c>
    </row>
    <row r="310" spans="25:26">
      <c r="Y310" s="611" t="s">
        <v>147</v>
      </c>
      <c r="Z310" s="611" t="s">
        <v>147</v>
      </c>
    </row>
    <row r="311" spans="25:26">
      <c r="Y311" s="611" t="s">
        <v>147</v>
      </c>
      <c r="Z311" s="611" t="s">
        <v>147</v>
      </c>
    </row>
    <row r="312" spans="25:26">
      <c r="Y312" s="611" t="s">
        <v>147</v>
      </c>
      <c r="Z312" s="611" t="s">
        <v>147</v>
      </c>
    </row>
    <row r="313" spans="25:26">
      <c r="Y313" s="611" t="s">
        <v>147</v>
      </c>
      <c r="Z313" s="611" t="s">
        <v>147</v>
      </c>
    </row>
    <row r="314" spans="25:26">
      <c r="Y314" s="611" t="s">
        <v>147</v>
      </c>
      <c r="Z314" s="611" t="s">
        <v>147</v>
      </c>
    </row>
    <row r="315" spans="25:26">
      <c r="Y315" s="611" t="s">
        <v>147</v>
      </c>
      <c r="Z315" s="611" t="s">
        <v>147</v>
      </c>
    </row>
    <row r="316" spans="25:26">
      <c r="Y316" s="611" t="s">
        <v>147</v>
      </c>
      <c r="Z316" s="611" t="s">
        <v>147</v>
      </c>
    </row>
    <row r="317" spans="25:26">
      <c r="Y317" s="611" t="s">
        <v>147</v>
      </c>
      <c r="Z317" s="611" t="s">
        <v>147</v>
      </c>
    </row>
    <row r="318" spans="25:26">
      <c r="Y318" s="611" t="s">
        <v>147</v>
      </c>
      <c r="Z318" s="611" t="s">
        <v>147</v>
      </c>
    </row>
    <row r="319" spans="25:26">
      <c r="Y319" s="611" t="s">
        <v>147</v>
      </c>
      <c r="Z319" s="611" t="s">
        <v>147</v>
      </c>
    </row>
    <row r="320" spans="25:26">
      <c r="Y320" s="611" t="s">
        <v>147</v>
      </c>
      <c r="Z320" s="611" t="s">
        <v>147</v>
      </c>
    </row>
    <row r="321" spans="25:26">
      <c r="Y321" s="611" t="s">
        <v>147</v>
      </c>
      <c r="Z321" s="611" t="s">
        <v>147</v>
      </c>
    </row>
    <row r="322" spans="25:26">
      <c r="Y322" s="611" t="s">
        <v>147</v>
      </c>
      <c r="Z322" s="611" t="s">
        <v>147</v>
      </c>
    </row>
    <row r="323" spans="25:26">
      <c r="Y323" s="611" t="s">
        <v>147</v>
      </c>
      <c r="Z323" s="611" t="s">
        <v>147</v>
      </c>
    </row>
    <row r="324" spans="25:26">
      <c r="Y324" s="611" t="s">
        <v>147</v>
      </c>
      <c r="Z324" s="611" t="s">
        <v>147</v>
      </c>
    </row>
    <row r="325" spans="25:26">
      <c r="Y325" s="611" t="s">
        <v>147</v>
      </c>
      <c r="Z325" s="611" t="s">
        <v>147</v>
      </c>
    </row>
    <row r="326" spans="25:26">
      <c r="Y326" s="611" t="s">
        <v>147</v>
      </c>
      <c r="Z326" s="611" t="s">
        <v>147</v>
      </c>
    </row>
    <row r="327" spans="25:26">
      <c r="Y327" s="611" t="s">
        <v>147</v>
      </c>
      <c r="Z327" s="611" t="s">
        <v>147</v>
      </c>
    </row>
    <row r="328" spans="25:26">
      <c r="Y328" s="611" t="s">
        <v>147</v>
      </c>
      <c r="Z328" s="611" t="s">
        <v>147</v>
      </c>
    </row>
    <row r="329" spans="25:26">
      <c r="Y329" s="611" t="s">
        <v>147</v>
      </c>
      <c r="Z329" s="611" t="s">
        <v>147</v>
      </c>
    </row>
    <row r="330" spans="25:26">
      <c r="Y330" s="611" t="s">
        <v>147</v>
      </c>
      <c r="Z330" s="611" t="s">
        <v>147</v>
      </c>
    </row>
    <row r="331" spans="25:26">
      <c r="Y331" s="611" t="s">
        <v>147</v>
      </c>
      <c r="Z331" s="611" t="s">
        <v>147</v>
      </c>
    </row>
    <row r="332" spans="25:26">
      <c r="Y332" s="611" t="s">
        <v>147</v>
      </c>
      <c r="Z332" s="611" t="s">
        <v>147</v>
      </c>
    </row>
    <row r="333" spans="25:26">
      <c r="Y333" s="611" t="s">
        <v>147</v>
      </c>
      <c r="Z333" s="611" t="s">
        <v>147</v>
      </c>
    </row>
    <row r="334" spans="25:26">
      <c r="Y334" s="611" t="s">
        <v>147</v>
      </c>
      <c r="Z334" s="611" t="s">
        <v>147</v>
      </c>
    </row>
    <row r="335" spans="25:26">
      <c r="Y335" s="611" t="s">
        <v>147</v>
      </c>
      <c r="Z335" s="611" t="s">
        <v>147</v>
      </c>
    </row>
    <row r="336" spans="25:26">
      <c r="Y336" s="611" t="s">
        <v>147</v>
      </c>
      <c r="Z336" s="611" t="s">
        <v>147</v>
      </c>
    </row>
    <row r="337" spans="25:26">
      <c r="Y337" s="611" t="s">
        <v>147</v>
      </c>
      <c r="Z337" s="611" t="s">
        <v>147</v>
      </c>
    </row>
    <row r="338" spans="25:26">
      <c r="Y338" s="611" t="s">
        <v>147</v>
      </c>
      <c r="Z338" s="611" t="s">
        <v>147</v>
      </c>
    </row>
    <row r="339" spans="25:26">
      <c r="Y339" s="611" t="s">
        <v>147</v>
      </c>
      <c r="Z339" s="611" t="s">
        <v>147</v>
      </c>
    </row>
    <row r="340" spans="25:26">
      <c r="Y340" s="611" t="s">
        <v>147</v>
      </c>
      <c r="Z340" s="611" t="s">
        <v>147</v>
      </c>
    </row>
    <row r="341" spans="25:26">
      <c r="Y341" s="611" t="s">
        <v>147</v>
      </c>
      <c r="Z341" s="611" t="s">
        <v>147</v>
      </c>
    </row>
    <row r="342" spans="25:26">
      <c r="Y342" s="611" t="s">
        <v>147</v>
      </c>
      <c r="Z342" s="611" t="s">
        <v>147</v>
      </c>
    </row>
    <row r="343" spans="25:26">
      <c r="Y343" s="611" t="s">
        <v>147</v>
      </c>
      <c r="Z343" s="611" t="s">
        <v>147</v>
      </c>
    </row>
    <row r="344" spans="25:26">
      <c r="Y344" s="611" t="s">
        <v>147</v>
      </c>
      <c r="Z344" s="611" t="s">
        <v>147</v>
      </c>
    </row>
    <row r="345" spans="25:26">
      <c r="Y345" s="611" t="s">
        <v>147</v>
      </c>
      <c r="Z345" s="611" t="s">
        <v>147</v>
      </c>
    </row>
    <row r="346" spans="25:26">
      <c r="Y346" s="611" t="s">
        <v>147</v>
      </c>
      <c r="Z346" s="611" t="s">
        <v>147</v>
      </c>
    </row>
    <row r="347" spans="25:26">
      <c r="Y347" s="611" t="s">
        <v>147</v>
      </c>
      <c r="Z347" s="611" t="s">
        <v>147</v>
      </c>
    </row>
    <row r="348" spans="25:26">
      <c r="Y348" s="611" t="s">
        <v>147</v>
      </c>
      <c r="Z348" s="611" t="s">
        <v>147</v>
      </c>
    </row>
    <row r="349" spans="25:26">
      <c r="Y349" s="611" t="s">
        <v>147</v>
      </c>
      <c r="Z349" s="611" t="s">
        <v>147</v>
      </c>
    </row>
    <row r="350" spans="25:26">
      <c r="Y350" s="611" t="s">
        <v>147</v>
      </c>
      <c r="Z350" s="611" t="s">
        <v>147</v>
      </c>
    </row>
    <row r="351" spans="25:26">
      <c r="Y351" s="611" t="s">
        <v>147</v>
      </c>
      <c r="Z351" s="611" t="s">
        <v>147</v>
      </c>
    </row>
    <row r="352" spans="25:26">
      <c r="Y352" s="611" t="s">
        <v>147</v>
      </c>
      <c r="Z352" s="611" t="s">
        <v>147</v>
      </c>
    </row>
    <row r="353" spans="25:26">
      <c r="Y353" s="611" t="s">
        <v>147</v>
      </c>
      <c r="Z353" s="611" t="s">
        <v>147</v>
      </c>
    </row>
    <row r="354" spans="25:26">
      <c r="Y354" s="611" t="s">
        <v>147</v>
      </c>
      <c r="Z354" s="611" t="s">
        <v>147</v>
      </c>
    </row>
    <row r="355" spans="25:26">
      <c r="Y355" s="611" t="s">
        <v>147</v>
      </c>
      <c r="Z355" s="611" t="s">
        <v>147</v>
      </c>
    </row>
    <row r="356" spans="25:26">
      <c r="Y356" s="611" t="s">
        <v>147</v>
      </c>
      <c r="Z356" s="611" t="s">
        <v>147</v>
      </c>
    </row>
    <row r="357" spans="25:26">
      <c r="Y357" s="611" t="s">
        <v>147</v>
      </c>
      <c r="Z357" s="611" t="s">
        <v>147</v>
      </c>
    </row>
    <row r="358" spans="25:26">
      <c r="Y358" s="611" t="s">
        <v>147</v>
      </c>
      <c r="Z358" s="611" t="s">
        <v>147</v>
      </c>
    </row>
    <row r="359" spans="25:26">
      <c r="Y359" s="611" t="s">
        <v>147</v>
      </c>
      <c r="Z359" s="611" t="s">
        <v>147</v>
      </c>
    </row>
    <row r="360" spans="25:26">
      <c r="Y360" s="611" t="s">
        <v>147</v>
      </c>
      <c r="Z360" s="611" t="s">
        <v>147</v>
      </c>
    </row>
    <row r="361" spans="25:26">
      <c r="Y361" s="611" t="s">
        <v>147</v>
      </c>
      <c r="Z361" s="611" t="s">
        <v>147</v>
      </c>
    </row>
    <row r="362" spans="25:26">
      <c r="Y362" s="611" t="s">
        <v>147</v>
      </c>
      <c r="Z362" s="611" t="s">
        <v>147</v>
      </c>
    </row>
    <row r="363" spans="25:26">
      <c r="Y363" s="611" t="s">
        <v>147</v>
      </c>
      <c r="Z363" s="611" t="s">
        <v>147</v>
      </c>
    </row>
    <row r="364" spans="25:26">
      <c r="Y364" s="611" t="s">
        <v>147</v>
      </c>
      <c r="Z364" s="611" t="s">
        <v>147</v>
      </c>
    </row>
    <row r="365" spans="25:26">
      <c r="Y365" s="611" t="s">
        <v>147</v>
      </c>
      <c r="Z365" s="611" t="s">
        <v>147</v>
      </c>
    </row>
    <row r="366" spans="25:26">
      <c r="Y366" s="611" t="s">
        <v>147</v>
      </c>
      <c r="Z366" s="611" t="s">
        <v>147</v>
      </c>
    </row>
    <row r="367" spans="25:26">
      <c r="Y367" s="611" t="s">
        <v>147</v>
      </c>
      <c r="Z367" s="611" t="s">
        <v>147</v>
      </c>
    </row>
    <row r="368" spans="25:26">
      <c r="Y368" s="611" t="s">
        <v>147</v>
      </c>
      <c r="Z368" s="611" t="s">
        <v>147</v>
      </c>
    </row>
    <row r="369" spans="25:26">
      <c r="Y369" s="611" t="s">
        <v>147</v>
      </c>
      <c r="Z369" s="611" t="s">
        <v>147</v>
      </c>
    </row>
    <row r="370" spans="25:26">
      <c r="Y370" s="611" t="s">
        <v>147</v>
      </c>
      <c r="Z370" s="611" t="s">
        <v>147</v>
      </c>
    </row>
    <row r="371" spans="25:26">
      <c r="Y371" s="611" t="s">
        <v>147</v>
      </c>
      <c r="Z371" s="611" t="s">
        <v>147</v>
      </c>
    </row>
    <row r="372" spans="25:26">
      <c r="Y372" s="611" t="s">
        <v>147</v>
      </c>
      <c r="Z372" s="611" t="s">
        <v>147</v>
      </c>
    </row>
    <row r="373" spans="25:26">
      <c r="Y373" s="611" t="s">
        <v>147</v>
      </c>
      <c r="Z373" s="611" t="s">
        <v>147</v>
      </c>
    </row>
    <row r="374" spans="25:26">
      <c r="Y374" s="611" t="s">
        <v>147</v>
      </c>
      <c r="Z374" s="611" t="s">
        <v>147</v>
      </c>
    </row>
    <row r="375" spans="25:26">
      <c r="Y375" s="611" t="s">
        <v>147</v>
      </c>
      <c r="Z375" s="611" t="s">
        <v>147</v>
      </c>
    </row>
    <row r="376" spans="25:26">
      <c r="Y376" s="611" t="s">
        <v>147</v>
      </c>
      <c r="Z376" s="611" t="s">
        <v>147</v>
      </c>
    </row>
    <row r="377" spans="25:26">
      <c r="Y377" s="611" t="s">
        <v>147</v>
      </c>
      <c r="Z377" s="611" t="s">
        <v>147</v>
      </c>
    </row>
    <row r="378" spans="25:26">
      <c r="Y378" s="611" t="s">
        <v>147</v>
      </c>
      <c r="Z378" s="611" t="s">
        <v>147</v>
      </c>
    </row>
    <row r="379" spans="25:26">
      <c r="Y379" s="611" t="s">
        <v>147</v>
      </c>
      <c r="Z379" s="611" t="s">
        <v>147</v>
      </c>
    </row>
    <row r="380" spans="25:26">
      <c r="Y380" s="611" t="s">
        <v>147</v>
      </c>
      <c r="Z380" s="611" t="s">
        <v>147</v>
      </c>
    </row>
    <row r="381" spans="25:26">
      <c r="Y381" s="611" t="s">
        <v>147</v>
      </c>
      <c r="Z381" s="611" t="s">
        <v>147</v>
      </c>
    </row>
    <row r="382" spans="25:26">
      <c r="Y382" s="611" t="s">
        <v>147</v>
      </c>
      <c r="Z382" s="611" t="s">
        <v>147</v>
      </c>
    </row>
    <row r="383" spans="25:26">
      <c r="Y383" s="611" t="s">
        <v>147</v>
      </c>
      <c r="Z383" s="611" t="s">
        <v>147</v>
      </c>
    </row>
    <row r="384" spans="25:26">
      <c r="Y384" s="611" t="s">
        <v>147</v>
      </c>
      <c r="Z384" s="611" t="s">
        <v>147</v>
      </c>
    </row>
    <row r="385" spans="25:26">
      <c r="Y385" s="611" t="s">
        <v>147</v>
      </c>
      <c r="Z385" s="611" t="s">
        <v>147</v>
      </c>
    </row>
    <row r="386" spans="25:26">
      <c r="Y386" s="611" t="s">
        <v>147</v>
      </c>
      <c r="Z386" s="611" t="s">
        <v>147</v>
      </c>
    </row>
    <row r="387" spans="25:26">
      <c r="Y387" s="611" t="s">
        <v>147</v>
      </c>
      <c r="Z387" s="611" t="s">
        <v>147</v>
      </c>
    </row>
    <row r="388" spans="25:26">
      <c r="Y388" s="611" t="s">
        <v>147</v>
      </c>
      <c r="Z388" s="611" t="s">
        <v>147</v>
      </c>
    </row>
    <row r="389" spans="25:26">
      <c r="Y389" s="611" t="s">
        <v>147</v>
      </c>
      <c r="Z389" s="611" t="s">
        <v>147</v>
      </c>
    </row>
    <row r="390" spans="25:26">
      <c r="Y390" s="611" t="s">
        <v>147</v>
      </c>
      <c r="Z390" s="611" t="s">
        <v>147</v>
      </c>
    </row>
    <row r="391" spans="25:26">
      <c r="Y391" s="611" t="s">
        <v>147</v>
      </c>
      <c r="Z391" s="611" t="s">
        <v>147</v>
      </c>
    </row>
    <row r="392" spans="25:26">
      <c r="Y392" s="611" t="s">
        <v>147</v>
      </c>
      <c r="Z392" s="611" t="s">
        <v>147</v>
      </c>
    </row>
    <row r="393" spans="25:26">
      <c r="Y393" s="611" t="s">
        <v>147</v>
      </c>
      <c r="Z393" s="611" t="s">
        <v>147</v>
      </c>
    </row>
    <row r="394" spans="25:26">
      <c r="Y394" s="611" t="s">
        <v>147</v>
      </c>
      <c r="Z394" s="611" t="s">
        <v>147</v>
      </c>
    </row>
    <row r="395" spans="25:26">
      <c r="Y395" s="611" t="s">
        <v>147</v>
      </c>
      <c r="Z395" s="611" t="s">
        <v>147</v>
      </c>
    </row>
    <row r="396" spans="25:26">
      <c r="Y396" s="611" t="s">
        <v>147</v>
      </c>
      <c r="Z396" s="611" t="s">
        <v>147</v>
      </c>
    </row>
    <row r="397" spans="25:26">
      <c r="Y397" s="611" t="s">
        <v>147</v>
      </c>
      <c r="Z397" s="611" t="s">
        <v>147</v>
      </c>
    </row>
    <row r="398" spans="25:26">
      <c r="Y398" s="611" t="s">
        <v>147</v>
      </c>
      <c r="Z398" s="611" t="s">
        <v>147</v>
      </c>
    </row>
    <row r="399" spans="25:26">
      <c r="Y399" s="611" t="s">
        <v>147</v>
      </c>
      <c r="Z399" s="611" t="s">
        <v>147</v>
      </c>
    </row>
    <row r="400" spans="25:26">
      <c r="Y400" s="611" t="s">
        <v>147</v>
      </c>
      <c r="Z400" s="611" t="s">
        <v>147</v>
      </c>
    </row>
    <row r="401" spans="25:26">
      <c r="Y401" s="611" t="s">
        <v>147</v>
      </c>
      <c r="Z401" s="611" t="s">
        <v>147</v>
      </c>
    </row>
    <row r="402" spans="25:26">
      <c r="Y402" s="611" t="s">
        <v>147</v>
      </c>
      <c r="Z402" s="611" t="s">
        <v>147</v>
      </c>
    </row>
    <row r="403" spans="25:26">
      <c r="Y403" s="611" t="s">
        <v>147</v>
      </c>
      <c r="Z403" s="611" t="s">
        <v>147</v>
      </c>
    </row>
    <row r="404" spans="25:26">
      <c r="Y404" s="611" t="s">
        <v>147</v>
      </c>
      <c r="Z404" s="611" t="s">
        <v>147</v>
      </c>
    </row>
    <row r="405" spans="25:26">
      <c r="Y405" s="611" t="s">
        <v>147</v>
      </c>
      <c r="Z405" s="611" t="s">
        <v>147</v>
      </c>
    </row>
    <row r="406" spans="25:26">
      <c r="Y406" s="611" t="s">
        <v>147</v>
      </c>
      <c r="Z406" s="611" t="s">
        <v>147</v>
      </c>
    </row>
    <row r="407" spans="25:26">
      <c r="Y407" s="611" t="s">
        <v>147</v>
      </c>
      <c r="Z407" s="611" t="s">
        <v>147</v>
      </c>
    </row>
    <row r="408" spans="25:26">
      <c r="Y408" s="611" t="s">
        <v>147</v>
      </c>
      <c r="Z408" s="611" t="s">
        <v>147</v>
      </c>
    </row>
    <row r="409" spans="25:26">
      <c r="Y409" s="611" t="s">
        <v>147</v>
      </c>
      <c r="Z409" s="611" t="s">
        <v>147</v>
      </c>
    </row>
    <row r="410" spans="25:26">
      <c r="Y410" s="611" t="s">
        <v>147</v>
      </c>
      <c r="Z410" s="611" t="s">
        <v>147</v>
      </c>
    </row>
    <row r="411" spans="25:26">
      <c r="Y411" s="611" t="s">
        <v>147</v>
      </c>
      <c r="Z411" s="611" t="s">
        <v>147</v>
      </c>
    </row>
    <row r="412" spans="25:26">
      <c r="Y412" s="611" t="s">
        <v>147</v>
      </c>
      <c r="Z412" s="611" t="s">
        <v>147</v>
      </c>
    </row>
    <row r="413" spans="25:26">
      <c r="Y413" s="611" t="s">
        <v>147</v>
      </c>
      <c r="Z413" s="611" t="s">
        <v>147</v>
      </c>
    </row>
    <row r="414" spans="25:26">
      <c r="Y414" s="611" t="s">
        <v>147</v>
      </c>
      <c r="Z414" s="611" t="s">
        <v>147</v>
      </c>
    </row>
    <row r="415" spans="25:26">
      <c r="Y415" s="611" t="s">
        <v>147</v>
      </c>
      <c r="Z415" s="611" t="s">
        <v>147</v>
      </c>
    </row>
    <row r="416" spans="25:26">
      <c r="Y416" s="611" t="s">
        <v>147</v>
      </c>
      <c r="Z416" s="611" t="s">
        <v>147</v>
      </c>
    </row>
    <row r="417" spans="25:26">
      <c r="Y417" s="611" t="s">
        <v>147</v>
      </c>
      <c r="Z417" s="611" t="s">
        <v>147</v>
      </c>
    </row>
    <row r="418" spans="25:26">
      <c r="Y418" s="611" t="s">
        <v>147</v>
      </c>
      <c r="Z418" s="611" t="s">
        <v>147</v>
      </c>
    </row>
    <row r="419" spans="25:26">
      <c r="Y419" s="611" t="s">
        <v>147</v>
      </c>
      <c r="Z419" s="611" t="s">
        <v>147</v>
      </c>
    </row>
    <row r="420" spans="25:26">
      <c r="Y420" s="611" t="s">
        <v>147</v>
      </c>
      <c r="Z420" s="611" t="s">
        <v>147</v>
      </c>
    </row>
    <row r="421" spans="25:26">
      <c r="Y421" s="611" t="s">
        <v>147</v>
      </c>
      <c r="Z421" s="611" t="s">
        <v>147</v>
      </c>
    </row>
    <row r="422" spans="25:26">
      <c r="Y422" s="611" t="s">
        <v>147</v>
      </c>
      <c r="Z422" s="611" t="s">
        <v>147</v>
      </c>
    </row>
    <row r="423" spans="25:26">
      <c r="Y423" s="611" t="s">
        <v>147</v>
      </c>
      <c r="Z423" s="611" t="s">
        <v>147</v>
      </c>
    </row>
    <row r="424" spans="25:26">
      <c r="Y424" s="611" t="s">
        <v>147</v>
      </c>
      <c r="Z424" s="611" t="s">
        <v>147</v>
      </c>
    </row>
    <row r="425" spans="25:26">
      <c r="Y425" s="611" t="s">
        <v>147</v>
      </c>
      <c r="Z425" s="611" t="s">
        <v>147</v>
      </c>
    </row>
    <row r="426" spans="25:26">
      <c r="Y426" s="611" t="s">
        <v>147</v>
      </c>
      <c r="Z426" s="611" t="s">
        <v>147</v>
      </c>
    </row>
    <row r="427" spans="25:26">
      <c r="Y427" s="611" t="s">
        <v>147</v>
      </c>
      <c r="Z427" s="611" t="s">
        <v>147</v>
      </c>
    </row>
    <row r="428" spans="25:26">
      <c r="Y428" s="611" t="s">
        <v>147</v>
      </c>
      <c r="Z428" s="611" t="s">
        <v>147</v>
      </c>
    </row>
    <row r="429" spans="25:26">
      <c r="Y429" s="611" t="s">
        <v>147</v>
      </c>
      <c r="Z429" s="611" t="s">
        <v>147</v>
      </c>
    </row>
    <row r="430" spans="25:26">
      <c r="Y430" s="611" t="s">
        <v>147</v>
      </c>
      <c r="Z430" s="611" t="s">
        <v>147</v>
      </c>
    </row>
    <row r="431" spans="25:26">
      <c r="Y431" s="611" t="s">
        <v>147</v>
      </c>
      <c r="Z431" s="611" t="s">
        <v>147</v>
      </c>
    </row>
    <row r="432" spans="25:26">
      <c r="Y432" s="611" t="s">
        <v>147</v>
      </c>
      <c r="Z432" s="611" t="s">
        <v>147</v>
      </c>
    </row>
    <row r="433" spans="25:26">
      <c r="Y433" s="611" t="s">
        <v>147</v>
      </c>
      <c r="Z433" s="611" t="s">
        <v>147</v>
      </c>
    </row>
    <row r="434" spans="25:26">
      <c r="Y434" s="611" t="s">
        <v>147</v>
      </c>
      <c r="Z434" s="611" t="s">
        <v>147</v>
      </c>
    </row>
    <row r="435" spans="25:26">
      <c r="Y435" s="611" t="s">
        <v>147</v>
      </c>
      <c r="Z435" s="611" t="s">
        <v>147</v>
      </c>
    </row>
    <row r="436" spans="25:26">
      <c r="Y436" s="611" t="s">
        <v>147</v>
      </c>
      <c r="Z436" s="611" t="s">
        <v>147</v>
      </c>
    </row>
    <row r="437" spans="25:26">
      <c r="Y437" s="611" t="s">
        <v>147</v>
      </c>
      <c r="Z437" s="611" t="s">
        <v>147</v>
      </c>
    </row>
    <row r="438" spans="25:26">
      <c r="Y438" s="611" t="s">
        <v>147</v>
      </c>
      <c r="Z438" s="611" t="s">
        <v>147</v>
      </c>
    </row>
    <row r="439" spans="25:26">
      <c r="Y439" s="611" t="s">
        <v>147</v>
      </c>
      <c r="Z439" s="611" t="s">
        <v>147</v>
      </c>
    </row>
    <row r="440" spans="25:26">
      <c r="Y440" s="611" t="s">
        <v>147</v>
      </c>
      <c r="Z440" s="611" t="s">
        <v>147</v>
      </c>
    </row>
    <row r="441" spans="25:26">
      <c r="Y441" s="611" t="s">
        <v>147</v>
      </c>
      <c r="Z441" s="611" t="s">
        <v>147</v>
      </c>
    </row>
    <row r="442" spans="25:26">
      <c r="Y442" s="611" t="s">
        <v>147</v>
      </c>
      <c r="Z442" s="611" t="s">
        <v>147</v>
      </c>
    </row>
    <row r="443" spans="25:26">
      <c r="Y443" s="611" t="s">
        <v>147</v>
      </c>
      <c r="Z443" s="611" t="s">
        <v>147</v>
      </c>
    </row>
    <row r="444" spans="25:26">
      <c r="Y444" s="611" t="s">
        <v>147</v>
      </c>
      <c r="Z444" s="611" t="s">
        <v>147</v>
      </c>
    </row>
    <row r="445" spans="25:26">
      <c r="Y445" s="611" t="s">
        <v>147</v>
      </c>
      <c r="Z445" s="611" t="s">
        <v>147</v>
      </c>
    </row>
    <row r="446" spans="25:26">
      <c r="Y446" s="611" t="s">
        <v>147</v>
      </c>
      <c r="Z446" s="611" t="s">
        <v>147</v>
      </c>
    </row>
    <row r="447" spans="25:26">
      <c r="Y447" s="611" t="s">
        <v>147</v>
      </c>
      <c r="Z447" s="611" t="s">
        <v>147</v>
      </c>
    </row>
    <row r="448" spans="25:26">
      <c r="Y448" s="611" t="s">
        <v>147</v>
      </c>
      <c r="Z448" s="611" t="s">
        <v>147</v>
      </c>
    </row>
    <row r="449" spans="25:26">
      <c r="Y449" s="611" t="s">
        <v>147</v>
      </c>
      <c r="Z449" s="611" t="s">
        <v>147</v>
      </c>
    </row>
    <row r="450" spans="25:26">
      <c r="Y450" s="611" t="s">
        <v>147</v>
      </c>
      <c r="Z450" s="611" t="s">
        <v>147</v>
      </c>
    </row>
    <row r="451" spans="25:26">
      <c r="Y451" s="611" t="s">
        <v>147</v>
      </c>
      <c r="Z451" s="611" t="s">
        <v>147</v>
      </c>
    </row>
    <row r="452" spans="25:26">
      <c r="Y452" s="611" t="s">
        <v>147</v>
      </c>
      <c r="Z452" s="611" t="s">
        <v>147</v>
      </c>
    </row>
    <row r="453" spans="25:26">
      <c r="Y453" s="611" t="s">
        <v>147</v>
      </c>
      <c r="Z453" s="611" t="s">
        <v>147</v>
      </c>
    </row>
    <row r="454" spans="25:26">
      <c r="Y454" s="611" t="s">
        <v>147</v>
      </c>
      <c r="Z454" s="611" t="s">
        <v>147</v>
      </c>
    </row>
    <row r="455" spans="25:26">
      <c r="Y455" s="611" t="s">
        <v>147</v>
      </c>
      <c r="Z455" s="611" t="s">
        <v>147</v>
      </c>
    </row>
    <row r="456" spans="25:26">
      <c r="Y456" s="611" t="s">
        <v>147</v>
      </c>
      <c r="Z456" s="611" t="s">
        <v>147</v>
      </c>
    </row>
    <row r="457" spans="25:26">
      <c r="Y457" s="611" t="s">
        <v>147</v>
      </c>
      <c r="Z457" s="611" t="s">
        <v>147</v>
      </c>
    </row>
    <row r="458" spans="25:26">
      <c r="Y458" s="611" t="s">
        <v>147</v>
      </c>
      <c r="Z458" s="611" t="s">
        <v>147</v>
      </c>
    </row>
    <row r="459" spans="25:26">
      <c r="Y459" s="611" t="s">
        <v>147</v>
      </c>
      <c r="Z459" s="611" t="s">
        <v>147</v>
      </c>
    </row>
    <row r="460" spans="25:26">
      <c r="Y460" s="611" t="s">
        <v>147</v>
      </c>
      <c r="Z460" s="611" t="s">
        <v>147</v>
      </c>
    </row>
    <row r="461" spans="25:26">
      <c r="Y461" s="611" t="s">
        <v>147</v>
      </c>
      <c r="Z461" s="611" t="s">
        <v>147</v>
      </c>
    </row>
    <row r="462" spans="25:26">
      <c r="Y462" s="611" t="s">
        <v>147</v>
      </c>
      <c r="Z462" s="611" t="s">
        <v>147</v>
      </c>
    </row>
    <row r="463" spans="25:26">
      <c r="Y463" s="611" t="s">
        <v>147</v>
      </c>
      <c r="Z463" s="611" t="s">
        <v>147</v>
      </c>
    </row>
    <row r="464" spans="25:26">
      <c r="Y464" s="611" t="s">
        <v>147</v>
      </c>
      <c r="Z464" s="611" t="s">
        <v>147</v>
      </c>
    </row>
    <row r="465" spans="25:26">
      <c r="Y465" s="611" t="s">
        <v>147</v>
      </c>
      <c r="Z465" s="611" t="s">
        <v>147</v>
      </c>
    </row>
    <row r="466" spans="25:26">
      <c r="Y466" s="611" t="s">
        <v>147</v>
      </c>
      <c r="Z466" s="611" t="s">
        <v>147</v>
      </c>
    </row>
    <row r="467" spans="25:26">
      <c r="Y467" s="611" t="s">
        <v>147</v>
      </c>
      <c r="Z467" s="611" t="s">
        <v>147</v>
      </c>
    </row>
    <row r="468" spans="25:26">
      <c r="Y468" s="611" t="s">
        <v>147</v>
      </c>
      <c r="Z468" s="611" t="s">
        <v>147</v>
      </c>
    </row>
    <row r="469" spans="25:26">
      <c r="Y469" s="611" t="s">
        <v>147</v>
      </c>
      <c r="Z469" s="611" t="s">
        <v>147</v>
      </c>
    </row>
    <row r="470" spans="25:26">
      <c r="Y470" s="611" t="s">
        <v>147</v>
      </c>
      <c r="Z470" s="611" t="s">
        <v>147</v>
      </c>
    </row>
    <row r="471" spans="25:26">
      <c r="Y471" s="611" t="s">
        <v>147</v>
      </c>
      <c r="Z471" s="611" t="s">
        <v>147</v>
      </c>
    </row>
    <row r="472" spans="25:26">
      <c r="Y472" s="611" t="s">
        <v>147</v>
      </c>
      <c r="Z472" s="611" t="s">
        <v>147</v>
      </c>
    </row>
    <row r="473" spans="25:26">
      <c r="Y473" s="611" t="s">
        <v>147</v>
      </c>
      <c r="Z473" s="611" t="s">
        <v>147</v>
      </c>
    </row>
    <row r="474" spans="25:26">
      <c r="Y474" s="611" t="s">
        <v>147</v>
      </c>
      <c r="Z474" s="611" t="s">
        <v>147</v>
      </c>
    </row>
    <row r="475" spans="25:26">
      <c r="Y475" s="611" t="s">
        <v>147</v>
      </c>
      <c r="Z475" s="611" t="s">
        <v>147</v>
      </c>
    </row>
    <row r="476" spans="25:26">
      <c r="Y476" s="611" t="s">
        <v>147</v>
      </c>
      <c r="Z476" s="611" t="s">
        <v>147</v>
      </c>
    </row>
    <row r="477" spans="25:26">
      <c r="Y477" s="611" t="s">
        <v>147</v>
      </c>
      <c r="Z477" s="611" t="s">
        <v>147</v>
      </c>
    </row>
    <row r="478" spans="25:26">
      <c r="Y478" s="611" t="s">
        <v>147</v>
      </c>
      <c r="Z478" s="611" t="s">
        <v>147</v>
      </c>
    </row>
    <row r="479" spans="25:26">
      <c r="Y479" s="611" t="s">
        <v>147</v>
      </c>
      <c r="Z479" s="611" t="s">
        <v>147</v>
      </c>
    </row>
    <row r="480" spans="25:26">
      <c r="Y480" s="611" t="s">
        <v>147</v>
      </c>
      <c r="Z480" s="611" t="s">
        <v>147</v>
      </c>
    </row>
    <row r="481" spans="25:26">
      <c r="Y481" s="611" t="s">
        <v>147</v>
      </c>
      <c r="Z481" s="611" t="s">
        <v>147</v>
      </c>
    </row>
    <row r="482" spans="25:26">
      <c r="Y482" s="611" t="s">
        <v>147</v>
      </c>
      <c r="Z482" s="611" t="s">
        <v>147</v>
      </c>
    </row>
    <row r="483" spans="25:26">
      <c r="Y483" s="611" t="s">
        <v>147</v>
      </c>
      <c r="Z483" s="611" t="s">
        <v>147</v>
      </c>
    </row>
    <row r="484" spans="25:26">
      <c r="Y484" s="611" t="s">
        <v>147</v>
      </c>
      <c r="Z484" s="611" t="s">
        <v>147</v>
      </c>
    </row>
    <row r="485" spans="25:26">
      <c r="Y485" s="611" t="s">
        <v>147</v>
      </c>
      <c r="Z485" s="611" t="s">
        <v>147</v>
      </c>
    </row>
    <row r="486" spans="25:26">
      <c r="Y486" s="611" t="s">
        <v>147</v>
      </c>
      <c r="Z486" s="611" t="s">
        <v>147</v>
      </c>
    </row>
    <row r="487" spans="25:26">
      <c r="Y487" s="611" t="s">
        <v>147</v>
      </c>
      <c r="Z487" s="611" t="s">
        <v>147</v>
      </c>
    </row>
    <row r="488" spans="25:26">
      <c r="Y488" s="611" t="s">
        <v>147</v>
      </c>
      <c r="Z488" s="611" t="s">
        <v>147</v>
      </c>
    </row>
    <row r="489" spans="25:26">
      <c r="Y489" s="611" t="s">
        <v>147</v>
      </c>
      <c r="Z489" s="611" t="s">
        <v>147</v>
      </c>
    </row>
    <row r="490" spans="25:26">
      <c r="Y490" s="611" t="s">
        <v>147</v>
      </c>
      <c r="Z490" s="611" t="s">
        <v>147</v>
      </c>
    </row>
    <row r="491" spans="25:26">
      <c r="Y491" s="611" t="s">
        <v>147</v>
      </c>
      <c r="Z491" s="611" t="s">
        <v>147</v>
      </c>
    </row>
    <row r="492" spans="25:26">
      <c r="Y492" s="611" t="s">
        <v>147</v>
      </c>
      <c r="Z492" s="611" t="s">
        <v>147</v>
      </c>
    </row>
    <row r="493" spans="25:26">
      <c r="Y493" s="611" t="s">
        <v>147</v>
      </c>
      <c r="Z493" s="611" t="s">
        <v>147</v>
      </c>
    </row>
    <row r="494" spans="25:26">
      <c r="Y494" s="611" t="s">
        <v>147</v>
      </c>
      <c r="Z494" s="611" t="s">
        <v>147</v>
      </c>
    </row>
    <row r="495" spans="25:26">
      <c r="Y495" s="611" t="s">
        <v>147</v>
      </c>
      <c r="Z495" s="611" t="s">
        <v>147</v>
      </c>
    </row>
    <row r="496" spans="25:26">
      <c r="Y496" s="611" t="s">
        <v>147</v>
      </c>
      <c r="Z496" s="611" t="s">
        <v>147</v>
      </c>
    </row>
    <row r="497" spans="25:26">
      <c r="Y497" s="611" t="s">
        <v>147</v>
      </c>
      <c r="Z497" s="611" t="s">
        <v>147</v>
      </c>
    </row>
    <row r="498" spans="25:26">
      <c r="Y498" s="611" t="s">
        <v>147</v>
      </c>
      <c r="Z498" s="611" t="s">
        <v>147</v>
      </c>
    </row>
    <row r="499" spans="25:26">
      <c r="Y499" s="611" t="s">
        <v>147</v>
      </c>
      <c r="Z499" s="611" t="s">
        <v>147</v>
      </c>
    </row>
    <row r="500" spans="25:26">
      <c r="Y500" s="611" t="s">
        <v>147</v>
      </c>
      <c r="Z500" s="611" t="s">
        <v>147</v>
      </c>
    </row>
    <row r="501" spans="25:26">
      <c r="Y501" s="611" t="s">
        <v>147</v>
      </c>
      <c r="Z501" s="611" t="s">
        <v>147</v>
      </c>
    </row>
    <row r="502" spans="25:26">
      <c r="Y502" s="611" t="s">
        <v>147</v>
      </c>
      <c r="Z502" s="611" t="s">
        <v>147</v>
      </c>
    </row>
    <row r="503" spans="25:26">
      <c r="Y503" s="611" t="s">
        <v>147</v>
      </c>
    </row>
    <row r="504" spans="25:26">
      <c r="Y504" s="611" t="s">
        <v>147</v>
      </c>
    </row>
    <row r="505" spans="25:26">
      <c r="Y505" s="611" t="s">
        <v>147</v>
      </c>
    </row>
    <row r="506" spans="25:26">
      <c r="Y506" s="611" t="s">
        <v>147</v>
      </c>
    </row>
    <row r="507" spans="25:26">
      <c r="Y507" s="611" t="s">
        <v>147</v>
      </c>
    </row>
    <row r="508" spans="25:26">
      <c r="Y508" s="611" t="s">
        <v>147</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33" sqref="I33"/>
    </sheetView>
  </sheetViews>
  <sheetFormatPr defaultColWidth="11.453125" defaultRowHeight="12.5"/>
  <cols>
    <col min="1" max="1" width="2.7265625" style="611" customWidth="1"/>
    <col min="2" max="2" width="4.54296875" style="611" bestFit="1" customWidth="1"/>
    <col min="3" max="4" width="55" style="611" customWidth="1"/>
    <col min="5" max="5" width="24.26953125" style="611" customWidth="1"/>
    <col min="6" max="6" width="13.7265625" style="611" customWidth="1"/>
    <col min="7" max="7" width="6.453125" style="611" customWidth="1"/>
    <col min="8" max="8" width="5.453125" style="611" customWidth="1"/>
    <col min="9" max="9" width="18" style="611" bestFit="1" customWidth="1"/>
    <col min="10" max="11" width="11.453125" style="611"/>
    <col min="12" max="12" width="13.1796875" style="611" bestFit="1" customWidth="1"/>
    <col min="13" max="16384" width="11.453125" style="611"/>
  </cols>
  <sheetData>
    <row r="1" spans="1:7" ht="14.5" thickBot="1">
      <c r="A1" s="804" t="s">
        <v>208</v>
      </c>
      <c r="B1" s="615"/>
      <c r="C1" s="615"/>
      <c r="D1" s="615"/>
      <c r="E1" s="615"/>
      <c r="F1" s="615"/>
    </row>
    <row r="2" spans="1:7" ht="28.5" thickTop="1">
      <c r="A2" s="615"/>
      <c r="B2" s="805"/>
      <c r="C2" s="1207"/>
      <c r="D2" s="776"/>
      <c r="E2" s="553"/>
      <c r="F2" s="554"/>
    </row>
    <row r="3" spans="1:7" ht="14">
      <c r="A3" s="615"/>
      <c r="B3" s="642"/>
      <c r="C3" s="780"/>
      <c r="D3" s="615"/>
      <c r="E3" s="559"/>
      <c r="F3" s="560"/>
    </row>
    <row r="4" spans="1:7" ht="14">
      <c r="A4" s="615"/>
      <c r="B4" s="2008"/>
      <c r="C4" s="2009"/>
      <c r="D4" s="2010" t="s">
        <v>338</v>
      </c>
      <c r="E4" s="559"/>
      <c r="F4" s="560"/>
    </row>
    <row r="5" spans="1:7" ht="14">
      <c r="A5" s="615"/>
      <c r="B5" s="2008"/>
      <c r="C5" s="2009"/>
      <c r="D5" s="2010"/>
      <c r="E5" s="559"/>
      <c r="F5" s="560"/>
    </row>
    <row r="6" spans="1:7" ht="14">
      <c r="A6" s="615"/>
      <c r="B6" s="778"/>
      <c r="C6" s="615"/>
      <c r="D6" s="615"/>
      <c r="E6" s="559"/>
      <c r="F6" s="562"/>
    </row>
    <row r="7" spans="1:7" ht="14">
      <c r="A7" s="804"/>
      <c r="B7" s="781"/>
      <c r="C7" s="618"/>
      <c r="D7" s="618"/>
      <c r="E7" s="618"/>
      <c r="F7" s="646"/>
    </row>
    <row r="8" spans="1:7" ht="27" customHeight="1">
      <c r="A8" s="615"/>
      <c r="B8" s="2026" t="s">
        <v>638</v>
      </c>
      <c r="C8" s="2027"/>
      <c r="D8" s="2027"/>
      <c r="E8" s="615"/>
      <c r="F8" s="785"/>
    </row>
    <row r="9" spans="1:7" ht="23.25" customHeight="1">
      <c r="A9" s="648"/>
      <c r="B9" s="2028" t="s">
        <v>339</v>
      </c>
      <c r="C9" s="2029"/>
      <c r="D9" s="2029"/>
      <c r="E9" s="790"/>
      <c r="F9" s="806"/>
    </row>
    <row r="10" spans="1:7" ht="26.25" customHeight="1">
      <c r="A10" s="648" t="s">
        <v>340</v>
      </c>
      <c r="B10" s="807"/>
      <c r="C10" s="808" t="s">
        <v>341</v>
      </c>
      <c r="D10" s="808"/>
      <c r="E10" s="809">
        <f>'03 - Monthly Asset Follow up'!C17</f>
        <v>7942231678.1999998</v>
      </c>
      <c r="F10" s="806"/>
      <c r="G10" s="810"/>
    </row>
    <row r="11" spans="1:7" ht="27.75" customHeight="1">
      <c r="A11" s="648" t="s">
        <v>342</v>
      </c>
      <c r="B11" s="811" t="s">
        <v>129</v>
      </c>
      <c r="C11" s="812" t="s">
        <v>343</v>
      </c>
      <c r="D11" s="812"/>
      <c r="E11" s="813">
        <f>'03 - Monthly Asset Follow up'!E17</f>
        <v>42177775.649999999</v>
      </c>
      <c r="F11" s="806"/>
      <c r="G11" s="814"/>
    </row>
    <row r="12" spans="1:7" ht="18.75" customHeight="1">
      <c r="A12" s="815" t="s">
        <v>344</v>
      </c>
      <c r="B12" s="811" t="s">
        <v>129</v>
      </c>
      <c r="C12" s="812" t="s">
        <v>52</v>
      </c>
      <c r="D12" s="812"/>
      <c r="E12" s="813">
        <f>'03 - Monthly Asset Follow up'!F17</f>
        <v>13800626.789999999</v>
      </c>
      <c r="F12" s="806"/>
      <c r="G12" s="810"/>
    </row>
    <row r="13" spans="1:7" ht="22.5" customHeight="1">
      <c r="A13" s="648" t="s">
        <v>345</v>
      </c>
      <c r="B13" s="816" t="s">
        <v>346</v>
      </c>
      <c r="C13" s="812" t="s">
        <v>347</v>
      </c>
      <c r="D13" s="812"/>
      <c r="E13" s="813"/>
      <c r="F13" s="806"/>
      <c r="G13" s="810"/>
    </row>
    <row r="14" spans="1:7" ht="25.5" customHeight="1">
      <c r="A14" s="648" t="s">
        <v>348</v>
      </c>
      <c r="B14" s="811" t="s">
        <v>129</v>
      </c>
      <c r="C14" s="812" t="s">
        <v>349</v>
      </c>
      <c r="D14" s="812"/>
      <c r="E14" s="813">
        <f>'03 - Monthly Asset Follow up'!M17</f>
        <v>3743629.77</v>
      </c>
      <c r="F14" s="806"/>
      <c r="G14" s="814"/>
    </row>
    <row r="15" spans="1:7" ht="38.25" customHeight="1">
      <c r="A15" s="648" t="s">
        <v>350</v>
      </c>
      <c r="B15" s="811" t="s">
        <v>129</v>
      </c>
      <c r="C15" s="2025" t="s">
        <v>351</v>
      </c>
      <c r="D15" s="2025"/>
      <c r="E15" s="813">
        <f>'03 - Monthly Asset Follow up'!N17</f>
        <v>0</v>
      </c>
      <c r="F15" s="806"/>
      <c r="G15" s="814"/>
    </row>
    <row r="16" spans="1:7" ht="24" customHeight="1">
      <c r="A16" s="648"/>
      <c r="B16" s="811" t="s">
        <v>346</v>
      </c>
      <c r="C16" s="2025" t="s">
        <v>352</v>
      </c>
      <c r="D16" s="2025"/>
      <c r="E16" s="813">
        <f>'03 - Monthly Asset Follow up'!D17</f>
        <v>0</v>
      </c>
      <c r="F16" s="806"/>
      <c r="G16" s="814"/>
    </row>
    <row r="17" spans="1:12" ht="31.5" customHeight="1">
      <c r="A17" s="648" t="s">
        <v>353</v>
      </c>
      <c r="B17" s="811" t="s">
        <v>129</v>
      </c>
      <c r="C17" s="817" t="s">
        <v>354</v>
      </c>
      <c r="D17" s="817"/>
      <c r="E17" s="818">
        <f>'03 - Monthly Asset Follow up'!K17+'03 - Monthly Asset Follow up'!L17</f>
        <v>411919.03</v>
      </c>
      <c r="F17" s="806"/>
      <c r="G17" s="810"/>
    </row>
    <row r="18" spans="1:12" ht="21" customHeight="1">
      <c r="A18" s="648" t="s">
        <v>355</v>
      </c>
      <c r="B18" s="819"/>
      <c r="C18" s="820" t="s">
        <v>356</v>
      </c>
      <c r="D18" s="820"/>
      <c r="E18" s="821">
        <f>E10-E11-E12+E13-E14-E15+E16-E17</f>
        <v>7882097726.96</v>
      </c>
      <c r="F18" s="806"/>
      <c r="G18" s="822"/>
      <c r="I18" s="826">
        <f>E18-'03 - Monthly Asset Follow up'!P17</f>
        <v>0</v>
      </c>
      <c r="L18" s="826"/>
    </row>
    <row r="19" spans="1:12" ht="13" thickBot="1">
      <c r="A19" s="648"/>
      <c r="B19" s="823"/>
      <c r="C19" s="824"/>
      <c r="D19" s="824"/>
      <c r="E19" s="824"/>
      <c r="F19" s="825"/>
    </row>
    <row r="20" spans="1:12" ht="13" thickTop="1"/>
    <row r="22" spans="1:12">
      <c r="I22" s="826"/>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topLeftCell="A8" zoomScale="80" zoomScaleNormal="80" zoomScaleSheetLayoutView="80" workbookViewId="0">
      <selection activeCell="H21" sqref="H21"/>
    </sheetView>
  </sheetViews>
  <sheetFormatPr defaultColWidth="11.453125" defaultRowHeight="12.5"/>
  <cols>
    <col min="1" max="1" width="2.7265625" style="611" customWidth="1"/>
    <col min="2" max="2" width="1.26953125" style="611" customWidth="1"/>
    <col min="3" max="3" width="4.54296875" style="611" bestFit="1" customWidth="1"/>
    <col min="4" max="4" width="31.1796875" style="611" customWidth="1"/>
    <col min="5" max="6" width="30.7265625" style="611" customWidth="1"/>
    <col min="7" max="7" width="21" style="611" customWidth="1"/>
    <col min="8" max="8" width="21.26953125" style="611" customWidth="1"/>
    <col min="9" max="9" width="13.7265625" style="611" customWidth="1"/>
    <col min="10" max="10" width="16.1796875" style="611" customWidth="1"/>
    <col min="11" max="16384" width="11.453125" style="611"/>
  </cols>
  <sheetData>
    <row r="1" spans="1:9" ht="14.5" thickBot="1">
      <c r="A1" s="804"/>
      <c r="B1" s="804"/>
      <c r="C1" s="615"/>
      <c r="D1" s="615"/>
      <c r="E1" s="615"/>
      <c r="F1" s="615"/>
      <c r="G1" s="615"/>
      <c r="H1" s="615"/>
      <c r="I1" s="615"/>
    </row>
    <row r="2" spans="1:9" ht="28.5" thickTop="1">
      <c r="A2" s="827"/>
      <c r="B2" s="828"/>
      <c r="C2" s="1207"/>
      <c r="D2" s="829"/>
      <c r="E2" s="830"/>
      <c r="F2" s="830"/>
      <c r="G2" s="553"/>
      <c r="H2" s="553" t="s">
        <v>237</v>
      </c>
      <c r="I2" s="554">
        <f>'Cover Page'!$C$15</f>
        <v>45688</v>
      </c>
    </row>
    <row r="3" spans="1:9" ht="14">
      <c r="A3" s="615"/>
      <c r="B3" s="778"/>
      <c r="C3" s="615"/>
      <c r="D3" s="615"/>
      <c r="E3" s="615"/>
      <c r="F3" s="615"/>
      <c r="G3" s="559"/>
      <c r="H3" s="559" t="s">
        <v>238</v>
      </c>
      <c r="I3" s="560">
        <f>'Cover Page'!$C$16</f>
        <v>45702</v>
      </c>
    </row>
    <row r="4" spans="1:9" ht="14">
      <c r="A4" s="615"/>
      <c r="B4" s="778"/>
      <c r="C4" s="2031"/>
      <c r="D4" s="2031"/>
      <c r="E4" s="2031"/>
      <c r="F4" s="2032" t="s">
        <v>357</v>
      </c>
      <c r="G4" s="559"/>
      <c r="H4" s="559" t="s">
        <v>239</v>
      </c>
      <c r="I4" s="560">
        <f>'Cover Page'!$C$17</f>
        <v>45708</v>
      </c>
    </row>
    <row r="5" spans="1:9" ht="14">
      <c r="A5" s="615"/>
      <c r="B5" s="778"/>
      <c r="C5" s="2031"/>
      <c r="D5" s="2031"/>
      <c r="E5" s="2031"/>
      <c r="F5" s="2032"/>
      <c r="G5" s="559"/>
      <c r="H5" s="559" t="s">
        <v>240</v>
      </c>
      <c r="I5" s="560">
        <f>'Cover Page'!$C$18</f>
        <v>45715</v>
      </c>
    </row>
    <row r="6" spans="1:9" ht="14">
      <c r="A6" s="615"/>
      <c r="B6" s="778"/>
      <c r="C6" s="615"/>
      <c r="D6" s="615"/>
      <c r="E6" s="615"/>
      <c r="F6" s="615"/>
      <c r="G6" s="559"/>
      <c r="H6" s="559" t="s">
        <v>241</v>
      </c>
      <c r="I6" s="562">
        <f>'00 - Cover'!$F$28</f>
        <v>4</v>
      </c>
    </row>
    <row r="7" spans="1:9" ht="14">
      <c r="A7" s="804"/>
      <c r="B7" s="831"/>
      <c r="C7" s="618"/>
      <c r="D7" s="618"/>
      <c r="E7" s="618"/>
      <c r="F7" s="618"/>
      <c r="G7" s="618"/>
      <c r="H7" s="618"/>
      <c r="I7" s="646"/>
    </row>
    <row r="8" spans="1:9" ht="22.5" customHeight="1">
      <c r="A8" s="832"/>
      <c r="B8" s="833"/>
      <c r="C8" s="1195" t="s">
        <v>358</v>
      </c>
      <c r="D8" s="1208"/>
      <c r="E8" s="1209"/>
      <c r="F8" s="835"/>
      <c r="G8" s="648"/>
      <c r="H8" s="648"/>
      <c r="I8" s="791"/>
    </row>
    <row r="9" spans="1:9" ht="13">
      <c r="A9" s="832"/>
      <c r="B9" s="836"/>
      <c r="C9" s="2033" t="s">
        <v>359</v>
      </c>
      <c r="D9" s="2033"/>
      <c r="E9" s="2033"/>
      <c r="F9" s="837"/>
      <c r="G9" s="838"/>
      <c r="H9" s="790"/>
      <c r="I9" s="791"/>
    </row>
    <row r="10" spans="1:9" ht="66.75" customHeight="1">
      <c r="A10" s="832"/>
      <c r="B10" s="836"/>
      <c r="C10" s="839" t="s">
        <v>31</v>
      </c>
      <c r="D10" s="2034" t="s">
        <v>360</v>
      </c>
      <c r="E10" s="2034"/>
      <c r="F10" s="2034"/>
      <c r="G10" s="2034"/>
      <c r="H10" s="840">
        <f>'04 - Monthly Collection'!T13</f>
        <v>65848009.939999998</v>
      </c>
      <c r="I10" s="791"/>
    </row>
    <row r="11" spans="1:9" ht="25.5" customHeight="1">
      <c r="A11" s="832"/>
      <c r="B11" s="836"/>
      <c r="C11" s="839" t="s">
        <v>32</v>
      </c>
      <c r="D11" s="2035" t="s">
        <v>361</v>
      </c>
      <c r="E11" s="2035"/>
      <c r="F11" s="2035"/>
      <c r="G11" s="2035"/>
      <c r="H11" s="841">
        <f>'04 - Monthly Collection'!AN13</f>
        <v>1637.84</v>
      </c>
      <c r="I11" s="791"/>
    </row>
    <row r="12" spans="1:9" ht="13">
      <c r="A12" s="832"/>
      <c r="B12" s="836"/>
      <c r="C12" s="838"/>
      <c r="D12" s="2036" t="s">
        <v>362</v>
      </c>
      <c r="E12" s="2036"/>
      <c r="F12" s="842"/>
      <c r="G12" s="838"/>
      <c r="H12" s="843">
        <f>H10+H11</f>
        <v>65849647.780000001</v>
      </c>
      <c r="I12" s="791"/>
    </row>
    <row r="13" spans="1:9" ht="32.25" customHeight="1">
      <c r="A13" s="832"/>
      <c r="B13" s="836"/>
      <c r="C13" s="844"/>
      <c r="D13" s="844"/>
      <c r="E13" s="844"/>
      <c r="F13" s="844"/>
      <c r="G13" s="844"/>
      <c r="H13" s="844"/>
      <c r="I13" s="845"/>
    </row>
    <row r="14" spans="1:9" ht="15.5">
      <c r="A14" s="832"/>
      <c r="B14" s="833"/>
      <c r="C14" s="1195" t="s">
        <v>363</v>
      </c>
      <c r="D14" s="1210"/>
      <c r="E14" s="1210"/>
      <c r="F14" s="846"/>
      <c r="G14" s="648"/>
      <c r="H14" s="648"/>
      <c r="I14" s="791"/>
    </row>
    <row r="15" spans="1:9" ht="13">
      <c r="A15" s="832"/>
      <c r="B15" s="836"/>
      <c r="C15" s="2033" t="s">
        <v>364</v>
      </c>
      <c r="D15" s="2033"/>
      <c r="E15" s="2033"/>
      <c r="F15" s="837"/>
      <c r="G15" s="838"/>
      <c r="H15" s="790"/>
      <c r="I15" s="791"/>
    </row>
    <row r="16" spans="1:9" ht="13">
      <c r="A16" s="832"/>
      <c r="B16" s="836"/>
      <c r="C16" s="847"/>
      <c r="D16" s="2037" t="s">
        <v>365</v>
      </c>
      <c r="E16" s="2037"/>
      <c r="F16" s="848"/>
      <c r="G16" s="849"/>
      <c r="H16" s="850"/>
      <c r="I16" s="791"/>
    </row>
    <row r="17" spans="1:9" ht="21.75" customHeight="1">
      <c r="A17" s="832"/>
      <c r="B17" s="836"/>
      <c r="C17" s="851" t="s">
        <v>31</v>
      </c>
      <c r="D17" s="2030" t="str">
        <f>'15 - Priority of Payments'!F11</f>
        <v xml:space="preserve">(a)	 the Available Collections in relation to the immediately preceding Collection Period; </v>
      </c>
      <c r="E17" s="2030"/>
      <c r="F17" s="2030"/>
      <c r="G17" s="2030"/>
      <c r="H17" s="853">
        <f>'15 - Priority of Payments'!J11</f>
        <v>65849647.780000001</v>
      </c>
      <c r="I17" s="791"/>
    </row>
    <row r="18" spans="1:9" ht="25.5" customHeight="1">
      <c r="A18" s="832"/>
      <c r="B18" s="836"/>
      <c r="C18" s="847" t="s">
        <v>32</v>
      </c>
      <c r="D18" s="2030" t="str">
        <f>'15 - Priority of Payments'!F12</f>
        <v>(b) 	any amounts standing to the credit of the Operating Account and which were debited from the General Reserve Account on or before such Payment Date;</v>
      </c>
      <c r="E18" s="2030"/>
      <c r="F18" s="2030"/>
      <c r="G18" s="2030"/>
      <c r="H18" s="853">
        <f>'15 - Priority of Payments'!J12</f>
        <v>572123.0700000003</v>
      </c>
      <c r="I18" s="791"/>
    </row>
    <row r="19" spans="1:9" ht="22.5" customHeight="1">
      <c r="A19" s="832"/>
      <c r="B19" s="836"/>
      <c r="C19" s="851" t="s">
        <v>33</v>
      </c>
      <c r="D19" s="2030" t="str">
        <f>'15 - Priority of Payments'!F13</f>
        <v>(c) 	any amounts standing to the credit of the Operating Account which were debited from the Commingling Reserve Account on the preceding Settlement Date;</v>
      </c>
      <c r="E19" s="2030"/>
      <c r="F19" s="2030"/>
      <c r="G19" s="2030"/>
      <c r="H19" s="853">
        <f>'15 - Priority of Payments'!J13</f>
        <v>0</v>
      </c>
      <c r="I19" s="791"/>
    </row>
    <row r="20" spans="1:9" ht="31.5" customHeight="1">
      <c r="A20" s="832"/>
      <c r="B20" s="836"/>
      <c r="C20" s="851" t="s">
        <v>34</v>
      </c>
      <c r="D20" s="2030" t="str">
        <f>'15 - Priority of Payments'!F14</f>
        <v>(d) 	any Financial Income (positive or negative) in relation to the immediately preceding calendar month;</v>
      </c>
      <c r="E20" s="2030"/>
      <c r="F20" s="2030"/>
      <c r="G20" s="2030"/>
      <c r="H20" s="853">
        <f>'15 - Priority of Payments'!J14</f>
        <v>0</v>
      </c>
      <c r="I20" s="791"/>
    </row>
    <row r="21" spans="1:9" ht="30" customHeight="1">
      <c r="A21" s="832"/>
      <c r="B21" s="836"/>
      <c r="C21" s="855" t="s">
        <v>35</v>
      </c>
      <c r="D21" s="2030" t="str">
        <f>'15 - Priority of Payments'!F15</f>
        <v>(e) 	any Repurchased Amount of Repurchased Home Loan Receivables paid by the Seller to the Issuer with respect to loans to be repurchased on the Repurchase Date falling on such Payment Date;</v>
      </c>
      <c r="E21" s="2030"/>
      <c r="F21" s="2030"/>
      <c r="G21" s="2030"/>
      <c r="H21" s="853">
        <f>'15 - Priority of Payments'!J15</f>
        <v>3986195.04</v>
      </c>
      <c r="I21" s="791"/>
    </row>
    <row r="22" spans="1:9" ht="36.75" customHeight="1">
      <c r="A22" s="832"/>
      <c r="B22" s="836"/>
      <c r="C22" s="847" t="s">
        <v>36</v>
      </c>
      <c r="D22" s="2030" t="str">
        <f>'15 - Priority of Payments'!F16</f>
        <v>(f) 	any Rescission Amount with respect to Rescinded Purchased Home Loan Receivables, the Rescission Date of which will be on such Payment Date;</v>
      </c>
      <c r="E22" s="2030"/>
      <c r="F22" s="2030"/>
      <c r="G22" s="2030"/>
      <c r="H22" s="853">
        <f>'15 - Priority of Payments'!J16</f>
        <v>0</v>
      </c>
      <c r="I22" s="791"/>
    </row>
    <row r="23" spans="1:9" ht="34.5" customHeight="1">
      <c r="A23" s="832"/>
      <c r="B23" s="836"/>
      <c r="C23" s="847" t="s">
        <v>37</v>
      </c>
      <c r="D23" s="2030" t="str">
        <f>'15 - Priority of Payments'!F17</f>
        <v>(g) 	any other amount standing to the credit of the Operating Account at the end of the Collection Period immediately preceding such Payment Date;</v>
      </c>
      <c r="E23" s="2030"/>
      <c r="F23" s="2030"/>
      <c r="G23" s="2030"/>
      <c r="H23" s="853">
        <f>'15 - Priority of Payments'!J17</f>
        <v>0</v>
      </c>
      <c r="I23" s="791"/>
    </row>
    <row r="24" spans="1:9" ht="47.25" customHeight="1">
      <c r="A24" s="832"/>
      <c r="B24" s="836"/>
      <c r="C24" s="847" t="s">
        <v>38</v>
      </c>
      <c r="D24" s="2030"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30"/>
      <c r="F24" s="2030"/>
      <c r="G24" s="2030"/>
      <c r="H24" s="853">
        <f>'15 - Priority of Payments'!J18</f>
        <v>0</v>
      </c>
      <c r="I24" s="791"/>
    </row>
    <row r="25" spans="1:9" ht="45" customHeight="1">
      <c r="A25" s="832"/>
      <c r="B25" s="836"/>
      <c r="C25" s="847" t="s">
        <v>39</v>
      </c>
      <c r="D25" s="2030" t="str">
        <f>'15 - Priority of Payments'!F19</f>
        <v>(i)	 any amount payable under item (D) or item (F) of the relevant Priority of Payments which has been kept on the Operating Account (due to the rounding of payments on a single Note) on the immediately preceding Payment Date; and</v>
      </c>
      <c r="E25" s="2030"/>
      <c r="F25" s="2030"/>
      <c r="G25" s="2030"/>
      <c r="H25" s="853">
        <f>'15 - Priority of Payments'!J19</f>
        <v>260.24000030383468</v>
      </c>
      <c r="I25" s="791"/>
    </row>
    <row r="26" spans="1:9" ht="47.25" customHeight="1">
      <c r="A26" s="832"/>
      <c r="B26" s="836"/>
      <c r="C26" s="847" t="s">
        <v>40</v>
      </c>
      <c r="D26" s="2030"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30"/>
      <c r="F26" s="2030"/>
      <c r="G26" s="2030"/>
      <c r="H26" s="853">
        <f>'15 - Priority of Payments'!J20</f>
        <v>0</v>
      </c>
      <c r="I26" s="791"/>
    </row>
    <row r="27" spans="1:9">
      <c r="A27" s="832"/>
      <c r="B27" s="836"/>
      <c r="C27" s="847"/>
      <c r="D27" s="856"/>
      <c r="E27" s="856"/>
      <c r="F27" s="856"/>
      <c r="G27" s="856"/>
      <c r="H27" s="857"/>
      <c r="I27" s="791"/>
    </row>
    <row r="28" spans="1:9" ht="13">
      <c r="A28" s="832"/>
      <c r="B28" s="836"/>
      <c r="C28" s="838"/>
      <c r="D28" s="2038" t="s">
        <v>366</v>
      </c>
      <c r="E28" s="2038"/>
      <c r="F28" s="858"/>
      <c r="G28" s="838"/>
      <c r="H28" s="843">
        <f>SUM(H17:H26)</f>
        <v>70408226.130000308</v>
      </c>
      <c r="I28" s="791"/>
    </row>
    <row r="29" spans="1:9" ht="13" thickBot="1">
      <c r="B29" s="631"/>
      <c r="C29" s="632"/>
      <c r="D29" s="632"/>
      <c r="E29" s="632"/>
      <c r="F29" s="632"/>
      <c r="G29" s="632"/>
      <c r="H29" s="632"/>
      <c r="I29" s="633"/>
    </row>
    <row r="30" spans="1:9" ht="13"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opLeftCell="BF1" zoomScale="80" zoomScaleNormal="80" workbookViewId="0">
      <selection activeCell="BO17" sqref="BO17"/>
    </sheetView>
  </sheetViews>
  <sheetFormatPr defaultColWidth="9.1796875" defaultRowHeight="12.5"/>
  <cols>
    <col min="1" max="1" width="1.1796875" style="162" customWidth="1"/>
    <col min="2" max="2" width="31.54296875" style="3" bestFit="1" customWidth="1"/>
    <col min="3" max="3" width="17.81640625" style="3" bestFit="1" customWidth="1"/>
    <col min="4" max="4" width="17.453125" style="3" bestFit="1" customWidth="1"/>
    <col min="5" max="12" width="14.54296875" style="3" customWidth="1"/>
    <col min="13" max="13" width="14.81640625" style="3" customWidth="1"/>
    <col min="14" max="14" width="16.54296875" style="3" bestFit="1" customWidth="1"/>
    <col min="15" max="16" width="18.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9" bestFit="1" customWidth="1"/>
    <col min="44" max="45" width="14.54296875" style="89" customWidth="1"/>
    <col min="46" max="46" width="20.1796875" style="89" bestFit="1" customWidth="1"/>
    <col min="47" max="48" width="14.54296875" style="89" customWidth="1"/>
    <col min="49" max="49" width="20.1796875" style="89" bestFit="1" customWidth="1"/>
    <col min="50" max="51" width="14.54296875" style="89"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ht="13">
      <c r="B3" s="86"/>
      <c r="C3" s="86"/>
      <c r="D3" s="86"/>
      <c r="G3" s="86"/>
      <c r="H3" s="86"/>
      <c r="I3" s="86"/>
      <c r="J3" s="86"/>
      <c r="K3" s="86"/>
      <c r="L3" s="86"/>
      <c r="M3" s="86"/>
      <c r="N3" s="86"/>
      <c r="O3" s="86"/>
      <c r="P3" s="1234" t="s">
        <v>103</v>
      </c>
      <c r="Q3" s="1234">
        <f>'00 - Cover'!$F$17</f>
        <v>45688</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ht="13">
      <c r="B4" s="86"/>
      <c r="C4" s="86"/>
      <c r="D4" s="86"/>
      <c r="G4" s="86"/>
      <c r="H4" s="86"/>
      <c r="I4" s="86"/>
      <c r="J4" s="86"/>
      <c r="K4" s="86"/>
      <c r="L4" s="86"/>
      <c r="M4" s="86"/>
      <c r="N4" s="86"/>
      <c r="O4" s="86"/>
      <c r="P4" s="1234" t="s">
        <v>4</v>
      </c>
      <c r="Q4" s="1234">
        <f>'00 - Cover'!$F$19</f>
        <v>45708</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ht="13">
      <c r="B5" s="86"/>
      <c r="C5" s="86"/>
      <c r="D5" s="86"/>
      <c r="G5" s="86"/>
      <c r="H5" s="86"/>
      <c r="I5" s="86"/>
      <c r="J5" s="86"/>
      <c r="K5" s="86"/>
      <c r="L5" s="86"/>
      <c r="M5" s="86"/>
      <c r="N5" s="86"/>
      <c r="O5" s="86"/>
      <c r="P5" s="1234" t="s">
        <v>5</v>
      </c>
      <c r="Q5" s="1234">
        <f>'00 - Cover'!$F$20</f>
        <v>45715</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5">
      <c r="B8" s="43" t="s">
        <v>644</v>
      </c>
      <c r="C8" s="44"/>
      <c r="D8" s="90"/>
      <c r="E8" s="90"/>
      <c r="F8" s="90"/>
      <c r="G8" s="90"/>
      <c r="H8" s="90"/>
      <c r="I8" s="90"/>
      <c r="J8" s="90"/>
      <c r="K8" s="90"/>
      <c r="L8" s="1585"/>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56"/>
      <c r="BJ8" s="45"/>
      <c r="BK8" s="45"/>
      <c r="BL8" s="45"/>
      <c r="BM8" s="45"/>
      <c r="BN8" s="45"/>
      <c r="BO8" s="45"/>
      <c r="BP8" s="45"/>
      <c r="BQ8" s="45"/>
      <c r="BR8" s="45"/>
      <c r="BS8" s="45"/>
      <c r="BT8" s="45"/>
      <c r="BU8" s="45"/>
      <c r="BV8" s="45"/>
      <c r="BW8" s="45"/>
      <c r="BX8" s="45"/>
      <c r="BY8" s="45"/>
      <c r="BZ8" s="45"/>
      <c r="CA8" s="45"/>
      <c r="CB8" s="45"/>
      <c r="CC8" s="45"/>
      <c r="CD8" s="45"/>
      <c r="CE8" s="45"/>
      <c r="CF8" s="45"/>
      <c r="CG8" s="1456"/>
      <c r="CH8" s="1456"/>
      <c r="CI8" s="1456"/>
      <c r="CJ8" s="45"/>
      <c r="CK8" s="45"/>
      <c r="CL8" s="45"/>
      <c r="CM8" s="45"/>
      <c r="CN8" s="45"/>
      <c r="CO8" s="45"/>
      <c r="CP8" s="45"/>
      <c r="CQ8" s="45"/>
      <c r="CR8" s="45"/>
      <c r="CS8" s="45"/>
      <c r="CT8" s="45"/>
      <c r="CU8" s="45"/>
      <c r="CV8" s="45"/>
      <c r="CW8" s="45"/>
      <c r="CX8" s="45"/>
      <c r="CY8" s="45"/>
    </row>
    <row r="9" spans="2:103">
      <c r="N9" s="89"/>
    </row>
    <row r="10" spans="2:103" ht="14.5">
      <c r="L10" s="89"/>
      <c r="N10" s="93"/>
      <c r="P10" s="1810">
        <f>P17+M17+AL17+AQ17+BJ17+BL17+CJ17+CP17</f>
        <v>7886698037.0300007</v>
      </c>
      <c r="Q10" s="89"/>
      <c r="R10" s="89"/>
      <c r="S10" s="89"/>
      <c r="T10" s="89"/>
      <c r="U10" s="89"/>
      <c r="AQ10" s="94"/>
      <c r="BV10" s="89"/>
    </row>
    <row r="11" spans="2:103" ht="13.5" thickBot="1">
      <c r="B11" s="95"/>
      <c r="M11" s="89">
        <f>P18-P17</f>
        <v>60133951.239999771</v>
      </c>
      <c r="O11" s="89"/>
      <c r="P11" s="93">
        <f>P17+AQ17+BL17+CP17</f>
        <v>7882715738.8500004</v>
      </c>
      <c r="Q11" s="93">
        <f>M17+AK17+BJ17+CJ17</f>
        <v>3982298.18</v>
      </c>
      <c r="R11" s="93">
        <f>Q11-'05 - Repurchase and Rescission'!AN13</f>
        <v>0</v>
      </c>
      <c r="S11" s="93"/>
    </row>
    <row r="12" spans="2:103" ht="17.25" customHeight="1" thickBot="1">
      <c r="B12" s="95"/>
      <c r="C12" s="96" t="s">
        <v>44</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45</v>
      </c>
      <c r="BB12" s="99"/>
      <c r="BC12" s="99"/>
      <c r="BD12" s="99"/>
      <c r="BE12" s="99"/>
      <c r="BF12" s="99"/>
      <c r="BG12" s="99"/>
      <c r="BH12" s="99"/>
      <c r="BI12" s="1457"/>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57"/>
      <c r="CH12" s="1457"/>
      <c r="CI12" s="1457"/>
      <c r="CJ12" s="99"/>
      <c r="CK12" s="99"/>
      <c r="CL12" s="99"/>
      <c r="CM12" s="99"/>
      <c r="CN12" s="99"/>
      <c r="CO12" s="99"/>
      <c r="CP12" s="99"/>
      <c r="CQ12" s="99"/>
      <c r="CR12" s="100"/>
      <c r="CS12" s="99"/>
      <c r="CT12" s="99"/>
      <c r="CU12" s="100"/>
      <c r="CV12" s="99"/>
      <c r="CW12" s="99"/>
      <c r="CX12" s="100"/>
    </row>
    <row r="13" spans="2:103" ht="17.25" customHeight="1" thickBot="1">
      <c r="B13" s="95"/>
      <c r="C13" s="101" t="s">
        <v>46</v>
      </c>
      <c r="D13" s="102"/>
      <c r="E13" s="102"/>
      <c r="F13" s="102"/>
      <c r="G13" s="102"/>
      <c r="H13" s="102"/>
      <c r="I13" s="102"/>
      <c r="J13" s="102"/>
      <c r="K13" s="102"/>
      <c r="L13" s="1586"/>
      <c r="M13" s="102"/>
      <c r="N13" s="102"/>
      <c r="O13" s="103"/>
      <c r="P13" s="102"/>
      <c r="Q13" s="102"/>
      <c r="R13" s="102"/>
      <c r="S13" s="101" t="s">
        <v>47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46</v>
      </c>
      <c r="BB13" s="99"/>
      <c r="BC13" s="99"/>
      <c r="BD13" s="99"/>
      <c r="BE13" s="99"/>
      <c r="BF13" s="99"/>
      <c r="BG13" s="99"/>
      <c r="BH13" s="99"/>
      <c r="BI13" s="1457"/>
      <c r="BJ13" s="99"/>
      <c r="BK13" s="99"/>
      <c r="BL13" s="100"/>
      <c r="BM13" s="100"/>
      <c r="BN13" s="100"/>
      <c r="BO13" s="98" t="s">
        <v>47</v>
      </c>
      <c r="BP13" s="99"/>
      <c r="BQ13" s="99"/>
      <c r="BR13" s="99"/>
      <c r="BS13" s="99"/>
      <c r="BT13" s="99"/>
      <c r="BU13" s="99"/>
      <c r="BV13" s="99"/>
      <c r="BW13" s="99"/>
      <c r="BX13" s="99"/>
      <c r="BY13" s="99"/>
      <c r="BZ13" s="99"/>
      <c r="CA13" s="99"/>
      <c r="CB13" s="99"/>
      <c r="CC13" s="99"/>
      <c r="CD13" s="99"/>
      <c r="CE13" s="99"/>
      <c r="CF13" s="99"/>
      <c r="CG13" s="1457"/>
      <c r="CH13" s="1457"/>
      <c r="CI13" s="1457"/>
      <c r="CJ13" s="99"/>
      <c r="CK13" s="99"/>
      <c r="CL13" s="99"/>
      <c r="CM13" s="99"/>
      <c r="CN13" s="99"/>
      <c r="CO13" s="99"/>
      <c r="CP13" s="99"/>
      <c r="CQ13" s="99"/>
      <c r="CR13" s="99"/>
      <c r="CS13" s="99"/>
      <c r="CT13" s="99"/>
      <c r="CU13" s="99"/>
      <c r="CV13" s="99"/>
      <c r="CW13" s="99"/>
      <c r="CX13" s="100"/>
    </row>
    <row r="14" spans="2:103" ht="52.5" customHeight="1" thickBot="1">
      <c r="B14" s="1849" t="s">
        <v>48</v>
      </c>
      <c r="C14" s="1851" t="s">
        <v>49</v>
      </c>
      <c r="D14" s="1853" t="s">
        <v>50</v>
      </c>
      <c r="E14" s="1853" t="s">
        <v>51</v>
      </c>
      <c r="F14" s="1853" t="s">
        <v>52</v>
      </c>
      <c r="G14" s="1846" t="s">
        <v>53</v>
      </c>
      <c r="H14" s="1847"/>
      <c r="I14" s="1848"/>
      <c r="J14" s="1853" t="s">
        <v>54</v>
      </c>
      <c r="K14" s="1853" t="s">
        <v>55</v>
      </c>
      <c r="L14" s="1853" t="s">
        <v>1172</v>
      </c>
      <c r="M14" s="1853" t="s">
        <v>56</v>
      </c>
      <c r="N14" s="1853" t="s">
        <v>57</v>
      </c>
      <c r="O14" s="1858" t="s">
        <v>58</v>
      </c>
      <c r="P14" s="1860" t="s">
        <v>59</v>
      </c>
      <c r="Q14" s="1860" t="s">
        <v>60</v>
      </c>
      <c r="R14" s="1866" t="s">
        <v>785</v>
      </c>
      <c r="S14" s="107" t="s">
        <v>61</v>
      </c>
      <c r="T14" s="107"/>
      <c r="U14" s="107"/>
      <c r="V14" s="107" t="s">
        <v>62</v>
      </c>
      <c r="W14" s="107"/>
      <c r="X14" s="107"/>
      <c r="Y14" s="107" t="s">
        <v>63</v>
      </c>
      <c r="Z14" s="107"/>
      <c r="AA14" s="107"/>
      <c r="AB14" s="107" t="s">
        <v>1367</v>
      </c>
      <c r="AC14" s="107"/>
      <c r="AD14" s="107"/>
      <c r="AE14" s="107" t="s">
        <v>65</v>
      </c>
      <c r="AF14" s="107"/>
      <c r="AG14" s="107"/>
      <c r="AH14" s="107" t="s">
        <v>66</v>
      </c>
      <c r="AI14" s="107"/>
      <c r="AJ14" s="107"/>
      <c r="AK14" s="107" t="s">
        <v>67</v>
      </c>
      <c r="AL14" s="107"/>
      <c r="AM14" s="107"/>
      <c r="AN14" s="107" t="s">
        <v>68</v>
      </c>
      <c r="AO14" s="107"/>
      <c r="AP14" s="107"/>
      <c r="AQ14" s="108" t="s">
        <v>69</v>
      </c>
      <c r="AR14" s="108"/>
      <c r="AS14" s="109"/>
      <c r="AT14" s="108" t="s">
        <v>70</v>
      </c>
      <c r="AU14" s="108"/>
      <c r="AV14" s="109"/>
      <c r="AW14" s="108" t="s">
        <v>60</v>
      </c>
      <c r="AX14" s="108"/>
      <c r="AY14" s="109"/>
      <c r="BA14" s="1862" t="s">
        <v>49</v>
      </c>
      <c r="BB14" s="1864" t="s">
        <v>51</v>
      </c>
      <c r="BC14" s="1864" t="s">
        <v>52</v>
      </c>
      <c r="BD14" s="1855" t="s">
        <v>53</v>
      </c>
      <c r="BE14" s="1856"/>
      <c r="BF14" s="1857"/>
      <c r="BG14" s="1864" t="s">
        <v>54</v>
      </c>
      <c r="BH14" s="1864" t="s">
        <v>55</v>
      </c>
      <c r="BI14" s="1864" t="s">
        <v>1172</v>
      </c>
      <c r="BJ14" s="1864" t="s">
        <v>56</v>
      </c>
      <c r="BK14" s="1864" t="s">
        <v>71</v>
      </c>
      <c r="BL14" s="1867" t="s">
        <v>58</v>
      </c>
      <c r="BM14" s="1867" t="s">
        <v>59</v>
      </c>
      <c r="BN14" s="1869" t="s">
        <v>60</v>
      </c>
      <c r="BO14" s="112" t="s">
        <v>61</v>
      </c>
      <c r="BP14" s="112"/>
      <c r="BQ14" s="112"/>
      <c r="BR14" s="112" t="s">
        <v>62</v>
      </c>
      <c r="BS14" s="112"/>
      <c r="BT14" s="112"/>
      <c r="BU14" s="112" t="s">
        <v>63</v>
      </c>
      <c r="BV14" s="112"/>
      <c r="BW14" s="112"/>
      <c r="BX14" s="112" t="s">
        <v>64</v>
      </c>
      <c r="BY14" s="112"/>
      <c r="BZ14" s="112"/>
      <c r="CA14" s="112" t="s">
        <v>65</v>
      </c>
      <c r="CB14" s="112"/>
      <c r="CC14" s="112"/>
      <c r="CD14" s="112" t="s">
        <v>1368</v>
      </c>
      <c r="CE14" s="112"/>
      <c r="CF14" s="112"/>
      <c r="CG14" s="112" t="s">
        <v>1369</v>
      </c>
      <c r="CH14" s="1587"/>
      <c r="CI14" s="1587"/>
      <c r="CJ14" s="112" t="s">
        <v>67</v>
      </c>
      <c r="CK14" s="112"/>
      <c r="CL14" s="112"/>
      <c r="CM14" s="112" t="s">
        <v>68</v>
      </c>
      <c r="CN14" s="112"/>
      <c r="CO14" s="112"/>
      <c r="CP14" s="112" t="s">
        <v>69</v>
      </c>
      <c r="CQ14" s="112"/>
      <c r="CR14" s="113"/>
      <c r="CS14" s="114" t="s">
        <v>70</v>
      </c>
      <c r="CT14" s="112"/>
      <c r="CU14" s="113"/>
      <c r="CV14" s="114" t="s">
        <v>60</v>
      </c>
      <c r="CW14" s="112"/>
      <c r="CX14" s="115"/>
    </row>
    <row r="15" spans="2:103" ht="52.5" customHeight="1" thickBot="1">
      <c r="B15" s="1850"/>
      <c r="C15" s="1852"/>
      <c r="D15" s="1854"/>
      <c r="E15" s="1854"/>
      <c r="F15" s="1854"/>
      <c r="G15" s="105" t="s">
        <v>72</v>
      </c>
      <c r="H15" s="116" t="s">
        <v>73</v>
      </c>
      <c r="I15" s="106" t="s">
        <v>74</v>
      </c>
      <c r="J15" s="1854"/>
      <c r="K15" s="1854"/>
      <c r="L15" s="1854"/>
      <c r="M15" s="1854"/>
      <c r="N15" s="1854"/>
      <c r="O15" s="1859"/>
      <c r="P15" s="1861"/>
      <c r="Q15" s="1861"/>
      <c r="R15" s="1861"/>
      <c r="S15" s="117" t="s">
        <v>75</v>
      </c>
      <c r="T15" s="117" t="s">
        <v>76</v>
      </c>
      <c r="U15" s="117" t="s">
        <v>77</v>
      </c>
      <c r="V15" s="117" t="s">
        <v>75</v>
      </c>
      <c r="W15" s="117" t="s">
        <v>76</v>
      </c>
      <c r="X15" s="117" t="s">
        <v>77</v>
      </c>
      <c r="Y15" s="117" t="s">
        <v>75</v>
      </c>
      <c r="Z15" s="117" t="s">
        <v>76</v>
      </c>
      <c r="AA15" s="117" t="s">
        <v>77</v>
      </c>
      <c r="AB15" s="117" t="s">
        <v>75</v>
      </c>
      <c r="AC15" s="117" t="s">
        <v>76</v>
      </c>
      <c r="AD15" s="117" t="s">
        <v>77</v>
      </c>
      <c r="AE15" s="117" t="s">
        <v>75</v>
      </c>
      <c r="AF15" s="117" t="s">
        <v>76</v>
      </c>
      <c r="AG15" s="117" t="s">
        <v>77</v>
      </c>
      <c r="AH15" s="117" t="s">
        <v>75</v>
      </c>
      <c r="AI15" s="117" t="s">
        <v>76</v>
      </c>
      <c r="AJ15" s="117" t="s">
        <v>77</v>
      </c>
      <c r="AK15" s="117" t="s">
        <v>75</v>
      </c>
      <c r="AL15" s="117" t="s">
        <v>76</v>
      </c>
      <c r="AM15" s="117" t="s">
        <v>77</v>
      </c>
      <c r="AN15" s="117" t="s">
        <v>75</v>
      </c>
      <c r="AO15" s="117" t="s">
        <v>76</v>
      </c>
      <c r="AP15" s="117" t="s">
        <v>77</v>
      </c>
      <c r="AQ15" s="118" t="s">
        <v>75</v>
      </c>
      <c r="AR15" s="118" t="s">
        <v>76</v>
      </c>
      <c r="AS15" s="119" t="s">
        <v>77</v>
      </c>
      <c r="AT15" s="118" t="s">
        <v>75</v>
      </c>
      <c r="AU15" s="118" t="s">
        <v>76</v>
      </c>
      <c r="AV15" s="119" t="s">
        <v>77</v>
      </c>
      <c r="AW15" s="118" t="s">
        <v>75</v>
      </c>
      <c r="AX15" s="118" t="s">
        <v>76</v>
      </c>
      <c r="AY15" s="119" t="s">
        <v>77</v>
      </c>
      <c r="BA15" s="1863"/>
      <c r="BB15" s="1865"/>
      <c r="BC15" s="1865"/>
      <c r="BD15" s="120" t="s">
        <v>72</v>
      </c>
      <c r="BE15" s="120" t="s">
        <v>73</v>
      </c>
      <c r="BF15" s="120" t="s">
        <v>74</v>
      </c>
      <c r="BG15" s="1865"/>
      <c r="BH15" s="1865"/>
      <c r="BI15" s="1865"/>
      <c r="BJ15" s="1865"/>
      <c r="BK15" s="1865"/>
      <c r="BL15" s="1868"/>
      <c r="BM15" s="1868"/>
      <c r="BN15" s="1870"/>
      <c r="BO15" s="110" t="s">
        <v>75</v>
      </c>
      <c r="BP15" s="110" t="s">
        <v>76</v>
      </c>
      <c r="BQ15" s="110" t="s">
        <v>77</v>
      </c>
      <c r="BR15" s="110" t="s">
        <v>75</v>
      </c>
      <c r="BS15" s="110" t="s">
        <v>76</v>
      </c>
      <c r="BT15" s="110" t="s">
        <v>77</v>
      </c>
      <c r="BU15" s="110" t="s">
        <v>75</v>
      </c>
      <c r="BV15" s="110" t="s">
        <v>76</v>
      </c>
      <c r="BW15" s="110" t="s">
        <v>77</v>
      </c>
      <c r="BX15" s="110" t="s">
        <v>75</v>
      </c>
      <c r="BY15" s="110" t="s">
        <v>76</v>
      </c>
      <c r="BZ15" s="110" t="s">
        <v>77</v>
      </c>
      <c r="CA15" s="110" t="s">
        <v>75</v>
      </c>
      <c r="CB15" s="110" t="s">
        <v>76</v>
      </c>
      <c r="CC15" s="110" t="s">
        <v>77</v>
      </c>
      <c r="CD15" s="110" t="s">
        <v>75</v>
      </c>
      <c r="CE15" s="110" t="s">
        <v>76</v>
      </c>
      <c r="CF15" s="110" t="s">
        <v>77</v>
      </c>
      <c r="CG15" s="110" t="s">
        <v>75</v>
      </c>
      <c r="CH15" s="110" t="s">
        <v>76</v>
      </c>
      <c r="CI15" s="110" t="s">
        <v>77</v>
      </c>
      <c r="CJ15" s="110" t="s">
        <v>75</v>
      </c>
      <c r="CK15" s="110" t="s">
        <v>76</v>
      </c>
      <c r="CL15" s="110" t="s">
        <v>77</v>
      </c>
      <c r="CM15" s="110" t="s">
        <v>75</v>
      </c>
      <c r="CN15" s="110" t="s">
        <v>76</v>
      </c>
      <c r="CO15" s="110" t="s">
        <v>77</v>
      </c>
      <c r="CP15" s="110" t="s">
        <v>75</v>
      </c>
      <c r="CQ15" s="110" t="s">
        <v>76</v>
      </c>
      <c r="CR15" s="120" t="s">
        <v>77</v>
      </c>
      <c r="CS15" s="111" t="s">
        <v>75</v>
      </c>
      <c r="CT15" s="110" t="s">
        <v>76</v>
      </c>
      <c r="CU15" s="120" t="s">
        <v>77</v>
      </c>
      <c r="CV15" s="111" t="s">
        <v>75</v>
      </c>
      <c r="CW15" s="110" t="s">
        <v>76</v>
      </c>
      <c r="CX15" s="121" t="s">
        <v>77</v>
      </c>
    </row>
    <row r="16" spans="2:103" ht="3.65"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ht="13">
      <c r="B17" s="1279">
        <f>'00 - Cover'!F16</f>
        <v>45688</v>
      </c>
      <c r="C17" s="129">
        <f>IF($B17=0,"",SUMIFS(INPUT_DATA!C:C,INPUT_DATA!$A:$A,$B17,INPUT_DATA!$B:$B,"S"))</f>
        <v>7942231678.1999998</v>
      </c>
      <c r="D17" s="130">
        <f>IF($B17=0,"",SUMIFS(INPUT_DATA!D:D,INPUT_DATA!$A:$A,$B17,INPUT_DATA!$B:$B,"S"))</f>
        <v>0</v>
      </c>
      <c r="E17" s="131">
        <f>IF($B17=0,"",SUMIFS(INPUT_DATA!E:E,INPUT_DATA!$A:$A,$B17,INPUT_DATA!$B:$B,"S"))</f>
        <v>42177775.649999999</v>
      </c>
      <c r="F17" s="131">
        <f>IF($B17=0,"",SUMIFS(INPUT_DATA!F:F,INPUT_DATA!$A:$A,$B17,INPUT_DATA!$B:$B,"S"))</f>
        <v>13800626.789999999</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411919.03</v>
      </c>
      <c r="L17" s="131">
        <f>IF($B17=0,"",SUMIFS(INPUT_DATA!L:L,INPUT_DATA!$A:$A,$B17,INPUT_DATA!$B:$B,"S"))</f>
        <v>0</v>
      </c>
      <c r="M17" s="131">
        <f>IF($B17=0,"",SUMIFS(INPUT_DATA!M:M,INPUT_DATA!$A:$A,$B17,INPUT_DATA!$B:$B,"S"))</f>
        <v>3743629.77</v>
      </c>
      <c r="N17" s="131">
        <f>IF($B17=0,"",SUMIFS(INPUT_DATA!N:N,INPUT_DATA!$A:$A,$B17,INPUT_DATA!$B:$B,"S"))</f>
        <v>0</v>
      </c>
      <c r="O17" s="132">
        <f>IF($B17=0,"",C17+D17-E17-F17+G17+H17+I17-J17-K17-M17-N17-L17)</f>
        <v>7882097726.96</v>
      </c>
      <c r="P17" s="133">
        <f>IF($B17=0,"",SUMIFS(INPUT_DATA!O:O,INPUT_DATA!$A:$A,$B17,INPUT_DATA!$B:$B,"S"))</f>
        <v>7882097726.96</v>
      </c>
      <c r="Q17" s="133">
        <f>IF($B17=0,"",O17-P17)</f>
        <v>0</v>
      </c>
      <c r="R17" s="133">
        <f>IF($B17=0,"",SUMIFS(INPUT_DATA!BL:BL,INPUT_DATA!$A:$A,$B17,INPUT_DATA!$B:$B,"S"))</f>
        <v>7755240.1500000004</v>
      </c>
      <c r="S17" s="134">
        <f>IF($B17=0,"",SUMIFS(INPUT_DATA!P:P,INPUT_DATA!$A:$A,$B17,INPUT_DATA!$B:$B,"S"))</f>
        <v>172771.65</v>
      </c>
      <c r="T17" s="134">
        <f>IF($B17=0,"",SUMIFS(INPUT_DATA!Q:Q,INPUT_DATA!$A:$A,$B17,INPUT_DATA!$B:$B,"S"))</f>
        <v>38241.730000000003</v>
      </c>
      <c r="U17" s="134">
        <f>IF($B17=0,"",SUMIFS(INPUT_DATA!R:R,INPUT_DATA!$A:$A,$B17,INPUT_DATA!$B:$B,"S"))</f>
        <v>0</v>
      </c>
      <c r="V17" s="134">
        <f>IF($B17=0,"",SUMIFS(INPUT_DATA!S:S,INPUT_DATA!$A:$A,$B17,INPUT_DATA!$B:$B,"S"))</f>
        <v>106679.76</v>
      </c>
      <c r="W17" s="134">
        <f>IF($B17=0,"",SUMIFS(INPUT_DATA!T:T,INPUT_DATA!$A:$A,$B17,INPUT_DATA!$B:$B,"S"))</f>
        <v>21253.25</v>
      </c>
      <c r="X17" s="134">
        <f>IF($B17=0,"",SUMIFS(INPUT_DATA!U:U,INPUT_DATA!$A:$A,$B17,INPUT_DATA!$B:$B,"S"))</f>
        <v>0</v>
      </c>
      <c r="Y17" s="134">
        <f>IF($B17=0,"",SUMIFS(INPUT_DATA!V:V,INPUT_DATA!$A:$A,$B17,INPUT_DATA!$B:$B,"S"))</f>
        <v>71746.8</v>
      </c>
      <c r="Z17" s="134">
        <f>IF($B17=0,"",SUMIFS(INPUT_DATA!W:W,INPUT_DATA!$A:$A,$B17,INPUT_DATA!$B:$B,"S"))</f>
        <v>17792.560000000001</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969.07</v>
      </c>
      <c r="AI17" s="134">
        <f>IF($B17=0,"",SUMIFS(INPUT_DATA!AF:AF,INPUT_DATA!$A:$A,$B17,INPUT_DATA!$B:$B,"S"))</f>
        <v>13.51</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206735.53999999998</v>
      </c>
      <c r="AR17" s="136">
        <f>IF($B17=0,"",T17+W17-Z17-AC17-AF17-AI17-AL17-AO17)</f>
        <v>41688.909999999996</v>
      </c>
      <c r="AS17" s="137">
        <f>IF($B17=0,"",U17+X17-AA17-AD17-AG17-AJ17-AM17-AP17)</f>
        <v>0</v>
      </c>
      <c r="AT17" s="135">
        <f>IF($B17=0,"",SUMIFS(INPUT_DATA!AQ:AQ,INPUT_DATA!$A:$A,$B17,INPUT_DATA!$B:$B,"S"))</f>
        <v>206735.54</v>
      </c>
      <c r="AU17" s="136">
        <f>IF($B17=0,"",SUMIFS(INPUT_DATA!AR:AR,INPUT_DATA!$A:$A,$B17,INPUT_DATA!$B:$B,"S"))</f>
        <v>41688.910000000003</v>
      </c>
      <c r="AV17" s="137">
        <f>IF($B17=0,"",SUMIFS(INPUT_DATA!AS:AS,INPUT_DATA!$A:$A,$B17,INPUT_DATA!$B:$B,"S"))</f>
        <v>0</v>
      </c>
      <c r="AW17" s="135">
        <f>IF($B17=0,"",AQ17-AT17)</f>
        <v>-2.9103830456733704E-11</v>
      </c>
      <c r="AX17" s="136">
        <f t="shared" ref="AX17:AY18" si="1">IF($B17=0,"",AR17-AU17)</f>
        <v>-7.2759576141834259E-12</v>
      </c>
      <c r="AY17" s="137">
        <f t="shared" si="1"/>
        <v>0</v>
      </c>
      <c r="AZ17" s="138"/>
      <c r="BA17" s="129">
        <f>IF($B17=0,"",SUMIFS(INPUT_DATA!C:C,INPUT_DATA!$A:$A,$B17,INPUT_DATA!$B:$B,"D"))</f>
        <v>238668.41</v>
      </c>
      <c r="BB17" s="139">
        <f>IF($B17=0,"",SUMIFS(INPUT_DATA!E:E,INPUT_DATA!$A:$A,$B17,INPUT_DATA!$B:$B,"D"))</f>
        <v>642.67999999999995</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411919.03</v>
      </c>
      <c r="BI17" s="139">
        <f>IF($B17=0,"",SUMIFS(INPUT_DATA!L:L,INPUT_DATA!$A:$A,$B17,INPUT_DATA!$B:$B,"D"))</f>
        <v>0</v>
      </c>
      <c r="BJ17" s="139">
        <f>IF($B17=0,"",SUMIFS(INPUT_DATA!M:M,INPUT_DATA!$A:$A,$B17,INPUT_DATA!$B:$B,"D"))</f>
        <v>238668.41</v>
      </c>
      <c r="BK17" s="139">
        <f>IF($B17=0,"",SUMIFS(INPUT_DATA!N:N,INPUT_DATA!$A:$A,$B17,INPUT_DATA!$B:$B,"D"))</f>
        <v>0</v>
      </c>
      <c r="BL17" s="140">
        <f>IF($B17=0,"",BA17-BB17-BC17+BD17+BE17+BF17-BG17+BH17-BJ17-BK17)</f>
        <v>411276.35</v>
      </c>
      <c r="BM17" s="140">
        <f>IF($B17=0,"",SUMIFS(INPUT_DATA!O:O,INPUT_DATA!$A:$A,$B17,INPUT_DATA!$B:$B,"D"))</f>
        <v>411276.35</v>
      </c>
      <c r="BN17" s="140">
        <f>IF($B17=0,"",BL17-BM17)</f>
        <v>0</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969.07</v>
      </c>
      <c r="BV17" s="139">
        <f>IF($B17=0,"",SUMIFS(INPUT_DATA!W:W,INPUT_DATA!$A:$A,$B17,INPUT_DATA!$B:$B,"D"))</f>
        <v>13.51</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969.07</v>
      </c>
      <c r="CE17" s="139">
        <f>IF($B17=0,"",SUMIFS(INPUT_DATA!AF:AF,INPUT_DATA!$A:$A,$B17,INPUT_DATA!$B:$B,"D"))</f>
        <v>13.51</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 t="shared" ref="CQ17:CQ80" si="2">IF($B17=0,"",BP17+BS17-BV17-BY17-CB17+CE17-CK17-CN17+CH17)</f>
        <v>0</v>
      </c>
      <c r="CR17" s="136">
        <f t="shared" ref="CR17:CR80" si="3">IF($B17=0,"",BQ17+BT17-BW17-BZ17-CC17+CF17-CL17-CO17+CI17)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4">IF($B17=0,"",CQ17-CT17)</f>
        <v>0</v>
      </c>
      <c r="CX17" s="142">
        <f t="shared" ref="CX17:CX18" si="5">IF($B17=0,"",CR17-CU17)</f>
        <v>0</v>
      </c>
      <c r="CY17" s="138"/>
      <c r="CZ17" s="1696"/>
    </row>
    <row r="18" spans="2:104" ht="13">
      <c r="B18" s="143">
        <f>INPUT_DATA!CL5</f>
        <v>45657</v>
      </c>
      <c r="C18" s="145">
        <f>IF($B18=0,"",SUMIFS(INPUT_DATA!C:C,INPUT_DATA!$A:$A,$B18,INPUT_DATA!$B:$B,"S"))</f>
        <v>8062678431.4300003</v>
      </c>
      <c r="D18" s="145">
        <f>IF($B18=0,"",SUMIFS(INPUT_DATA!D:D,INPUT_DATA!$A:$A,$B18,INPUT_DATA!$B:$B,"S"))</f>
        <v>0</v>
      </c>
      <c r="E18" s="146">
        <f>IF($B18=0,"",SUMIFS(INPUT_DATA!E:E,INPUT_DATA!$A:$A,$B18,INPUT_DATA!$B:$B,"S"))</f>
        <v>41765874.259999998</v>
      </c>
      <c r="F18" s="146">
        <f>IF($B18=0,"",SUMIFS(INPUT_DATA!F:F,INPUT_DATA!$A:$A,$B18,INPUT_DATA!$B:$B,"S"))</f>
        <v>14770590.32</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282412.90999999997</v>
      </c>
      <c r="L18" s="146">
        <f>IF($B18=0,"",SUMIFS(INPUT_DATA!L:L,INPUT_DATA!$A:$A,$B18,INPUT_DATA!$B:$B,"S"))</f>
        <v>0</v>
      </c>
      <c r="M18" s="146">
        <f>IF($B18=0,"",SUMIFS(INPUT_DATA!M:M,INPUT_DATA!$A:$A,$B18,INPUT_DATA!$B:$B,"S"))</f>
        <v>3390909.64</v>
      </c>
      <c r="N18" s="146">
        <f>IF($B18=0,"",SUMIFS(INPUT_DATA!N:N,INPUT_DATA!$A:$A,$B18,INPUT_DATA!$B:$B,"S"))</f>
        <v>60236966.100000001</v>
      </c>
      <c r="O18" s="147">
        <f>IF($B18=0,"",C18+D18-E18-F18+G18+H18+I18-J18-K18-M18-N18-L18)</f>
        <v>7942231678.1999998</v>
      </c>
      <c r="P18" s="148">
        <f>IF($B18=0,"",SUMIFS(INPUT_DATA!O:O,INPUT_DATA!$A:$A,$B18,INPUT_DATA!$B:$B,"S"))</f>
        <v>7942231678.1999998</v>
      </c>
      <c r="Q18" s="148">
        <f>IF($B18=0,"",O18-P18)</f>
        <v>0</v>
      </c>
      <c r="R18" s="148">
        <f>IF($B18=0,"",SUMIFS(INPUT_DATA!BL:BL,INPUT_DATA!$A:$A,$B18,INPUT_DATA!$B:$B,"S"))</f>
        <v>7868933.2199999997</v>
      </c>
      <c r="S18" s="149">
        <f>IF($B18=0,"",SUMIFS(INPUT_DATA!P:P,INPUT_DATA!$A:$A,$B18,INPUT_DATA!$B:$B,"S"))</f>
        <v>129108.29</v>
      </c>
      <c r="T18" s="149">
        <f>IF($B18=0,"",SUMIFS(INPUT_DATA!Q:Q,INPUT_DATA!$A:$A,$B18,INPUT_DATA!$B:$B,"S"))</f>
        <v>24117.33</v>
      </c>
      <c r="U18" s="149">
        <f>IF($B18=0,"",SUMIFS(INPUT_DATA!R:R,INPUT_DATA!$A:$A,$B18,INPUT_DATA!$B:$B,"S"))</f>
        <v>0</v>
      </c>
      <c r="V18" s="150">
        <f>IF($B18=0,"",SUMIFS(INPUT_DATA!S:S,INPUT_DATA!$A:$A,$B18,INPUT_DATA!$B:$B,"S"))</f>
        <v>122480.08</v>
      </c>
      <c r="W18" s="150">
        <f>IF($B18=0,"",SUMIFS(INPUT_DATA!T:T,INPUT_DATA!$A:$A,$B18,INPUT_DATA!$B:$B,"S"))</f>
        <v>29989.43</v>
      </c>
      <c r="X18" s="150">
        <f>IF($B18=0,"",SUMIFS(INPUT_DATA!U:U,INPUT_DATA!$A:$A,$B18,INPUT_DATA!$B:$B,"S"))</f>
        <v>0</v>
      </c>
      <c r="Y18" s="150">
        <f>IF($B18=0,"",SUMIFS(INPUT_DATA!V:V,INPUT_DATA!$A:$A,$B18,INPUT_DATA!$B:$B,"S"))</f>
        <v>77115.009999999995</v>
      </c>
      <c r="Z18" s="150">
        <f>IF($B18=0,"",SUMIFS(INPUT_DATA!W:W,INPUT_DATA!$A:$A,$B18,INPUT_DATA!$B:$B,"S"))</f>
        <v>15738.69</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0</v>
      </c>
      <c r="AI18" s="150">
        <f>IF($B18=0,"",SUMIFS(INPUT_DATA!AF:AF,INPUT_DATA!$A:$A,$B18,INPUT_DATA!$B:$B,"S"))</f>
        <v>0</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1701.71</v>
      </c>
      <c r="AO18" s="150">
        <f>IF($B18=0,"",SUMIFS(INPUT_DATA!AO:AO,INPUT_DATA!$A:$A,$B18,INPUT_DATA!$B:$B,"S"))</f>
        <v>126.34</v>
      </c>
      <c r="AP18" s="150">
        <f>IF($B18=0,"",SUMIFS(INPUT_DATA!AP:AP,INPUT_DATA!$A:$A,$B18,INPUT_DATA!$B:$B,"S"))</f>
        <v>0</v>
      </c>
      <c r="AQ18" s="151">
        <f t="shared" si="0"/>
        <v>172771.65</v>
      </c>
      <c r="AR18" s="152">
        <f>IF($B18=0,"",T18+W18-Z18-AC18-AF18-AI18-AL18-AO18)</f>
        <v>38241.730000000003</v>
      </c>
      <c r="AS18" s="153">
        <f>IF($B18=0,"",U18+X18-AA18-AD18-AG18-AJ18-AM18-AP18)</f>
        <v>0</v>
      </c>
      <c r="AT18" s="151">
        <f>IF($B18=0,"",SUMIFS(INPUT_DATA!AQ:AQ,INPUT_DATA!$A:$A,$B18,INPUT_DATA!$B:$B,"S"))</f>
        <v>172771.65</v>
      </c>
      <c r="AU18" s="152">
        <f>IF($B18=0,"",SUMIFS(INPUT_DATA!AR:AR,INPUT_DATA!$A:$A,$B18,INPUT_DATA!$B:$B,"S"))</f>
        <v>38241.730000000003</v>
      </c>
      <c r="AV18" s="153">
        <f>IF($B18=0,"",SUMIFS(INPUT_DATA!AS:AS,INPUT_DATA!$A:$A,$B18,INPUT_DATA!$B:$B,"S"))</f>
        <v>0</v>
      </c>
      <c r="AW18" s="151">
        <f>IF($B18=0,"",AQ18-AT18)</f>
        <v>0</v>
      </c>
      <c r="AX18" s="152">
        <f t="shared" si="1"/>
        <v>0</v>
      </c>
      <c r="AY18" s="153">
        <f t="shared" si="1"/>
        <v>0</v>
      </c>
      <c r="AZ18" s="154"/>
      <c r="BA18" s="144">
        <f>IF($B18=0,"",SUMIFS(INPUT_DATA!C:C,INPUT_DATA!$A:$A,$B18,INPUT_DATA!$B:$B,"D"))</f>
        <v>256996.09</v>
      </c>
      <c r="BB18" s="155">
        <f>IF($B18=0,"",SUMIFS(INPUT_DATA!E:E,INPUT_DATA!$A:$A,$B18,INPUT_DATA!$B:$B,"D"))</f>
        <v>45908.84</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282412.90999999997</v>
      </c>
      <c r="BI18" s="155">
        <f>IF($B18=0,"",SUMIFS(INPUT_DATA!L:L,INPUT_DATA!$A:$A,$B18,INPUT_DATA!$B:$B,"D"))</f>
        <v>0</v>
      </c>
      <c r="BJ18" s="155">
        <f>IF($B18=0,"",SUMIFS(INPUT_DATA!M:M,INPUT_DATA!$A:$A,$B18,INPUT_DATA!$B:$B,"D"))</f>
        <v>254831.75</v>
      </c>
      <c r="BK18" s="155">
        <f>IF($B18=0,"",SUMIFS(INPUT_DATA!N:N,INPUT_DATA!$A:$A,$B18,INPUT_DATA!$B:$B,"D"))</f>
        <v>0</v>
      </c>
      <c r="BL18" s="156">
        <f t="shared" ref="BL18:BL81" si="6">IF($B18=0,"",AZ18+BA18-BB18-BC18+BD18+BE18+BF18-BG18+BH18-BJ18-BK18)</f>
        <v>238668.40999999997</v>
      </c>
      <c r="BM18" s="156">
        <f>IF($B18=0,"",SUMIFS(INPUT_DATA!O:O,INPUT_DATA!$A:$A,$B18,INPUT_DATA!$B:$B,"D"))</f>
        <v>238668.41</v>
      </c>
      <c r="BN18" s="156">
        <f>IF($B18=0,"",BL18-BM18)</f>
        <v>-2.9103830456733704E-11</v>
      </c>
      <c r="BO18" s="144">
        <f>IF($B18=0,"",SUMIFS(INPUT_DATA!P:P,INPUT_DATA!$A:$A,$B18,INPUT_DATA!$B:$B,"D"))</f>
        <v>3909.79</v>
      </c>
      <c r="BP18" s="157">
        <f>IF($B18=0,"",SUMIFS(INPUT_DATA!Q:Q,INPUT_DATA!$A:$A,$B18,INPUT_DATA!$B:$B,"D"))</f>
        <v>230.22</v>
      </c>
      <c r="BQ18" s="157">
        <f>IF($B18=0,"",SUMIFS(INPUT_DATA!R:R,INPUT_DATA!$A:$A,$B18,INPUT_DATA!$B:$B,"D"))</f>
        <v>0</v>
      </c>
      <c r="BR18" s="155">
        <f>IF($B18=0,"",SUMIFS(INPUT_DATA!S:S,INPUT_DATA!$A:$A,$B18,INPUT_DATA!$B:$B,"D"))</f>
        <v>0</v>
      </c>
      <c r="BS18" s="155">
        <f>IF($B18=0,"",SUMIFS(INPUT_DATA!T:T,INPUT_DATA!$A:$A,$B18,INPUT_DATA!$B:$B,"D"))</f>
        <v>0</v>
      </c>
      <c r="BT18" s="155">
        <f>IF($B18=0,"",SUMIFS(INPUT_DATA!U:U,INPUT_DATA!$A:$A,$B18,INPUT_DATA!$B:$B,"D"))</f>
        <v>0</v>
      </c>
      <c r="BU18" s="155">
        <f>IF($B18=0,"",SUMIFS(INPUT_DATA!V:V,INPUT_DATA!$A:$A,$B18,INPUT_DATA!$B:$B,"D"))</f>
        <v>3909.79</v>
      </c>
      <c r="BV18" s="155">
        <f>IF($B18=0,"",SUMIFS(INPUT_DATA!W:W,INPUT_DATA!$A:$A,$B18,INPUT_DATA!$B:$B,"D"))</f>
        <v>230.22</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0</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0</v>
      </c>
      <c r="CQ18" s="152">
        <f t="shared" si="2"/>
        <v>0</v>
      </c>
      <c r="CR18" s="152">
        <f t="shared" si="3"/>
        <v>0</v>
      </c>
      <c r="CS18" s="157">
        <f>IF($B18=0,"",SUMIFS(INPUT_DATA!AQ:AQ,INPUT_DATA!$A:$A,$B18,INPUT_DATA!$B:$B,"D"))</f>
        <v>0</v>
      </c>
      <c r="CT18" s="157">
        <f>IF($B18=0,"",SUMIFS(INPUT_DATA!AR:AR,INPUT_DATA!$A:$A,$B18,INPUT_DATA!$B:$B,"D"))</f>
        <v>0</v>
      </c>
      <c r="CU18" s="157">
        <f>IF($B18=0,"",SUMIFS(INPUT_DATA!AS:AS,INPUT_DATA!$A:$A,$B18,INPUT_DATA!$B:$B,"D"))</f>
        <v>0</v>
      </c>
      <c r="CV18" s="157">
        <f>IF($B18=0,"",CP18-CS18)</f>
        <v>0</v>
      </c>
      <c r="CW18" s="152">
        <f t="shared" si="4"/>
        <v>0</v>
      </c>
      <c r="CX18" s="158">
        <f t="shared" si="5"/>
        <v>0</v>
      </c>
      <c r="CY18" s="154"/>
    </row>
    <row r="19" spans="2:104" ht="13">
      <c r="B19" s="143">
        <f>INPUT_DATA!CL6</f>
        <v>45626</v>
      </c>
      <c r="C19" s="145">
        <f>IF($B19=0,"",SUMIFS(INPUT_DATA!C:C,INPUT_DATA!$A:$A,$B19,INPUT_DATA!$B:$B,"S"))</f>
        <v>8120798931.6599998</v>
      </c>
      <c r="D19" s="145">
        <f>IF($B19=0,"",SUMIFS(INPUT_DATA!D:D,INPUT_DATA!$A:$A,$B19,INPUT_DATA!$B:$B,"S"))</f>
        <v>0</v>
      </c>
      <c r="E19" s="146">
        <f>IF($B19=0,"",SUMIFS(INPUT_DATA!E:E,INPUT_DATA!$A:$A,$B19,INPUT_DATA!$B:$B,"S"))</f>
        <v>41993813.539999999</v>
      </c>
      <c r="F19" s="146">
        <f>IF($B19=0,"",SUMIFS(INPUT_DATA!F:F,INPUT_DATA!$A:$A,$B19,INPUT_DATA!$B:$B,"S"))</f>
        <v>12780562.119999999</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259157.33</v>
      </c>
      <c r="L19" s="146">
        <f>IF($B19=0,"",SUMIFS(INPUT_DATA!L:L,INPUT_DATA!$A:$A,$B19,INPUT_DATA!$B:$B,"S"))</f>
        <v>0</v>
      </c>
      <c r="M19" s="146">
        <f>IF($B19=0,"",SUMIFS(INPUT_DATA!M:M,INPUT_DATA!$A:$A,$B19,INPUT_DATA!$B:$B,"S"))</f>
        <v>3086967.24</v>
      </c>
      <c r="N19" s="146">
        <f>IF($B19=0,"",SUMIFS(INPUT_DATA!N:N,INPUT_DATA!$A:$A,$B19,INPUT_DATA!$B:$B,"S"))</f>
        <v>0</v>
      </c>
      <c r="O19" s="147">
        <f t="shared" ref="O19:O82" si="8">IF($B19=0,"",C19+D19-E19-F19+G19+H19+I19-J19-K19-M19-N19-L19)</f>
        <v>8062678431.4300003</v>
      </c>
      <c r="P19" s="148">
        <f>IF($B19=0,"",SUMIFS(INPUT_DATA!O:O,INPUT_DATA!$A:$A,$B19,INPUT_DATA!$B:$B,"S"))</f>
        <v>8062678431.4300003</v>
      </c>
      <c r="Q19" s="148">
        <f t="shared" ref="Q19:Q82" si="9">IF($B19=0,"",O19-P19)</f>
        <v>0</v>
      </c>
      <c r="R19" s="148">
        <f>IF($B19=0,"",SUMIFS(INPUT_DATA!BL:BL,INPUT_DATA!$A:$A,$B19,INPUT_DATA!$B:$B,"S"))</f>
        <v>7863322.6900000004</v>
      </c>
      <c r="S19" s="149">
        <f>IF($B19=0,"",SUMIFS(INPUT_DATA!P:P,INPUT_DATA!$A:$A,$B19,INPUT_DATA!$B:$B,"S"))</f>
        <v>0</v>
      </c>
      <c r="T19" s="149">
        <f>IF($B19=0,"",SUMIFS(INPUT_DATA!Q:Q,INPUT_DATA!$A:$A,$B19,INPUT_DATA!$B:$B,"S"))</f>
        <v>0</v>
      </c>
      <c r="U19" s="149">
        <f>IF($B19=0,"",SUMIFS(INPUT_DATA!R:R,INPUT_DATA!$A:$A,$B19,INPUT_DATA!$B:$B,"S"))</f>
        <v>0</v>
      </c>
      <c r="V19" s="150">
        <f>IF($B19=0,"",SUMIFS(INPUT_DATA!S:S,INPUT_DATA!$A:$A,$B19,INPUT_DATA!$B:$B,"S"))</f>
        <v>129108.29</v>
      </c>
      <c r="W19" s="150">
        <f>IF($B19=0,"",SUMIFS(INPUT_DATA!T:T,INPUT_DATA!$A:$A,$B19,INPUT_DATA!$B:$B,"S"))</f>
        <v>24117.33</v>
      </c>
      <c r="X19" s="150">
        <f>IF($B19=0,"",SUMIFS(INPUT_DATA!U:U,INPUT_DATA!$A:$A,$B19,INPUT_DATA!$B:$B,"S"))</f>
        <v>0</v>
      </c>
      <c r="Y19" s="150">
        <f>IF($B19=0,"",SUMIFS(INPUT_DATA!V:V,INPUT_DATA!$A:$A,$B19,INPUT_DATA!$B:$B,"S"))</f>
        <v>0</v>
      </c>
      <c r="Z19" s="150">
        <f>IF($B19=0,"",SUMIFS(INPUT_DATA!W:W,INPUT_DATA!$A:$A,$B19,INPUT_DATA!$B:$B,"S"))</f>
        <v>0</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0</v>
      </c>
      <c r="AI19" s="150">
        <f>IF($B19=0,"",SUMIFS(INPUT_DATA!AF:AF,INPUT_DATA!$A:$A,$B19,INPUT_DATA!$B:$B,"S"))</f>
        <v>0</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129108.29</v>
      </c>
      <c r="AR19" s="152">
        <f t="shared" ref="AR19:AR82" si="11">IF($B19=0,"",T19+W19-Z19-AC19-AF19-AI19-AL19-AO19)</f>
        <v>24117.33</v>
      </c>
      <c r="AS19" s="153">
        <f t="shared" ref="AS19:AS82" si="12">IF($B19=0,"",U19+X19-AA19-AD19-AG19-AJ19-AM19-AP19)</f>
        <v>0</v>
      </c>
      <c r="AT19" s="151">
        <f>IF($B19=0,"",SUMIFS(INPUT_DATA!AQ:AQ,INPUT_DATA!$A:$A,$B19,INPUT_DATA!$B:$B,"S"))</f>
        <v>129108.29</v>
      </c>
      <c r="AU19" s="152">
        <f>IF($B19=0,"",SUMIFS(INPUT_DATA!AR:AR,INPUT_DATA!$A:$A,$B19,INPUT_DATA!$B:$B,"S"))</f>
        <v>24117.33</v>
      </c>
      <c r="AV19" s="153">
        <f>IF($B19=0,"",SUMIFS(INPUT_DATA!AS:AS,INPUT_DATA!$A:$A,$B19,INPUT_DATA!$B:$B,"S"))</f>
        <v>0</v>
      </c>
      <c r="AW19" s="151">
        <f t="shared" ref="AW19:AW82" si="13">IF($B19=0,"",AQ19-AT19)</f>
        <v>0</v>
      </c>
      <c r="AX19" s="152">
        <f t="shared" ref="AX19:AX82" si="14">IF($B19=0,"",AR19-AU19)</f>
        <v>0</v>
      </c>
      <c r="AY19" s="153">
        <f t="shared" ref="AY19:AY82" si="15">IF($B19=0,"",AS19-AV19)</f>
        <v>0</v>
      </c>
      <c r="AZ19" s="154"/>
      <c r="BA19" s="144">
        <f>IF($B19=0,"",SUMIFS(INPUT_DATA!C:C,INPUT_DATA!$A:$A,$B19,INPUT_DATA!$B:$B,"D"))</f>
        <v>64473.05</v>
      </c>
      <c r="BB19" s="155">
        <f>IF($B19=0,"",SUMIFS(INPUT_DATA!E:E,INPUT_DATA!$A:$A,$B19,INPUT_DATA!$B:$B,"D"))</f>
        <v>2865.87</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259157.33</v>
      </c>
      <c r="BI19" s="155">
        <f>IF($B19=0,"",SUMIFS(INPUT_DATA!L:L,INPUT_DATA!$A:$A,$B19,INPUT_DATA!$B:$B,"D"))</f>
        <v>0</v>
      </c>
      <c r="BJ19" s="155">
        <f>IF($B19=0,"",SUMIFS(INPUT_DATA!M:M,INPUT_DATA!$A:$A,$B19,INPUT_DATA!$B:$B,"D"))</f>
        <v>63768.42</v>
      </c>
      <c r="BK19" s="155">
        <f>IF($B19=0,"",SUMIFS(INPUT_DATA!N:N,INPUT_DATA!$A:$A,$B19,INPUT_DATA!$B:$B,"D"))</f>
        <v>0</v>
      </c>
      <c r="BL19" s="156">
        <f t="shared" si="6"/>
        <v>256996.09000000003</v>
      </c>
      <c r="BM19" s="156">
        <f>IF($B19=0,"",SUMIFS(INPUT_DATA!O:O,INPUT_DATA!$A:$A,$B19,INPUT_DATA!$B:$B,"D"))</f>
        <v>256996.09</v>
      </c>
      <c r="BN19" s="156">
        <f t="shared" ref="BN19:BN82" si="16">IF($B19=0,"",BL19-BM19)</f>
        <v>2.9103830456733704E-11</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3909.79</v>
      </c>
      <c r="BS19" s="155">
        <f>IF($B19=0,"",SUMIFS(INPUT_DATA!T:T,INPUT_DATA!$A:$A,$B19,INPUT_DATA!$B:$B,"D"))</f>
        <v>230.22</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0</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3909.79</v>
      </c>
      <c r="CQ19" s="152">
        <f t="shared" si="17"/>
        <v>230.22</v>
      </c>
      <c r="CR19" s="152">
        <f t="shared" si="17"/>
        <v>0</v>
      </c>
      <c r="CS19" s="157">
        <f>IF($B19=0,"",SUMIFS(INPUT_DATA!AQ:AQ,INPUT_DATA!$A:$A,$B19,INPUT_DATA!$B:$B,"D"))</f>
        <v>3909.79</v>
      </c>
      <c r="CT19" s="157">
        <f>IF($B19=0,"",SUMIFS(INPUT_DATA!AR:AR,INPUT_DATA!$A:$A,$B19,INPUT_DATA!$B:$B,"D"))</f>
        <v>230.22</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ht="13">
      <c r="B20" s="143">
        <f>INPUT_DATA!CL7</f>
        <v>45596</v>
      </c>
      <c r="C20" s="145">
        <f>IF($B20=0,"",SUMIFS(INPUT_DATA!C:C,INPUT_DATA!$A:$A,$B20,INPUT_DATA!$B:$B,"S"))</f>
        <v>8182368484.4700003</v>
      </c>
      <c r="D20" s="145">
        <f>IF($B20=0,"",SUMIFS(INPUT_DATA!D:D,INPUT_DATA!$A:$A,$B20,INPUT_DATA!$B:$B,"S"))</f>
        <v>0</v>
      </c>
      <c r="E20" s="146">
        <f>IF($B20=0,"",SUMIFS(INPUT_DATA!E:E,INPUT_DATA!$A:$A,$B20,INPUT_DATA!$B:$B,"S"))</f>
        <v>42217161.75</v>
      </c>
      <c r="F20" s="146">
        <f>IF($B20=0,"",SUMIFS(INPUT_DATA!F:F,INPUT_DATA!$A:$A,$B20,INPUT_DATA!$B:$B,"S"))</f>
        <v>12577297.26</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65384.86</v>
      </c>
      <c r="L20" s="146">
        <f>IF($B20=0,"",SUMIFS(INPUT_DATA!L:L,INPUT_DATA!$A:$A,$B20,INPUT_DATA!$B:$B,"S"))</f>
        <v>0</v>
      </c>
      <c r="M20" s="146">
        <f>IF($B20=0,"",SUMIFS(INPUT_DATA!M:M,INPUT_DATA!$A:$A,$B20,INPUT_DATA!$B:$B,"S"))</f>
        <v>1682935.28</v>
      </c>
      <c r="N20" s="146">
        <f>IF($B20=0,"",SUMIFS(INPUT_DATA!N:N,INPUT_DATA!$A:$A,$B20,INPUT_DATA!$B:$B,"S"))</f>
        <v>5026773.66</v>
      </c>
      <c r="O20" s="147">
        <f t="shared" si="8"/>
        <v>8120798931.6600008</v>
      </c>
      <c r="P20" s="148">
        <f>IF($B20=0,"",SUMIFS(INPUT_DATA!O:O,INPUT_DATA!$A:$A,$B20,INPUT_DATA!$B:$B,"S"))</f>
        <v>8120798931.6599998</v>
      </c>
      <c r="Q20" s="148">
        <f t="shared" si="9"/>
        <v>9.5367431640625E-7</v>
      </c>
      <c r="R20" s="148">
        <f>IF($B20=0,"",SUMIFS(INPUT_DATA!BL:BL,INPUT_DATA!$A:$A,$B20,INPUT_DATA!$B:$B,"S"))</f>
        <v>8000386.2400000002</v>
      </c>
      <c r="S20" s="149">
        <f>IF($B20=0,"",SUMIFS(INPUT_DATA!P:P,INPUT_DATA!$A:$A,$B20,INPUT_DATA!$B:$B,"S"))</f>
        <v>0</v>
      </c>
      <c r="T20" s="149">
        <f>IF($B20=0,"",SUMIFS(INPUT_DATA!Q:Q,INPUT_DATA!$A:$A,$B20,INPUT_DATA!$B:$B,"S"))</f>
        <v>0</v>
      </c>
      <c r="U20" s="149">
        <f>IF($B20=0,"",SUMIFS(INPUT_DATA!R:R,INPUT_DATA!$A:$A,$B20,INPUT_DATA!$B:$B,"S"))</f>
        <v>0</v>
      </c>
      <c r="V20" s="150">
        <f>IF($B20=0,"",SUMIFS(INPUT_DATA!S:S,INPUT_DATA!$A:$A,$B20,INPUT_DATA!$B:$B,"S"))</f>
        <v>0</v>
      </c>
      <c r="W20" s="150">
        <f>IF($B20=0,"",SUMIFS(INPUT_DATA!T:T,INPUT_DATA!$A:$A,$B20,INPUT_DATA!$B:$B,"S"))</f>
        <v>0</v>
      </c>
      <c r="X20" s="150">
        <f>IF($B20=0,"",SUMIFS(INPUT_DATA!U:U,INPUT_DATA!$A:$A,$B20,INPUT_DATA!$B:$B,"S"))</f>
        <v>0</v>
      </c>
      <c r="Y20" s="150">
        <f>IF($B20=0,"",SUMIFS(INPUT_DATA!V:V,INPUT_DATA!$A:$A,$B20,INPUT_DATA!$B:$B,"S"))</f>
        <v>0</v>
      </c>
      <c r="Z20" s="150">
        <f>IF($B20=0,"",SUMIFS(INPUT_DATA!W:W,INPUT_DATA!$A:$A,$B20,INPUT_DATA!$B:$B,"S"))</f>
        <v>0</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0</v>
      </c>
      <c r="AI20" s="150">
        <f>IF($B20=0,"",SUMIFS(INPUT_DATA!AF:AF,INPUT_DATA!$A:$A,$B20,INPUT_DATA!$B:$B,"S"))</f>
        <v>0</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0</v>
      </c>
      <c r="AR20" s="152">
        <f t="shared" si="11"/>
        <v>0</v>
      </c>
      <c r="AS20" s="153">
        <f t="shared" si="12"/>
        <v>0</v>
      </c>
      <c r="AT20" s="151">
        <f>IF($B20=0,"",SUMIFS(INPUT_DATA!AQ:AQ,INPUT_DATA!$A:$A,$B20,INPUT_DATA!$B:$B,"S"))</f>
        <v>0</v>
      </c>
      <c r="AU20" s="152">
        <f>IF($B20=0,"",SUMIFS(INPUT_DATA!AR:AR,INPUT_DATA!$A:$A,$B20,INPUT_DATA!$B:$B,"S"))</f>
        <v>0</v>
      </c>
      <c r="AV20" s="153">
        <f>IF($B20=0,"",SUMIFS(INPUT_DATA!AS:AS,INPUT_DATA!$A:$A,$B20,INPUT_DATA!$B:$B,"S"))</f>
        <v>0</v>
      </c>
      <c r="AW20" s="151">
        <f t="shared" si="13"/>
        <v>0</v>
      </c>
      <c r="AX20" s="152">
        <f t="shared" si="14"/>
        <v>0</v>
      </c>
      <c r="AY20" s="153">
        <f t="shared" si="15"/>
        <v>0</v>
      </c>
      <c r="AZ20" s="154"/>
      <c r="BA20" s="144">
        <f>IF($B20=0,"",SUMIFS(INPUT_DATA!C:C,INPUT_DATA!$A:$A,$B20,INPUT_DATA!$B:$B,"D"))</f>
        <v>0</v>
      </c>
      <c r="BB20" s="155">
        <f>IF($B20=0,"",SUMIFS(INPUT_DATA!E:E,INPUT_DATA!$A:$A,$B20,INPUT_DATA!$B:$B,"D"))</f>
        <v>911.81</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65384.86</v>
      </c>
      <c r="BI20" s="155">
        <f>IF($B20=0,"",SUMIFS(INPUT_DATA!L:L,INPUT_DATA!$A:$A,$B20,INPUT_DATA!$B:$B,"D"))</f>
        <v>0</v>
      </c>
      <c r="BJ20" s="155">
        <f>IF($B20=0,"",SUMIFS(INPUT_DATA!M:M,INPUT_DATA!$A:$A,$B20,INPUT_DATA!$B:$B,"D"))</f>
        <v>0</v>
      </c>
      <c r="BK20" s="155">
        <f>IF($B20=0,"",SUMIFS(INPUT_DATA!N:N,INPUT_DATA!$A:$A,$B20,INPUT_DATA!$B:$B,"D"))</f>
        <v>0</v>
      </c>
      <c r="BL20" s="156">
        <f t="shared" si="6"/>
        <v>64473.05</v>
      </c>
      <c r="BM20" s="156">
        <f>IF($B20=0,"",SUMIFS(INPUT_DATA!O:O,INPUT_DATA!$A:$A,$B20,INPUT_DATA!$B:$B,"D"))</f>
        <v>64473.05</v>
      </c>
      <c r="BN20" s="156">
        <f t="shared" si="16"/>
        <v>0</v>
      </c>
      <c r="BO20" s="144">
        <f>IF($B20=0,"",SUMIFS(INPUT_DATA!P:P,INPUT_DATA!$A:$A,$B20,INPUT_DATA!$B:$B,"D"))</f>
        <v>0</v>
      </c>
      <c r="BP20" s="157">
        <f>IF($B20=0,"",SUMIFS(INPUT_DATA!Q:Q,INPUT_DATA!$A:$A,$B20,INPUT_DATA!$B:$B,"D"))</f>
        <v>0</v>
      </c>
      <c r="BQ20" s="157">
        <f>IF($B20=0,"",SUMIFS(INPUT_DATA!R:R,INPUT_DATA!$A:$A,$B20,INPUT_DATA!$B:$B,"D"))</f>
        <v>0</v>
      </c>
      <c r="BR20" s="155">
        <f>IF($B20=0,"",SUMIFS(INPUT_DATA!S:S,INPUT_DATA!$A:$A,$B20,INPUT_DATA!$B:$B,"D"))</f>
        <v>0</v>
      </c>
      <c r="BS20" s="155">
        <f>IF($B20=0,"",SUMIFS(INPUT_DATA!T:T,INPUT_DATA!$A:$A,$B20,INPUT_DATA!$B:$B,"D"))</f>
        <v>0</v>
      </c>
      <c r="BT20" s="155">
        <f>IF($B20=0,"",SUMIFS(INPUT_DATA!U:U,INPUT_DATA!$A:$A,$B20,INPUT_DATA!$B:$B,"D"))</f>
        <v>0</v>
      </c>
      <c r="BU20" s="155">
        <f>IF($B20=0,"",SUMIFS(INPUT_DATA!V:V,INPUT_DATA!$A:$A,$B20,INPUT_DATA!$B:$B,"D"))</f>
        <v>0</v>
      </c>
      <c r="BV20" s="155">
        <f>IF($B20=0,"",SUMIFS(INPUT_DATA!W:W,INPUT_DATA!$A:$A,$B20,INPUT_DATA!$B:$B,"D"))</f>
        <v>0</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0</v>
      </c>
      <c r="CE20" s="155">
        <f>IF($B20=0,"",SUMIFS(INPUT_DATA!AF:AF,INPUT_DATA!$A:$A,$B20,INPUT_DATA!$B:$B,"D"))</f>
        <v>0</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0</v>
      </c>
      <c r="CQ20" s="152">
        <f t="shared" si="17"/>
        <v>0</v>
      </c>
      <c r="CR20" s="152">
        <f t="shared" si="17"/>
        <v>0</v>
      </c>
      <c r="CS20" s="157">
        <f>IF($B20=0,"",SUMIFS(INPUT_DATA!AQ:AQ,INPUT_DATA!$A:$A,$B20,INPUT_DATA!$B:$B,"D"))</f>
        <v>0</v>
      </c>
      <c r="CT20" s="157">
        <f>IF($B20=0,"",SUMIFS(INPUT_DATA!AR:AR,INPUT_DATA!$A:$A,$B20,INPUT_DATA!$B:$B,"D"))</f>
        <v>0</v>
      </c>
      <c r="CU20" s="157">
        <f>IF($B20=0,"",SUMIFS(INPUT_DATA!AS:AS,INPUT_DATA!$A:$A,$B20,INPUT_DATA!$B:$B,"D"))</f>
        <v>0</v>
      </c>
      <c r="CV20" s="157">
        <f>IF($B20=0,"",CP20-CS20)</f>
        <v>0</v>
      </c>
      <c r="CW20" s="152">
        <f t="shared" si="18"/>
        <v>0</v>
      </c>
      <c r="CX20" s="158">
        <f t="shared" si="19"/>
        <v>0</v>
      </c>
      <c r="CY20" s="154"/>
    </row>
    <row r="21" spans="2:104" ht="13">
      <c r="B21" s="143">
        <f>INPUT_DATA!CL8</f>
        <v>45565</v>
      </c>
      <c r="C21" s="145">
        <f>IF($B21=0,"",SUMIFS(INPUT_DATA!C:C,INPUT_DATA!$A:$A,$B21,INPUT_DATA!$B:$B,"S"))</f>
        <v>0</v>
      </c>
      <c r="D21" s="145">
        <f>IF($B21=0,"",SUMIFS(INPUT_DATA!D:D,INPUT_DATA!$A:$A,$B21,INPUT_DATA!$B:$B,"S"))</f>
        <v>8182368484.4700003</v>
      </c>
      <c r="E21" s="146">
        <f>IF($B21=0,"",SUMIFS(INPUT_DATA!E:E,INPUT_DATA!$A:$A,$B21,INPUT_DATA!$B:$B,"S"))</f>
        <v>0</v>
      </c>
      <c r="F21" s="146">
        <f>IF($B21=0,"",SUMIFS(INPUT_DATA!F:F,INPUT_DATA!$A:$A,$B21,INPUT_DATA!$B:$B,"S"))</f>
        <v>0</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0</v>
      </c>
      <c r="L21" s="146">
        <f>IF($B21=0,"",SUMIFS(INPUT_DATA!L:L,INPUT_DATA!$A:$A,$B21,INPUT_DATA!$B:$B,"S"))</f>
        <v>0</v>
      </c>
      <c r="M21" s="146">
        <f>IF($B21=0,"",SUMIFS(INPUT_DATA!M:M,INPUT_DATA!$A:$A,$B21,INPUT_DATA!$B:$B,"S"))</f>
        <v>0</v>
      </c>
      <c r="N21" s="146">
        <f>IF($B21=0,"",SUMIFS(INPUT_DATA!N:N,INPUT_DATA!$A:$A,$B21,INPUT_DATA!$B:$B,"S"))</f>
        <v>0</v>
      </c>
      <c r="O21" s="147">
        <f t="shared" si="8"/>
        <v>8182368484.4700003</v>
      </c>
      <c r="P21" s="148">
        <f>IF($B21=0,"",SUMIFS(INPUT_DATA!O:O,INPUT_DATA!$A:$A,$B21,INPUT_DATA!$B:$B,"S"))</f>
        <v>8182368484.4700003</v>
      </c>
      <c r="Q21" s="148">
        <f t="shared" si="9"/>
        <v>0</v>
      </c>
      <c r="R21" s="148">
        <f>IF($B21=0,"",SUMIFS(INPUT_DATA!BL:BL,INPUT_DATA!$A:$A,$B21,INPUT_DATA!$B:$B,"S"))</f>
        <v>8022567.3799999999</v>
      </c>
      <c r="S21" s="149">
        <f>IF($B21=0,"",SUMIFS(INPUT_DATA!P:P,INPUT_DATA!$A:$A,$B21,INPUT_DATA!$B:$B,"S"))</f>
        <v>0</v>
      </c>
      <c r="T21" s="149">
        <f>IF($B21=0,"",SUMIFS(INPUT_DATA!Q:Q,INPUT_DATA!$A:$A,$B21,INPUT_DATA!$B:$B,"S"))</f>
        <v>0</v>
      </c>
      <c r="U21" s="149">
        <f>IF($B21=0,"",SUMIFS(INPUT_DATA!R:R,INPUT_DATA!$A:$A,$B21,INPUT_DATA!$B:$B,"S"))</f>
        <v>0</v>
      </c>
      <c r="V21" s="150">
        <f>IF($B21=0,"",SUMIFS(INPUT_DATA!S:S,INPUT_DATA!$A:$A,$B21,INPUT_DATA!$B:$B,"S"))</f>
        <v>0</v>
      </c>
      <c r="W21" s="150">
        <f>IF($B21=0,"",SUMIFS(INPUT_DATA!T:T,INPUT_DATA!$A:$A,$B21,INPUT_DATA!$B:$B,"S"))</f>
        <v>0</v>
      </c>
      <c r="X21" s="150">
        <f>IF($B21=0,"",SUMIFS(INPUT_DATA!U:U,INPUT_DATA!$A:$A,$B21,INPUT_DATA!$B:$B,"S"))</f>
        <v>0</v>
      </c>
      <c r="Y21" s="150">
        <f>IF($B21=0,"",SUMIFS(INPUT_DATA!V:V,INPUT_DATA!$A:$A,$B21,INPUT_DATA!$B:$B,"S"))</f>
        <v>0</v>
      </c>
      <c r="Z21" s="150">
        <f>IF($B21=0,"",SUMIFS(INPUT_DATA!W:W,INPUT_DATA!$A:$A,$B21,INPUT_DATA!$B:$B,"S"))</f>
        <v>0</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0</v>
      </c>
      <c r="AI21" s="150">
        <f>IF($B21=0,"",SUMIFS(INPUT_DATA!AF:AF,INPUT_DATA!$A:$A,$B21,INPUT_DATA!$B:$B,"S"))</f>
        <v>0</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0</v>
      </c>
      <c r="AR21" s="152">
        <f t="shared" si="11"/>
        <v>0</v>
      </c>
      <c r="AS21" s="153">
        <f t="shared" si="12"/>
        <v>0</v>
      </c>
      <c r="AT21" s="151">
        <f>IF($B21=0,"",SUMIFS(INPUT_DATA!AQ:AQ,INPUT_DATA!$A:$A,$B21,INPUT_DATA!$B:$B,"S"))</f>
        <v>0</v>
      </c>
      <c r="AU21" s="152">
        <f>IF($B21=0,"",SUMIFS(INPUT_DATA!AR:AR,INPUT_DATA!$A:$A,$B21,INPUT_DATA!$B:$B,"S"))</f>
        <v>0</v>
      </c>
      <c r="AV21" s="153">
        <f>IF($B21=0,"",SUMIFS(INPUT_DATA!AS:AS,INPUT_DATA!$A:$A,$B21,INPUT_DATA!$B:$B,"S"))</f>
        <v>0</v>
      </c>
      <c r="AW21" s="151">
        <f t="shared" si="13"/>
        <v>0</v>
      </c>
      <c r="AX21" s="152">
        <f t="shared" si="14"/>
        <v>0</v>
      </c>
      <c r="AY21" s="153">
        <f t="shared" si="15"/>
        <v>0</v>
      </c>
      <c r="AZ21" s="154"/>
      <c r="BA21" s="144">
        <f>IF($B21=0,"",SUMIFS(INPUT_DATA!C:C,INPUT_DATA!$A:$A,$B21,INPUT_DATA!$B:$B,"D"))</f>
        <v>0</v>
      </c>
      <c r="BB21" s="155">
        <f>IF($B21=0,"",SUMIFS(INPUT_DATA!E:E,INPUT_DATA!$A:$A,$B21,INPUT_DATA!$B:$B,"D"))</f>
        <v>0</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0</v>
      </c>
      <c r="BI21" s="155">
        <f>IF($B21=0,"",SUMIFS(INPUT_DATA!L:L,INPUT_DATA!$A:$A,$B21,INPUT_DATA!$B:$B,"D"))</f>
        <v>0</v>
      </c>
      <c r="BJ21" s="155">
        <f>IF($B21=0,"",SUMIFS(INPUT_DATA!M:M,INPUT_DATA!$A:$A,$B21,INPUT_DATA!$B:$B,"D"))</f>
        <v>0</v>
      </c>
      <c r="BK21" s="155">
        <f>IF($B21=0,"",SUMIFS(INPUT_DATA!N:N,INPUT_DATA!$A:$A,$B21,INPUT_DATA!$B:$B,"D"))</f>
        <v>0</v>
      </c>
      <c r="BL21" s="156">
        <f t="shared" si="6"/>
        <v>0</v>
      </c>
      <c r="BM21" s="156">
        <f>IF($B21=0,"",SUMIFS(INPUT_DATA!O:O,INPUT_DATA!$A:$A,$B21,INPUT_DATA!$B:$B,"D"))</f>
        <v>0</v>
      </c>
      <c r="BN21" s="156">
        <f t="shared" si="16"/>
        <v>0</v>
      </c>
      <c r="BO21" s="144">
        <f>IF($B21=0,"",SUMIFS(INPUT_DATA!P:P,INPUT_DATA!$A:$A,$B21,INPUT_DATA!$B:$B,"D"))</f>
        <v>0</v>
      </c>
      <c r="BP21" s="157">
        <f>IF($B21=0,"",SUMIFS(INPUT_DATA!Q:Q,INPUT_DATA!$A:$A,$B21,INPUT_DATA!$B:$B,"D"))</f>
        <v>0</v>
      </c>
      <c r="BQ21" s="157">
        <f>IF($B21=0,"",SUMIFS(INPUT_DATA!R:R,INPUT_DATA!$A:$A,$B21,INPUT_DATA!$B:$B,"D"))</f>
        <v>0</v>
      </c>
      <c r="BR21" s="155">
        <f>IF($B21=0,"",SUMIFS(INPUT_DATA!S:S,INPUT_DATA!$A:$A,$B21,INPUT_DATA!$B:$B,"D"))</f>
        <v>0</v>
      </c>
      <c r="BS21" s="155">
        <f>IF($B21=0,"",SUMIFS(INPUT_DATA!T:T,INPUT_DATA!$A:$A,$B21,INPUT_DATA!$B:$B,"D"))</f>
        <v>0</v>
      </c>
      <c r="BT21" s="155">
        <f>IF($B21=0,"",SUMIFS(INPUT_DATA!U:U,INPUT_DATA!$A:$A,$B21,INPUT_DATA!$B:$B,"D"))</f>
        <v>0</v>
      </c>
      <c r="BU21" s="155">
        <f>IF($B21=0,"",SUMIFS(INPUT_DATA!V:V,INPUT_DATA!$A:$A,$B21,INPUT_DATA!$B:$B,"D"))</f>
        <v>0</v>
      </c>
      <c r="BV21" s="155">
        <f>IF($B21=0,"",SUMIFS(INPUT_DATA!W:W,INPUT_DATA!$A:$A,$B21,INPUT_DATA!$B:$B,"D"))</f>
        <v>0</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0</v>
      </c>
      <c r="CE21" s="155">
        <f>IF($B21=0,"",SUMIFS(INPUT_DATA!AF:AF,INPUT_DATA!$A:$A,$B21,INPUT_DATA!$B:$B,"D"))</f>
        <v>0</v>
      </c>
      <c r="CF21" s="155">
        <f>IF($B21=0,"",SUMIFS(INPUT_DATA!AG:AG,INPUT_DATA!$A:$A,$B21,INPUT_DATA!$B:$B,"D"))</f>
        <v>0</v>
      </c>
      <c r="CG21" s="155"/>
      <c r="CH21" s="155"/>
      <c r="CI21" s="155"/>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0</v>
      </c>
      <c r="CQ21" s="152">
        <f t="shared" si="17"/>
        <v>0</v>
      </c>
      <c r="CR21" s="152">
        <f t="shared" si="17"/>
        <v>0</v>
      </c>
      <c r="CS21" s="157">
        <f>IF($B21=0,"",SUMIFS(INPUT_DATA!AQ:AQ,INPUT_DATA!$A:$A,$B21,INPUT_DATA!$B:$B,"D"))</f>
        <v>0</v>
      </c>
      <c r="CT21" s="157">
        <f>IF($B21=0,"",SUMIFS(INPUT_DATA!AR:AR,INPUT_DATA!$A:$A,$B21,INPUT_DATA!$B:$B,"D"))</f>
        <v>0</v>
      </c>
      <c r="CU21" s="157">
        <f>IF($B21=0,"",SUMIFS(INPUT_DATA!AS:AS,INPUT_DATA!$A:$A,$B21,INPUT_DATA!$B:$B,"D"))</f>
        <v>0</v>
      </c>
      <c r="CV21" s="157">
        <f t="shared" ref="CV21:CV84" si="20">IF($B21=0,"",CP21-CS21)</f>
        <v>0</v>
      </c>
      <c r="CW21" s="152">
        <f t="shared" ref="CW21:CW84" si="21">IF($B21=0,"",CQ21-CT21)</f>
        <v>0</v>
      </c>
      <c r="CX21" s="158">
        <f t="shared" ref="CX21:CX84" si="22">IF($B21=0,"",CR21-CU21)</f>
        <v>0</v>
      </c>
      <c r="CY21" s="154"/>
    </row>
    <row r="22" spans="2:104" ht="13">
      <c r="B22" s="143">
        <f>INPUT_DATA!CL9</f>
        <v>0</v>
      </c>
      <c r="C22" s="145" t="str">
        <f>IF($B22=0,"",SUMIFS(INPUT_DATA!C:C,INPUT_DATA!$A:$A,$B22,INPUT_DATA!$B:$B,"S"))</f>
        <v/>
      </c>
      <c r="D22" s="145" t="str">
        <f>IF($B22=0,"",SUMIFS(INPUT_DATA!D:D,INPUT_DATA!$A:$A,$B22,INPUT_DATA!$B:$B,"S"))</f>
        <v/>
      </c>
      <c r="E22" s="146" t="str">
        <f>IF($B22=0,"",SUMIFS(INPUT_DATA!E:E,INPUT_DATA!$A:$A,$B22,INPUT_DATA!$B:$B,"S"))</f>
        <v/>
      </c>
      <c r="F22" s="146" t="str">
        <f>IF($B22=0,"",SUMIFS(INPUT_DATA!F:F,INPUT_DATA!$A:$A,$B22,INPUT_DATA!$B:$B,"S"))</f>
        <v/>
      </c>
      <c r="G22" s="146" t="str">
        <f>IF($B22=0,"",SUMIFS(INPUT_DATA!G:G,INPUT_DATA!$A:$A,$B22,INPUT_DATA!$B:$B,"S"))</f>
        <v/>
      </c>
      <c r="H22" s="146" t="str">
        <f>IF($B22=0,"",SUMIFS(INPUT_DATA!H:H,INPUT_DATA!$A:$A,$B22,INPUT_DATA!$B:$B,"S"))</f>
        <v/>
      </c>
      <c r="I22" s="146" t="str">
        <f>IF($B22=0,"",SUMIFS(INPUT_DATA!I:I,INPUT_DATA!$A:$A,$B22,INPUT_DATA!$B:$B,"S"))</f>
        <v/>
      </c>
      <c r="J22" s="146" t="str">
        <f>IF($B22=0,"",SUMIFS(INPUT_DATA!J:J,INPUT_DATA!$A:$A,$B22,INPUT_DATA!$B:$B,"S"))</f>
        <v/>
      </c>
      <c r="K22" s="146" t="str">
        <f>IF($B22=0,"",SUMIFS(INPUT_DATA!K:K,INPUT_DATA!$A:$A,$B22,INPUT_DATA!$B:$B,"S"))</f>
        <v/>
      </c>
      <c r="L22" s="146" t="str">
        <f>IF($B22=0,"",SUMIFS(INPUT_DATA!L:L,INPUT_DATA!$A:$A,$B22,INPUT_DATA!$B:$B,"S"))</f>
        <v/>
      </c>
      <c r="M22" s="146" t="str">
        <f>IF($B22=0,"",SUMIFS(INPUT_DATA!M:M,INPUT_DATA!$A:$A,$B22,INPUT_DATA!$B:$B,"S"))</f>
        <v/>
      </c>
      <c r="N22" s="146" t="str">
        <f>IF($B22=0,"",SUMIFS(INPUT_DATA!N:N,INPUT_DATA!$A:$A,$B22,INPUT_DATA!$B:$B,"S"))</f>
        <v/>
      </c>
      <c r="O22" s="147" t="str">
        <f t="shared" si="8"/>
        <v/>
      </c>
      <c r="P22" s="148" t="str">
        <f>IF($B22=0,"",SUMIFS(INPUT_DATA!O:O,INPUT_DATA!$A:$A,$B22,INPUT_DATA!$B:$B,"S"))</f>
        <v/>
      </c>
      <c r="Q22" s="148" t="str">
        <f t="shared" si="9"/>
        <v/>
      </c>
      <c r="R22" s="148" t="str">
        <f>IF($B22=0,"",SUMIFS(INPUT_DATA!BL:BL,INPUT_DATA!$A:$A,$B22,INPUT_DATA!$B:$B,"S"))</f>
        <v/>
      </c>
      <c r="S22" s="149" t="str">
        <f>IF($B22=0,"",SUMIFS(INPUT_DATA!P:P,INPUT_DATA!$A:$A,$B22,INPUT_DATA!$B:$B,"S"))</f>
        <v/>
      </c>
      <c r="T22" s="149" t="str">
        <f>IF($B22=0,"",SUMIFS(INPUT_DATA!Q:Q,INPUT_DATA!$A:$A,$B22,INPUT_DATA!$B:$B,"S"))</f>
        <v/>
      </c>
      <c r="U22" s="149" t="str">
        <f>IF($B22=0,"",SUMIFS(INPUT_DATA!R:R,INPUT_DATA!$A:$A,$B22,INPUT_DATA!$B:$B,"S"))</f>
        <v/>
      </c>
      <c r="V22" s="150" t="str">
        <f>IF($B22=0,"",SUMIFS(INPUT_DATA!S:S,INPUT_DATA!$A:$A,$B22,INPUT_DATA!$B:$B,"S"))</f>
        <v/>
      </c>
      <c r="W22" s="150" t="str">
        <f>IF($B22=0,"",SUMIFS(INPUT_DATA!T:T,INPUT_DATA!$A:$A,$B22,INPUT_DATA!$B:$B,"S"))</f>
        <v/>
      </c>
      <c r="X22" s="150" t="str">
        <f>IF($B22=0,"",SUMIFS(INPUT_DATA!U:U,INPUT_DATA!$A:$A,$B22,INPUT_DATA!$B:$B,"S"))</f>
        <v/>
      </c>
      <c r="Y22" s="150" t="str">
        <f>IF($B22=0,"",SUMIFS(INPUT_DATA!V:V,INPUT_DATA!$A:$A,$B22,INPUT_DATA!$B:$B,"S"))</f>
        <v/>
      </c>
      <c r="Z22" s="150" t="str">
        <f>IF($B22=0,"",SUMIFS(INPUT_DATA!W:W,INPUT_DATA!$A:$A,$B22,INPUT_DATA!$B:$B,"S"))</f>
        <v/>
      </c>
      <c r="AA22" s="150" t="str">
        <f>IF($B22=0,"",SUMIFS(INPUT_DATA!X:X,INPUT_DATA!$A:$A,$B22,INPUT_DATA!$B:$B,"S"))</f>
        <v/>
      </c>
      <c r="AB22" s="150" t="str">
        <f>IF($B22=0,"",SUMIFS(INPUT_DATA!Y:Y,INPUT_DATA!$A:$A,$B22,INPUT_DATA!$B:$B,"S"))</f>
        <v/>
      </c>
      <c r="AC22" s="150" t="str">
        <f>IF($B22=0,"",SUMIFS(INPUT_DATA!Z:Z,INPUT_DATA!$A:$A,$B22,INPUT_DATA!$B:$B,"S"))</f>
        <v/>
      </c>
      <c r="AD22" s="150" t="str">
        <f>IF($B22=0,"",SUMIFS(INPUT_DATA!AA:AA,INPUT_DATA!$A:$A,$B22,INPUT_DATA!$B:$B,"S"))</f>
        <v/>
      </c>
      <c r="AE22" s="150" t="str">
        <f>IF($B22=0,"",SUMIFS(INPUT_DATA!AB:AB,INPUT_DATA!$A:$A,$B22,INPUT_DATA!$B:$B,"S"))</f>
        <v/>
      </c>
      <c r="AF22" s="150" t="str">
        <f>IF($B22=0,"",SUMIFS(INPUT_DATA!AC:AC,INPUT_DATA!$A:$A,$B22,INPUT_DATA!$B:$B,"S"))</f>
        <v/>
      </c>
      <c r="AG22" s="150" t="str">
        <f>IF($B22=0,"",SUMIFS(INPUT_DATA!AD:AD,INPUT_DATA!$A:$A,$B22,INPUT_DATA!$B:$B,"S"))</f>
        <v/>
      </c>
      <c r="AH22" s="150" t="str">
        <f>IF($B22=0,"",SUMIFS(INPUT_DATA!AE:AE,INPUT_DATA!$A:$A,$B22,INPUT_DATA!$B:$B,"S"))</f>
        <v/>
      </c>
      <c r="AI22" s="150" t="str">
        <f>IF($B22=0,"",SUMIFS(INPUT_DATA!AF:AF,INPUT_DATA!$A:$A,$B22,INPUT_DATA!$B:$B,"S"))</f>
        <v/>
      </c>
      <c r="AJ22" s="150" t="str">
        <f>IF($B22=0,"",SUMIFS(INPUT_DATA!AG:AG,INPUT_DATA!$A:$A,$B22,INPUT_DATA!$B:$B,"S"))</f>
        <v/>
      </c>
      <c r="AK22" s="150" t="str">
        <f>IF($B22=0,"",SUMIFS(INPUT_DATA!AK:AK,INPUT_DATA!$A:$A,$B22,INPUT_DATA!$B:$B,"S"))</f>
        <v/>
      </c>
      <c r="AL22" s="150" t="str">
        <f>IF($B22=0,"",SUMIFS(INPUT_DATA!AL:AL,INPUT_DATA!$A:$A,$B22,INPUT_DATA!$B:$B,"S"))</f>
        <v/>
      </c>
      <c r="AM22" s="150" t="str">
        <f>IF($B22=0,"",SUMIFS(INPUT_DATA!AM:AM,INPUT_DATA!$A:$A,$B22,INPUT_DATA!$B:$B,"S"))</f>
        <v/>
      </c>
      <c r="AN22" s="150" t="str">
        <f>IF($B22=0,"",SUMIFS(INPUT_DATA!AN:AN,INPUT_DATA!$A:$A,$B22,INPUT_DATA!$B:$B,"S"))</f>
        <v/>
      </c>
      <c r="AO22" s="150" t="str">
        <f>IF($B22=0,"",SUMIFS(INPUT_DATA!AO:AO,INPUT_DATA!$A:$A,$B22,INPUT_DATA!$B:$B,"S"))</f>
        <v/>
      </c>
      <c r="AP22" s="150" t="str">
        <f>IF($B22=0,"",SUMIFS(INPUT_DATA!AP:AP,INPUT_DATA!$A:$A,$B22,INPUT_DATA!$B:$B,"S"))</f>
        <v/>
      </c>
      <c r="AQ22" s="151" t="str">
        <f t="shared" si="10"/>
        <v/>
      </c>
      <c r="AR22" s="152" t="str">
        <f t="shared" si="11"/>
        <v/>
      </c>
      <c r="AS22" s="153" t="str">
        <f t="shared" si="12"/>
        <v/>
      </c>
      <c r="AT22" s="151" t="str">
        <f>IF($B22=0,"",SUMIFS(INPUT_DATA!AQ:AQ,INPUT_DATA!$A:$A,$B22,INPUT_DATA!$B:$B,"S"))</f>
        <v/>
      </c>
      <c r="AU22" s="152" t="str">
        <f>IF($B22=0,"",SUMIFS(INPUT_DATA!AR:AR,INPUT_DATA!$A:$A,$B22,INPUT_DATA!$B:$B,"S"))</f>
        <v/>
      </c>
      <c r="AV22" s="153" t="str">
        <f>IF($B22=0,"",SUMIFS(INPUT_DATA!AS:AS,INPUT_DATA!$A:$A,$B22,INPUT_DATA!$B:$B,"S"))</f>
        <v/>
      </c>
      <c r="AW22" s="151" t="str">
        <f t="shared" si="13"/>
        <v/>
      </c>
      <c r="AX22" s="152" t="str">
        <f t="shared" si="14"/>
        <v/>
      </c>
      <c r="AY22" s="153" t="str">
        <f t="shared" si="15"/>
        <v/>
      </c>
      <c r="AZ22" s="154"/>
      <c r="BA22" s="144" t="str">
        <f>IF($B22=0,"",SUMIFS(INPUT_DATA!C:C,INPUT_DATA!$A:$A,$B22,INPUT_DATA!$B:$B,"D"))</f>
        <v/>
      </c>
      <c r="BB22" s="155" t="str">
        <f>IF($B22=0,"",SUMIFS(INPUT_DATA!E:E,INPUT_DATA!$A:$A,$B22,INPUT_DATA!$B:$B,"D"))</f>
        <v/>
      </c>
      <c r="BC22" s="155" t="str">
        <f>IF($B22=0,"",SUMIFS(INPUT_DATA!F:F,INPUT_DATA!$A:$A,$B22,INPUT_DATA!$B:$B,"D"))</f>
        <v/>
      </c>
      <c r="BD22" s="155" t="str">
        <f>IF($B22=0,"",SUMIFS(INPUT_DATA!G:G,INPUT_DATA!$A:$A,$B22,INPUT_DATA!$B:$B,"D"))</f>
        <v/>
      </c>
      <c r="BE22" s="155" t="str">
        <f>IF($B22=0,"",SUMIFS(INPUT_DATA!H:H,INPUT_DATA!$A:$A,$B22,INPUT_DATA!$B:$B,"D"))</f>
        <v/>
      </c>
      <c r="BF22" s="155" t="str">
        <f>IF($B22=0,"",SUMIFS(INPUT_DATA!I:I,INPUT_DATA!$A:$A,$B22,INPUT_DATA!$B:$B,"D"))</f>
        <v/>
      </c>
      <c r="BG22" s="155" t="str">
        <f>IF($B22=0,"",SUMIFS(INPUT_DATA!J:J,INPUT_DATA!$A:$A,$B22,INPUT_DATA!$B:$B,"D"))</f>
        <v/>
      </c>
      <c r="BH22" s="155" t="str">
        <f>IF($B22=0,"",SUMIFS(INPUT_DATA!K:K,INPUT_DATA!$A:$A,$B22,INPUT_DATA!$B:$B,"D"))</f>
        <v/>
      </c>
      <c r="BI22" s="155" t="str">
        <f>IF($B22=0,"",SUMIFS(INPUT_DATA!L:L,INPUT_DATA!$A:$A,$B22,INPUT_DATA!$B:$B,"D"))</f>
        <v/>
      </c>
      <c r="BJ22" s="155" t="str">
        <f>IF($B22=0,"",SUMIFS(INPUT_DATA!M:M,INPUT_DATA!$A:$A,$B22,INPUT_DATA!$B:$B,"D"))</f>
        <v/>
      </c>
      <c r="BK22" s="155" t="str">
        <f>IF($B22=0,"",SUMIFS(INPUT_DATA!N:N,INPUT_DATA!$A:$A,$B22,INPUT_DATA!$B:$B,"D"))</f>
        <v/>
      </c>
      <c r="BL22" s="156" t="str">
        <f t="shared" si="6"/>
        <v/>
      </c>
      <c r="BM22" s="156" t="str">
        <f>IF($B22=0,"",SUMIFS(INPUT_DATA!O:O,INPUT_DATA!$A:$A,$B22,INPUT_DATA!$B:$B,"D"))</f>
        <v/>
      </c>
      <c r="BN22" s="156" t="str">
        <f t="shared" si="16"/>
        <v/>
      </c>
      <c r="BO22" s="144" t="str">
        <f>IF($B22=0,"",SUMIFS(INPUT_DATA!P:P,INPUT_DATA!$A:$A,$B22,INPUT_DATA!$B:$B,"D"))</f>
        <v/>
      </c>
      <c r="BP22" s="157" t="str">
        <f>IF($B22=0,"",SUMIFS(INPUT_DATA!Q:Q,INPUT_DATA!$A:$A,$B22,INPUT_DATA!$B:$B,"D"))</f>
        <v/>
      </c>
      <c r="BQ22" s="157" t="str">
        <f>IF($B22=0,"",SUMIFS(INPUT_DATA!R:R,INPUT_DATA!$A:$A,$B22,INPUT_DATA!$B:$B,"D"))</f>
        <v/>
      </c>
      <c r="BR22" s="155" t="str">
        <f>IF($B22=0,"",SUMIFS(INPUT_DATA!S:S,INPUT_DATA!$A:$A,$B22,INPUT_DATA!$B:$B,"D"))</f>
        <v/>
      </c>
      <c r="BS22" s="155" t="str">
        <f>IF($B22=0,"",SUMIFS(INPUT_DATA!T:T,INPUT_DATA!$A:$A,$B22,INPUT_DATA!$B:$B,"D"))</f>
        <v/>
      </c>
      <c r="BT22" s="155" t="str">
        <f>IF($B22=0,"",SUMIFS(INPUT_DATA!U:U,INPUT_DATA!$A:$A,$B22,INPUT_DATA!$B:$B,"D"))</f>
        <v/>
      </c>
      <c r="BU22" s="155" t="str">
        <f>IF($B22=0,"",SUMIFS(INPUT_DATA!V:V,INPUT_DATA!$A:$A,$B22,INPUT_DATA!$B:$B,"D"))</f>
        <v/>
      </c>
      <c r="BV22" s="155" t="str">
        <f>IF($B22=0,"",SUMIFS(INPUT_DATA!W:W,INPUT_DATA!$A:$A,$B22,INPUT_DATA!$B:$B,"D"))</f>
        <v/>
      </c>
      <c r="BW22" s="155" t="str">
        <f>IF($B22=0,"",SUMIFS(INPUT_DATA!X:X,INPUT_DATA!$A:$A,$B22,INPUT_DATA!$B:$B,"D"))</f>
        <v/>
      </c>
      <c r="BX22" s="155" t="str">
        <f>IF($B22=0,"",SUMIFS(INPUT_DATA!Y:Y,INPUT_DATA!$A:$A,$B22,INPUT_DATA!$B:$B,"D"))</f>
        <v/>
      </c>
      <c r="BY22" s="155" t="str">
        <f>IF($B22=0,"",SUMIFS(INPUT_DATA!Z:Z,INPUT_DATA!$A:$A,$B22,INPUT_DATA!$B:$B,"D"))</f>
        <v/>
      </c>
      <c r="BZ22" s="155" t="str">
        <f>IF($B22=0,"",SUMIFS(INPUT_DATA!AA:AA,INPUT_DATA!$A:$A,$B22,INPUT_DATA!$B:$B,"D"))</f>
        <v/>
      </c>
      <c r="CA22" s="155" t="str">
        <f>IF($B22=0,"",SUMIFS(INPUT_DATA!AB:AB,INPUT_DATA!$A:$A,$B22,INPUT_DATA!$B:$B,"D"))</f>
        <v/>
      </c>
      <c r="CB22" s="155" t="str">
        <f>IF($B22=0,"",SUMIFS(INPUT_DATA!AC:AC,INPUT_DATA!$A:$A,$B22,INPUT_DATA!$B:$B,"D"))</f>
        <v/>
      </c>
      <c r="CC22" s="155" t="str">
        <f>IF($B22=0,"",SUMIFS(INPUT_DATA!AD:AD,INPUT_DATA!$A:$A,$B22,INPUT_DATA!$B:$B,"D"))</f>
        <v/>
      </c>
      <c r="CD22" s="155" t="str">
        <f>IF($B22=0,"",SUMIFS(INPUT_DATA!AE:AE,INPUT_DATA!$A:$A,$B22,INPUT_DATA!$B:$B,"D"))</f>
        <v/>
      </c>
      <c r="CE22" s="155" t="str">
        <f>IF($B22=0,"",SUMIFS(INPUT_DATA!AF:AF,INPUT_DATA!$A:$A,$B22,INPUT_DATA!$B:$B,"D"))</f>
        <v/>
      </c>
      <c r="CF22" s="155" t="str">
        <f>IF($B22=0,"",SUMIFS(INPUT_DATA!AG:AG,INPUT_DATA!$A:$A,$B22,INPUT_DATA!$B:$B,"D"))</f>
        <v/>
      </c>
      <c r="CG22" s="155"/>
      <c r="CH22" s="155"/>
      <c r="CI22" s="155"/>
      <c r="CJ22" s="146" t="str">
        <f>IF($B22=0,"",SUMIFS(INPUT_DATA!AK:AK,INPUT_DATA!$A:$A,$B22,INPUT_DATA!$B:$B,"D"))</f>
        <v/>
      </c>
      <c r="CK22" s="146" t="str">
        <f>IF($B22=0,"",SUMIFS(INPUT_DATA!AL:AL,INPUT_DATA!$A:$A,$B22,INPUT_DATA!$B:$B,"D"))</f>
        <v/>
      </c>
      <c r="CL22" s="146" t="str">
        <f>IF($B22=0,"",SUMIFS(INPUT_DATA!AM:AM,INPUT_DATA!$A:$A,$B22,INPUT_DATA!$B:$B,"D"))</f>
        <v/>
      </c>
      <c r="CM22" s="146" t="str">
        <f>IF($B22=0,"",SUMIFS(INPUT_DATA!AN:AN,INPUT_DATA!$A:$A,$B22,INPUT_DATA!$B:$B,"D"))</f>
        <v/>
      </c>
      <c r="CN22" s="146" t="str">
        <f>IF($B22=0,"",SUMIFS(INPUT_DATA!AO:AO,INPUT_DATA!$A:$A,$B22,INPUT_DATA!$B:$B,"D"))</f>
        <v/>
      </c>
      <c r="CO22" s="146" t="str">
        <f>IF($B22=0,"",SUMIFS(INPUT_DATA!AP:AP,INPUT_DATA!$A:$A,$B22,INPUT_DATA!$B:$B,"D"))</f>
        <v/>
      </c>
      <c r="CP22" s="152" t="str">
        <f t="shared" si="7"/>
        <v/>
      </c>
      <c r="CQ22" s="152" t="str">
        <f t="shared" si="2"/>
        <v/>
      </c>
      <c r="CR22" s="152" t="str">
        <f t="shared" si="3"/>
        <v/>
      </c>
      <c r="CS22" s="157" t="str">
        <f>IF($B22=0,"",SUMIFS(INPUT_DATA!AQ:AQ,INPUT_DATA!$A:$A,$B22,INPUT_DATA!$B:$B,"D"))</f>
        <v/>
      </c>
      <c r="CT22" s="157" t="str">
        <f>IF($B22=0,"",SUMIFS(INPUT_DATA!AR:AR,INPUT_DATA!$A:$A,$B22,INPUT_DATA!$B:$B,"D"))</f>
        <v/>
      </c>
      <c r="CU22" s="157" t="str">
        <f>IF($B22=0,"",SUMIFS(INPUT_DATA!AS:AS,INPUT_DATA!$A:$A,$B22,INPUT_DATA!$B:$B,"D"))</f>
        <v/>
      </c>
      <c r="CV22" s="157" t="str">
        <f t="shared" si="20"/>
        <v/>
      </c>
      <c r="CW22" s="152" t="str">
        <f t="shared" si="21"/>
        <v/>
      </c>
      <c r="CX22" s="158" t="str">
        <f t="shared" si="22"/>
        <v/>
      </c>
      <c r="CY22" s="154"/>
    </row>
    <row r="23" spans="2:104" ht="13">
      <c r="B23" s="143">
        <f>INPUT_DATA!CL10</f>
        <v>0</v>
      </c>
      <c r="C23" s="145" t="str">
        <f>IF($B23=0,"",SUMIFS(INPUT_DATA!C:C,INPUT_DATA!$A:$A,$B23,INPUT_DATA!$B:$B,"S"))</f>
        <v/>
      </c>
      <c r="D23" s="145" t="str">
        <f>IF($B23=0,"",SUMIFS(INPUT_DATA!D:D,INPUT_DATA!$A:$A,$B23,INPUT_DATA!$B:$B,"S"))</f>
        <v/>
      </c>
      <c r="E23" s="146" t="str">
        <f>IF($B23=0,"",SUMIFS(INPUT_DATA!E:E,INPUT_DATA!$A:$A,$B23,INPUT_DATA!$B:$B,"S"))</f>
        <v/>
      </c>
      <c r="F23" s="146" t="str">
        <f>IF($B23=0,"",SUMIFS(INPUT_DATA!F:F,INPUT_DATA!$A:$A,$B23,INPUT_DATA!$B:$B,"S"))</f>
        <v/>
      </c>
      <c r="G23" s="146" t="str">
        <f>IF($B23=0,"",SUMIFS(INPUT_DATA!G:G,INPUT_DATA!$A:$A,$B23,INPUT_DATA!$B:$B,"S"))</f>
        <v/>
      </c>
      <c r="H23" s="146" t="str">
        <f>IF($B23=0,"",SUMIFS(INPUT_DATA!H:H,INPUT_DATA!$A:$A,$B23,INPUT_DATA!$B:$B,"S"))</f>
        <v/>
      </c>
      <c r="I23" s="146" t="str">
        <f>IF($B23=0,"",SUMIFS(INPUT_DATA!I:I,INPUT_DATA!$A:$A,$B23,INPUT_DATA!$B:$B,"S"))</f>
        <v/>
      </c>
      <c r="J23" s="146" t="str">
        <f>IF($B23=0,"",SUMIFS(INPUT_DATA!J:J,INPUT_DATA!$A:$A,$B23,INPUT_DATA!$B:$B,"S"))</f>
        <v/>
      </c>
      <c r="K23" s="146" t="str">
        <f>IF($B23=0,"",SUMIFS(INPUT_DATA!K:K,INPUT_DATA!$A:$A,$B23,INPUT_DATA!$B:$B,"S"))</f>
        <v/>
      </c>
      <c r="L23" s="146" t="str">
        <f>IF($B23=0,"",SUMIFS(INPUT_DATA!L:L,INPUT_DATA!$A:$A,$B23,INPUT_DATA!$B:$B,"S"))</f>
        <v/>
      </c>
      <c r="M23" s="146" t="str">
        <f>IF($B23=0,"",SUMIFS(INPUT_DATA!M:M,INPUT_DATA!$A:$A,$B23,INPUT_DATA!$B:$B,"S"))</f>
        <v/>
      </c>
      <c r="N23" s="146" t="str">
        <f>IF($B23=0,"",SUMIFS(INPUT_DATA!N:N,INPUT_DATA!$A:$A,$B23,INPUT_DATA!$B:$B,"S"))</f>
        <v/>
      </c>
      <c r="O23" s="147" t="str">
        <f t="shared" si="8"/>
        <v/>
      </c>
      <c r="P23" s="148" t="str">
        <f>IF($B23=0,"",SUMIFS(INPUT_DATA!O:O,INPUT_DATA!$A:$A,$B23,INPUT_DATA!$B:$B,"S"))</f>
        <v/>
      </c>
      <c r="Q23" s="148" t="str">
        <f t="shared" si="9"/>
        <v/>
      </c>
      <c r="R23" s="148" t="str">
        <f>IF($B23=0,"",SUMIFS(INPUT_DATA!BL:BL,INPUT_DATA!$A:$A,$B23,INPUT_DATA!$B:$B,"S"))</f>
        <v/>
      </c>
      <c r="S23" s="149" t="str">
        <f>IF($B23=0,"",SUMIFS(INPUT_DATA!P:P,INPUT_DATA!$A:$A,$B23,INPUT_DATA!$B:$B,"S"))</f>
        <v/>
      </c>
      <c r="T23" s="149" t="str">
        <f>IF($B23=0,"",SUMIFS(INPUT_DATA!Q:Q,INPUT_DATA!$A:$A,$B23,INPUT_DATA!$B:$B,"S"))</f>
        <v/>
      </c>
      <c r="U23" s="149" t="str">
        <f>IF($B23=0,"",SUMIFS(INPUT_DATA!R:R,INPUT_DATA!$A:$A,$B23,INPUT_DATA!$B:$B,"S"))</f>
        <v/>
      </c>
      <c r="V23" s="150" t="str">
        <f>IF($B23=0,"",SUMIFS(INPUT_DATA!S:S,INPUT_DATA!$A:$A,$B23,INPUT_DATA!$B:$B,"S"))</f>
        <v/>
      </c>
      <c r="W23" s="150" t="str">
        <f>IF($B23=0,"",SUMIFS(INPUT_DATA!T:T,INPUT_DATA!$A:$A,$B23,INPUT_DATA!$B:$B,"S"))</f>
        <v/>
      </c>
      <c r="X23" s="150" t="str">
        <f>IF($B23=0,"",SUMIFS(INPUT_DATA!U:U,INPUT_DATA!$A:$A,$B23,INPUT_DATA!$B:$B,"S"))</f>
        <v/>
      </c>
      <c r="Y23" s="150" t="str">
        <f>IF($B23=0,"",SUMIFS(INPUT_DATA!V:V,INPUT_DATA!$A:$A,$B23,INPUT_DATA!$B:$B,"S"))</f>
        <v/>
      </c>
      <c r="Z23" s="150" t="str">
        <f>IF($B23=0,"",SUMIFS(INPUT_DATA!W:W,INPUT_DATA!$A:$A,$B23,INPUT_DATA!$B:$B,"S"))</f>
        <v/>
      </c>
      <c r="AA23" s="150" t="str">
        <f>IF($B23=0,"",SUMIFS(INPUT_DATA!X:X,INPUT_DATA!$A:$A,$B23,INPUT_DATA!$B:$B,"S"))</f>
        <v/>
      </c>
      <c r="AB23" s="150" t="str">
        <f>IF($B23=0,"",SUMIFS(INPUT_DATA!Y:Y,INPUT_DATA!$A:$A,$B23,INPUT_DATA!$B:$B,"S"))</f>
        <v/>
      </c>
      <c r="AC23" s="150" t="str">
        <f>IF($B23=0,"",SUMIFS(INPUT_DATA!Z:Z,INPUT_DATA!$A:$A,$B23,INPUT_DATA!$B:$B,"S"))</f>
        <v/>
      </c>
      <c r="AD23" s="150" t="str">
        <f>IF($B23=0,"",SUMIFS(INPUT_DATA!AA:AA,INPUT_DATA!$A:$A,$B23,INPUT_DATA!$B:$B,"S"))</f>
        <v/>
      </c>
      <c r="AE23" s="150" t="str">
        <f>IF($B23=0,"",SUMIFS(INPUT_DATA!AB:AB,INPUT_DATA!$A:$A,$B23,INPUT_DATA!$B:$B,"S"))</f>
        <v/>
      </c>
      <c r="AF23" s="150" t="str">
        <f>IF($B23=0,"",SUMIFS(INPUT_DATA!AC:AC,INPUT_DATA!$A:$A,$B23,INPUT_DATA!$B:$B,"S"))</f>
        <v/>
      </c>
      <c r="AG23" s="150" t="str">
        <f>IF($B23=0,"",SUMIFS(INPUT_DATA!AD:AD,INPUT_DATA!$A:$A,$B23,INPUT_DATA!$B:$B,"S"))</f>
        <v/>
      </c>
      <c r="AH23" s="150" t="str">
        <f>IF($B23=0,"",SUMIFS(INPUT_DATA!AE:AE,INPUT_DATA!$A:$A,$B23,INPUT_DATA!$B:$B,"S"))</f>
        <v/>
      </c>
      <c r="AI23" s="150" t="str">
        <f>IF($B23=0,"",SUMIFS(INPUT_DATA!AF:AF,INPUT_DATA!$A:$A,$B23,INPUT_DATA!$B:$B,"S"))</f>
        <v/>
      </c>
      <c r="AJ23" s="150" t="str">
        <f>IF($B23=0,"",SUMIFS(INPUT_DATA!AG:AG,INPUT_DATA!$A:$A,$B23,INPUT_DATA!$B:$B,"S"))</f>
        <v/>
      </c>
      <c r="AK23" s="150" t="str">
        <f>IF($B23=0,"",SUMIFS(INPUT_DATA!AK:AK,INPUT_DATA!$A:$A,$B23,INPUT_DATA!$B:$B,"S"))</f>
        <v/>
      </c>
      <c r="AL23" s="150" t="str">
        <f>IF($B23=0,"",SUMIFS(INPUT_DATA!AL:AL,INPUT_DATA!$A:$A,$B23,INPUT_DATA!$B:$B,"S"))</f>
        <v/>
      </c>
      <c r="AM23" s="150" t="str">
        <f>IF($B23=0,"",SUMIFS(INPUT_DATA!AM:AM,INPUT_DATA!$A:$A,$B23,INPUT_DATA!$B:$B,"S"))</f>
        <v/>
      </c>
      <c r="AN23" s="150" t="str">
        <f>IF($B23=0,"",SUMIFS(INPUT_DATA!AN:AN,INPUT_DATA!$A:$A,$B23,INPUT_DATA!$B:$B,"S"))</f>
        <v/>
      </c>
      <c r="AO23" s="150" t="str">
        <f>IF($B23=0,"",SUMIFS(INPUT_DATA!AO:AO,INPUT_DATA!$A:$A,$B23,INPUT_DATA!$B:$B,"S"))</f>
        <v/>
      </c>
      <c r="AP23" s="150" t="str">
        <f>IF($B23=0,"",SUMIFS(INPUT_DATA!AP:AP,INPUT_DATA!$A:$A,$B23,INPUT_DATA!$B:$B,"S"))</f>
        <v/>
      </c>
      <c r="AQ23" s="151" t="str">
        <f t="shared" si="10"/>
        <v/>
      </c>
      <c r="AR23" s="152" t="str">
        <f t="shared" si="11"/>
        <v/>
      </c>
      <c r="AS23" s="153" t="str">
        <f t="shared" si="12"/>
        <v/>
      </c>
      <c r="AT23" s="151" t="str">
        <f>IF($B23=0,"",SUMIFS(INPUT_DATA!AQ:AQ,INPUT_DATA!$A:$A,$B23,INPUT_DATA!$B:$B,"S"))</f>
        <v/>
      </c>
      <c r="AU23" s="152" t="str">
        <f>IF($B23=0,"",SUMIFS(INPUT_DATA!AR:AR,INPUT_DATA!$A:$A,$B23,INPUT_DATA!$B:$B,"S"))</f>
        <v/>
      </c>
      <c r="AV23" s="153" t="str">
        <f>IF($B23=0,"",SUMIFS(INPUT_DATA!AS:AS,INPUT_DATA!$A:$A,$B23,INPUT_DATA!$B:$B,"S"))</f>
        <v/>
      </c>
      <c r="AW23" s="151" t="str">
        <f t="shared" si="13"/>
        <v/>
      </c>
      <c r="AX23" s="152" t="str">
        <f t="shared" si="14"/>
        <v/>
      </c>
      <c r="AY23" s="153" t="str">
        <f t="shared" si="15"/>
        <v/>
      </c>
      <c r="AZ23" s="154"/>
      <c r="BA23" s="144" t="str">
        <f>IF($B23=0,"",SUMIFS(INPUT_DATA!C:C,INPUT_DATA!$A:$A,$B23,INPUT_DATA!$B:$B,"D"))</f>
        <v/>
      </c>
      <c r="BB23" s="155" t="str">
        <f>IF($B23=0,"",SUMIFS(INPUT_DATA!E:E,INPUT_DATA!$A:$A,$B23,INPUT_DATA!$B:$B,"D"))</f>
        <v/>
      </c>
      <c r="BC23" s="155" t="str">
        <f>IF($B23=0,"",SUMIFS(INPUT_DATA!F:F,INPUT_DATA!$A:$A,$B23,INPUT_DATA!$B:$B,"D"))</f>
        <v/>
      </c>
      <c r="BD23" s="155" t="str">
        <f>IF($B23=0,"",SUMIFS(INPUT_DATA!G:G,INPUT_DATA!$A:$A,$B23,INPUT_DATA!$B:$B,"D"))</f>
        <v/>
      </c>
      <c r="BE23" s="155" t="str">
        <f>IF($B23=0,"",SUMIFS(INPUT_DATA!H:H,INPUT_DATA!$A:$A,$B23,INPUT_DATA!$B:$B,"D"))</f>
        <v/>
      </c>
      <c r="BF23" s="155" t="str">
        <f>IF($B23=0,"",SUMIFS(INPUT_DATA!I:I,INPUT_DATA!$A:$A,$B23,INPUT_DATA!$B:$B,"D"))</f>
        <v/>
      </c>
      <c r="BG23" s="155" t="str">
        <f>IF($B23=0,"",SUMIFS(INPUT_DATA!J:J,INPUT_DATA!$A:$A,$B23,INPUT_DATA!$B:$B,"D"))</f>
        <v/>
      </c>
      <c r="BH23" s="155" t="str">
        <f>IF($B23=0,"",SUMIFS(INPUT_DATA!K:K,INPUT_DATA!$A:$A,$B23,INPUT_DATA!$B:$B,"D"))</f>
        <v/>
      </c>
      <c r="BI23" s="155" t="str">
        <f>IF($B23=0,"",SUMIFS(INPUT_DATA!L:L,INPUT_DATA!$A:$A,$B23,INPUT_DATA!$B:$B,"D"))</f>
        <v/>
      </c>
      <c r="BJ23" s="155" t="str">
        <f>IF($B23=0,"",SUMIFS(INPUT_DATA!M:M,INPUT_DATA!$A:$A,$B23,INPUT_DATA!$B:$B,"D"))</f>
        <v/>
      </c>
      <c r="BK23" s="155" t="str">
        <f>IF($B23=0,"",SUMIFS(INPUT_DATA!N:N,INPUT_DATA!$A:$A,$B23,INPUT_DATA!$B:$B,"D"))</f>
        <v/>
      </c>
      <c r="BL23" s="156" t="str">
        <f t="shared" si="6"/>
        <v/>
      </c>
      <c r="BM23" s="156" t="str">
        <f>IF($B23=0,"",SUMIFS(INPUT_DATA!O:O,INPUT_DATA!$A:$A,$B23,INPUT_DATA!$B:$B,"D"))</f>
        <v/>
      </c>
      <c r="BN23" s="156" t="str">
        <f t="shared" si="16"/>
        <v/>
      </c>
      <c r="BO23" s="159" t="str">
        <f>IF($B23=0,"",SUMIFS(INPUT_DATA!P:P,INPUT_DATA!$A:$A,$B23,INPUT_DATA!$B:$B,"D"))</f>
        <v/>
      </c>
      <c r="BP23" s="145" t="str">
        <f>IF($B23=0,"",SUMIFS(INPUT_DATA!Q:Q,INPUT_DATA!$A:$A,$B23,INPUT_DATA!$B:$B,"D"))</f>
        <v/>
      </c>
      <c r="BQ23" s="145" t="str">
        <f>IF($B23=0,"",SUMIFS(INPUT_DATA!R:R,INPUT_DATA!$A:$A,$B23,INPUT_DATA!$B:$B,"D"))</f>
        <v/>
      </c>
      <c r="BR23" s="155" t="str">
        <f>IF($B23=0,"",SUMIFS(INPUT_DATA!S:S,INPUT_DATA!$A:$A,$B23,INPUT_DATA!$B:$B,"D"))</f>
        <v/>
      </c>
      <c r="BS23" s="155" t="str">
        <f>IF($B23=0,"",SUMIFS(INPUT_DATA!T:T,INPUT_DATA!$A:$A,$B23,INPUT_DATA!$B:$B,"D"))</f>
        <v/>
      </c>
      <c r="BT23" s="155" t="str">
        <f>IF($B23=0,"",SUMIFS(INPUT_DATA!U:U,INPUT_DATA!$A:$A,$B23,INPUT_DATA!$B:$B,"D"))</f>
        <v/>
      </c>
      <c r="BU23" s="155" t="str">
        <f>IF($B23=0,"",SUMIFS(INPUT_DATA!V:V,INPUT_DATA!$A:$A,$B23,INPUT_DATA!$B:$B,"D"))</f>
        <v/>
      </c>
      <c r="BV23" s="155" t="str">
        <f>IF($B23=0,"",SUMIFS(INPUT_DATA!W:W,INPUT_DATA!$A:$A,$B23,INPUT_DATA!$B:$B,"D"))</f>
        <v/>
      </c>
      <c r="BW23" s="155" t="str">
        <f>IF($B23=0,"",SUMIFS(INPUT_DATA!X:X,INPUT_DATA!$A:$A,$B23,INPUT_DATA!$B:$B,"D"))</f>
        <v/>
      </c>
      <c r="BX23" s="155" t="str">
        <f>IF($B23=0,"",SUMIFS(INPUT_DATA!Y:Y,INPUT_DATA!$A:$A,$B23,INPUT_DATA!$B:$B,"D"))</f>
        <v/>
      </c>
      <c r="BY23" s="155" t="str">
        <f>IF($B23=0,"",SUMIFS(INPUT_DATA!Z:Z,INPUT_DATA!$A:$A,$B23,INPUT_DATA!$B:$B,"D"))</f>
        <v/>
      </c>
      <c r="BZ23" s="155" t="str">
        <f>IF($B23=0,"",SUMIFS(INPUT_DATA!AA:AA,INPUT_DATA!$A:$A,$B23,INPUT_DATA!$B:$B,"D"))</f>
        <v/>
      </c>
      <c r="CA23" s="155" t="str">
        <f>IF($B23=0,"",SUMIFS(INPUT_DATA!AB:AB,INPUT_DATA!$A:$A,$B23,INPUT_DATA!$B:$B,"D"))</f>
        <v/>
      </c>
      <c r="CB23" s="155" t="str">
        <f>IF($B23=0,"",SUMIFS(INPUT_DATA!AC:AC,INPUT_DATA!$A:$A,$B23,INPUT_DATA!$B:$B,"D"))</f>
        <v/>
      </c>
      <c r="CC23" s="155" t="str">
        <f>IF($B23=0,"",SUMIFS(INPUT_DATA!AD:AD,INPUT_DATA!$A:$A,$B23,INPUT_DATA!$B:$B,"D"))</f>
        <v/>
      </c>
      <c r="CD23" s="155" t="str">
        <f>IF($B23=0,"",SUMIFS(INPUT_DATA!AE:AE,INPUT_DATA!$A:$A,$B23,INPUT_DATA!$B:$B,"D"))</f>
        <v/>
      </c>
      <c r="CE23" s="155" t="str">
        <f>IF($B23=0,"",SUMIFS(INPUT_DATA!AF:AF,INPUT_DATA!$A:$A,$B23,INPUT_DATA!$B:$B,"D"))</f>
        <v/>
      </c>
      <c r="CF23" s="155" t="str">
        <f>IF($B23=0,"",SUMIFS(INPUT_DATA!AG:AG,INPUT_DATA!$A:$A,$B23,INPUT_DATA!$B:$B,"D"))</f>
        <v/>
      </c>
      <c r="CG23" s="155"/>
      <c r="CH23" s="155"/>
      <c r="CI23" s="155"/>
      <c r="CJ23" s="146" t="str">
        <f>IF($B23=0,"",SUMIFS(INPUT_DATA!AK:AK,INPUT_DATA!$A:$A,$B23,INPUT_DATA!$B:$B,"D"))</f>
        <v/>
      </c>
      <c r="CK23" s="146" t="str">
        <f>IF($B23=0,"",SUMIFS(INPUT_DATA!AL:AL,INPUT_DATA!$A:$A,$B23,INPUT_DATA!$B:$B,"D"))</f>
        <v/>
      </c>
      <c r="CL23" s="146" t="str">
        <f>IF($B23=0,"",SUMIFS(INPUT_DATA!AM:AM,INPUT_DATA!$A:$A,$B23,INPUT_DATA!$B:$B,"D"))</f>
        <v/>
      </c>
      <c r="CM23" s="146" t="str">
        <f>IF($B23=0,"",SUMIFS(INPUT_DATA!AN:AN,INPUT_DATA!$A:$A,$B23,INPUT_DATA!$B:$B,"D"))</f>
        <v/>
      </c>
      <c r="CN23" s="146" t="str">
        <f>IF($B23=0,"",SUMIFS(INPUT_DATA!AO:AO,INPUT_DATA!$A:$A,$B23,INPUT_DATA!$B:$B,"D"))</f>
        <v/>
      </c>
      <c r="CO23" s="146" t="str">
        <f>IF($B23=0,"",SUMIFS(INPUT_DATA!AP:AP,INPUT_DATA!$A:$A,$B23,INPUT_DATA!$B:$B,"D"))</f>
        <v/>
      </c>
      <c r="CP23" s="160" t="str">
        <f t="shared" si="7"/>
        <v/>
      </c>
      <c r="CQ23" s="160" t="str">
        <f t="shared" si="2"/>
        <v/>
      </c>
      <c r="CR23" s="160" t="str">
        <f t="shared" si="3"/>
        <v/>
      </c>
      <c r="CS23" s="145" t="str">
        <f>IF($B23=0,"",SUMIFS(INPUT_DATA!AQ:AQ,INPUT_DATA!$A:$A,$B23,INPUT_DATA!$B:$B,"D"))</f>
        <v/>
      </c>
      <c r="CT23" s="160" t="str">
        <f>IF($B23=0,"",SUMIFS(INPUT_DATA!AR:AR,INPUT_DATA!$A:$A,$B23,INPUT_DATA!$B:$B,"D"))</f>
        <v/>
      </c>
      <c r="CU23" s="160" t="str">
        <f>IF($B23=0,"",SUMIFS(INPUT_DATA!AS:AS,INPUT_DATA!$A:$A,$B23,INPUT_DATA!$B:$B,"D"))</f>
        <v/>
      </c>
      <c r="CV23" s="145" t="str">
        <f t="shared" si="20"/>
        <v/>
      </c>
      <c r="CW23" s="160" t="str">
        <f t="shared" si="21"/>
        <v/>
      </c>
      <c r="CX23" s="161" t="str">
        <f t="shared" si="22"/>
        <v/>
      </c>
      <c r="CY23" s="154"/>
    </row>
    <row r="24" spans="2:104" ht="13">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6"/>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c r="CH24" s="155"/>
      <c r="CI24" s="155"/>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7"/>
        <v/>
      </c>
      <c r="CQ24" s="160" t="str">
        <f t="shared" si="2"/>
        <v/>
      </c>
      <c r="CR24" s="160" t="str">
        <f t="shared" si="3"/>
        <v/>
      </c>
      <c r="CS24" s="145" t="str">
        <f>IF($B24=0,"",SUMIFS(INPUT_DATA!AQ:AQ,INPUT_DATA!$A:$A,$B24,INPUT_DATA!$B:$B,"D"))</f>
        <v/>
      </c>
      <c r="CT24" s="160" t="str">
        <f>IF($B24=0,"",SUMIFS(INPUT_DATA!AR:AR,INPUT_DATA!$A:$A,$B24,INPUT_DATA!$B:$B,"D"))</f>
        <v/>
      </c>
      <c r="CU24" s="160" t="str">
        <f>IF($B24=0,"",SUMIFS(INPUT_DATA!AS:AS,INPUT_DATA!$A:$A,$B24,INPUT_DATA!$B:$B,"D"))</f>
        <v/>
      </c>
      <c r="CV24" s="145" t="str">
        <f t="shared" si="20"/>
        <v/>
      </c>
      <c r="CW24" s="160" t="str">
        <f t="shared" si="21"/>
        <v/>
      </c>
      <c r="CX24" s="161" t="str">
        <f t="shared" si="22"/>
        <v/>
      </c>
      <c r="CY24" s="154"/>
    </row>
    <row r="25" spans="2:104" ht="13">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6"/>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c r="CH25" s="155"/>
      <c r="CI25" s="155"/>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7"/>
        <v/>
      </c>
      <c r="CQ25" s="160" t="str">
        <f t="shared" si="2"/>
        <v/>
      </c>
      <c r="CR25" s="160" t="str">
        <f t="shared" si="3"/>
        <v/>
      </c>
      <c r="CS25" s="145" t="str">
        <f>IF($B25=0,"",SUMIFS(INPUT_DATA!AQ:AQ,INPUT_DATA!$A:$A,$B25,INPUT_DATA!$B:$B,"D"))</f>
        <v/>
      </c>
      <c r="CT25" s="160" t="str">
        <f>IF($B25=0,"",SUMIFS(INPUT_DATA!AR:AR,INPUT_DATA!$A:$A,$B25,INPUT_DATA!$B:$B,"D"))</f>
        <v/>
      </c>
      <c r="CU25" s="160" t="str">
        <f>IF($B25=0,"",SUMIFS(INPUT_DATA!AS:AS,INPUT_DATA!$A:$A,$B25,INPUT_DATA!$B:$B,"D"))</f>
        <v/>
      </c>
      <c r="CV25" s="145" t="str">
        <f t="shared" si="20"/>
        <v/>
      </c>
      <c r="CW25" s="160" t="str">
        <f t="shared" si="21"/>
        <v/>
      </c>
      <c r="CX25" s="161" t="str">
        <f t="shared" si="22"/>
        <v/>
      </c>
      <c r="CY25" s="154"/>
    </row>
    <row r="26" spans="2:104" ht="13">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c r="CH26" s="155"/>
      <c r="CI26" s="155"/>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20"/>
        <v/>
      </c>
      <c r="CW26" s="160" t="str">
        <f t="shared" si="21"/>
        <v/>
      </c>
      <c r="CX26" s="161" t="str">
        <f t="shared" si="22"/>
        <v/>
      </c>
      <c r="CY26" s="154"/>
    </row>
    <row r="27" spans="2:104" ht="13">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c r="CH27" s="155"/>
      <c r="CI27" s="155"/>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ht="13">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c r="CH28" s="155"/>
      <c r="CI28" s="155"/>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ht="13">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c r="CH29" s="155"/>
      <c r="CI29" s="155"/>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ht="13">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c r="CH30" s="155"/>
      <c r="CI30" s="155"/>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ht="13">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c r="CH31" s="155"/>
      <c r="CI31" s="155"/>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ht="13">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c r="CH32" s="155"/>
      <c r="CI32" s="155"/>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ht="1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c r="CH33" s="155"/>
      <c r="CI33" s="155"/>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ht="1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c r="CH34" s="155"/>
      <c r="CI34" s="155"/>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ht="1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c r="CH35" s="155"/>
      <c r="CI35" s="155"/>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ht="1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c r="CH36" s="155"/>
      <c r="CI36" s="155"/>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ht="1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c r="CH37" s="155"/>
      <c r="CI37" s="155"/>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ht="1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c r="CH38" s="155"/>
      <c r="CI38" s="155"/>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ht="1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c r="CH39" s="155"/>
      <c r="CI39" s="155"/>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ht="1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c r="CH40" s="155"/>
      <c r="CI40" s="155"/>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ht="1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c r="CH41" s="155"/>
      <c r="CI41" s="155"/>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ht="1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c r="CH42" s="155"/>
      <c r="CI42" s="155"/>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ht="1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c r="CH43" s="155"/>
      <c r="CI43" s="155"/>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ht="1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c r="CH44" s="155"/>
      <c r="CI44" s="155"/>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ht="1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c r="CH45" s="155"/>
      <c r="CI45" s="155"/>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ht="1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c r="CH46" s="155"/>
      <c r="CI46" s="155"/>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ht="1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c r="CH47" s="155"/>
      <c r="CI47" s="155"/>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ht="1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c r="CH48" s="155"/>
      <c r="CI48" s="155"/>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ht="1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c r="CH49" s="155"/>
      <c r="CI49" s="155"/>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ht="13">
      <c r="A50" s="162">
        <f t="shared" ref="A50:A87" si="23">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c r="CH50" s="155"/>
      <c r="CI50" s="155"/>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ht="13">
      <c r="A51" s="162">
        <f t="shared" si="23"/>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c r="CH51" s="155"/>
      <c r="CI51" s="155"/>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ht="13">
      <c r="A52" s="162">
        <f t="shared" si="23"/>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c r="CH52" s="155"/>
      <c r="CI52" s="155"/>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ht="13">
      <c r="A53" s="162">
        <f t="shared" si="23"/>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c r="CH53" s="155"/>
      <c r="CI53" s="155"/>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ht="13">
      <c r="A54" s="162">
        <f t="shared" si="23"/>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c r="CH54" s="155"/>
      <c r="CI54" s="155"/>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ht="13">
      <c r="A55" s="162">
        <f t="shared" si="23"/>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c r="CH55" s="155"/>
      <c r="CI55" s="155"/>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ht="13">
      <c r="A56" s="162">
        <f t="shared" si="23"/>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c r="CH56" s="155"/>
      <c r="CI56" s="155"/>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ht="13">
      <c r="A57" s="162">
        <f t="shared" si="23"/>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c r="CH57" s="155"/>
      <c r="CI57" s="155"/>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ht="13">
      <c r="A58" s="162">
        <f t="shared" si="23"/>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c r="CH58" s="155"/>
      <c r="CI58" s="155"/>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ht="13">
      <c r="A59" s="162">
        <f t="shared" si="23"/>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c r="CH59" s="155"/>
      <c r="CI59" s="155"/>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ht="13">
      <c r="A60" s="162">
        <f t="shared" si="23"/>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c r="CH60" s="155"/>
      <c r="CI60" s="155"/>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ht="13">
      <c r="A61" s="162">
        <f t="shared" si="23"/>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c r="CH61" s="155"/>
      <c r="CI61" s="155"/>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ht="13">
      <c r="A62" s="162">
        <f t="shared" si="23"/>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c r="CH62" s="155"/>
      <c r="CI62" s="155"/>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ht="13">
      <c r="A63" s="162">
        <f t="shared" si="23"/>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c r="CH63" s="155"/>
      <c r="CI63" s="155"/>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ht="13">
      <c r="A64" s="162">
        <f t="shared" si="23"/>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c r="CH64" s="155"/>
      <c r="CI64" s="155"/>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ht="13">
      <c r="A65" s="162">
        <f t="shared" si="23"/>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c r="CH65" s="155"/>
      <c r="CI65" s="155"/>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ht="13">
      <c r="A66" s="162">
        <f t="shared" si="23"/>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c r="CH66" s="155"/>
      <c r="CI66" s="155"/>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ht="13">
      <c r="A67" s="162">
        <f t="shared" si="23"/>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c r="CH67" s="155"/>
      <c r="CI67" s="155"/>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ht="13">
      <c r="A68" s="162">
        <f t="shared" si="23"/>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c r="CH68" s="155"/>
      <c r="CI68" s="155"/>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ht="13">
      <c r="A69" s="162">
        <f t="shared" si="23"/>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c r="CH69" s="155"/>
      <c r="CI69" s="155"/>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ht="13">
      <c r="A70" s="162">
        <f t="shared" si="23"/>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c r="CH70" s="155"/>
      <c r="CI70" s="155"/>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ht="13">
      <c r="A71" s="162">
        <f t="shared" si="23"/>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c r="CH71" s="155"/>
      <c r="CI71" s="155"/>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ht="13">
      <c r="A72" s="162">
        <f t="shared" si="23"/>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c r="CH72" s="155"/>
      <c r="CI72" s="155"/>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ht="13">
      <c r="A73" s="162">
        <f t="shared" si="23"/>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c r="CH73" s="155"/>
      <c r="CI73" s="155"/>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ht="13">
      <c r="A74" s="162">
        <f t="shared" si="23"/>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c r="CH74" s="155"/>
      <c r="CI74" s="155"/>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ht="13">
      <c r="A75" s="162">
        <f t="shared" si="23"/>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c r="CH75" s="155"/>
      <c r="CI75" s="155"/>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ht="13">
      <c r="A76" s="162">
        <f t="shared" si="23"/>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c r="CH76" s="155"/>
      <c r="CI76" s="155"/>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ht="13">
      <c r="A77" s="162">
        <f t="shared" si="23"/>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c r="CH77" s="155"/>
      <c r="CI77" s="155"/>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ht="13">
      <c r="A78" s="162">
        <f t="shared" si="23"/>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c r="CH78" s="155"/>
      <c r="CI78" s="155"/>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ht="13">
      <c r="A79" s="162">
        <f t="shared" si="23"/>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c r="CH79" s="155"/>
      <c r="CI79" s="155"/>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ht="13">
      <c r="A80" s="162">
        <f t="shared" si="23"/>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c r="CH80" s="155"/>
      <c r="CI80" s="155"/>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ht="13">
      <c r="A81" s="162">
        <f t="shared" si="23"/>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c r="CH81" s="155"/>
      <c r="CI81" s="155"/>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ht="13">
      <c r="A82" s="162">
        <f t="shared" si="23"/>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c r="CH82" s="155"/>
      <c r="CI82" s="155"/>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ht="13">
      <c r="A83" s="162">
        <f t="shared" si="23"/>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c r="CH83" s="155"/>
      <c r="CI83" s="155"/>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ht="13">
      <c r="A84" s="162">
        <f t="shared" si="23"/>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c r="CH84" s="155"/>
      <c r="CI84" s="155"/>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ht="13">
      <c r="A85" s="162">
        <f t="shared" si="23"/>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c r="CH85" s="155"/>
      <c r="CI85" s="155"/>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ht="13">
      <c r="A86" s="162">
        <f t="shared" si="23"/>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c r="CH86" s="165"/>
      <c r="CI86" s="165"/>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c r="CH87" s="172"/>
      <c r="CI87" s="172"/>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8"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9" sqref="H19"/>
    </sheetView>
  </sheetViews>
  <sheetFormatPr defaultColWidth="11.453125" defaultRowHeight="12.5"/>
  <cols>
    <col min="1" max="1" width="3.7265625" style="611" customWidth="1"/>
    <col min="2" max="2" width="3.81640625" style="611" customWidth="1"/>
    <col min="3" max="3" width="10.7265625" style="611" customWidth="1"/>
    <col min="4" max="4" width="17.7265625" style="611" customWidth="1"/>
    <col min="5" max="5" width="20.7265625" style="611" customWidth="1"/>
    <col min="6" max="6" width="26.26953125" style="611" bestFit="1" customWidth="1"/>
    <col min="7" max="7" width="32.7265625" style="611" customWidth="1"/>
    <col min="8" max="8" width="20.7265625" style="611" customWidth="1"/>
    <col min="9" max="9" width="14.81640625" style="611" customWidth="1"/>
    <col min="10" max="10" width="4.7265625" style="611" customWidth="1"/>
    <col min="11" max="11" width="11.453125" style="611"/>
    <col min="12" max="12" width="14.7265625" style="611" bestFit="1" customWidth="1"/>
    <col min="13" max="16384" width="11.453125" style="611"/>
  </cols>
  <sheetData>
    <row r="1" spans="1:12" ht="14.5" thickBot="1">
      <c r="A1" s="804"/>
      <c r="B1" s="804"/>
      <c r="C1" s="615"/>
      <c r="D1" s="615"/>
      <c r="E1" s="615"/>
      <c r="F1" s="615"/>
      <c r="G1" s="615"/>
      <c r="H1" s="615"/>
      <c r="I1" s="615"/>
    </row>
    <row r="2" spans="1:12" ht="28.5" thickTop="1">
      <c r="A2" s="827"/>
      <c r="B2" s="828"/>
      <c r="C2" s="774"/>
      <c r="D2" s="829"/>
      <c r="E2" s="830"/>
      <c r="F2" s="830"/>
      <c r="G2" s="553"/>
      <c r="H2" s="553" t="s">
        <v>237</v>
      </c>
      <c r="I2" s="554">
        <f>'Cover Page'!$C$15</f>
        <v>45688</v>
      </c>
    </row>
    <row r="3" spans="1:12" ht="14">
      <c r="A3" s="615"/>
      <c r="B3" s="778"/>
      <c r="C3" s="615"/>
      <c r="D3" s="615"/>
      <c r="E3" s="615"/>
      <c r="F3" s="615"/>
      <c r="G3" s="559"/>
      <c r="H3" s="559" t="s">
        <v>238</v>
      </c>
      <c r="I3" s="560">
        <f>'Cover Page'!$C$16</f>
        <v>45702</v>
      </c>
    </row>
    <row r="4" spans="1:12" ht="14">
      <c r="A4" s="615"/>
      <c r="B4" s="778"/>
      <c r="C4" s="2041"/>
      <c r="D4" s="2041"/>
      <c r="E4" s="2041"/>
      <c r="F4" s="2032"/>
      <c r="G4" s="559"/>
      <c r="H4" s="559" t="s">
        <v>239</v>
      </c>
      <c r="I4" s="560">
        <f>'Cover Page'!$C$17</f>
        <v>45708</v>
      </c>
    </row>
    <row r="5" spans="1:12" ht="14">
      <c r="A5" s="615"/>
      <c r="B5" s="778"/>
      <c r="C5" s="2041"/>
      <c r="D5" s="2041"/>
      <c r="E5" s="2041"/>
      <c r="F5" s="2032"/>
      <c r="G5" s="559"/>
      <c r="H5" s="559" t="s">
        <v>240</v>
      </c>
      <c r="I5" s="560">
        <f>'Cover Page'!$C$18</f>
        <v>45715</v>
      </c>
    </row>
    <row r="6" spans="1:12" ht="14">
      <c r="A6" s="615"/>
      <c r="B6" s="778"/>
      <c r="C6" s="615"/>
      <c r="D6" s="615"/>
      <c r="E6" s="615"/>
      <c r="F6" s="615"/>
      <c r="G6" s="559"/>
      <c r="H6" s="559" t="s">
        <v>241</v>
      </c>
      <c r="I6" s="562">
        <f>'00 - Cover'!$F$28</f>
        <v>4</v>
      </c>
    </row>
    <row r="7" spans="1:12" ht="14">
      <c r="A7" s="804"/>
      <c r="B7" s="831"/>
      <c r="C7" s="618"/>
      <c r="D7" s="618"/>
      <c r="E7" s="618"/>
      <c r="F7" s="618"/>
      <c r="G7" s="618"/>
      <c r="H7" s="618"/>
      <c r="I7" s="646"/>
    </row>
    <row r="8" spans="1:12" ht="22.5" customHeight="1">
      <c r="A8" s="832"/>
      <c r="B8" s="833"/>
      <c r="C8" s="1195" t="s">
        <v>1142</v>
      </c>
      <c r="D8" s="834"/>
      <c r="E8" s="835"/>
      <c r="F8" s="835"/>
      <c r="G8" s="648"/>
      <c r="H8" s="648"/>
      <c r="I8" s="791"/>
    </row>
    <row r="9" spans="1:12" ht="13">
      <c r="A9" s="832"/>
      <c r="B9" s="836"/>
      <c r="C9" s="2042"/>
      <c r="D9" s="2042"/>
      <c r="E9" s="2042"/>
      <c r="F9" s="837"/>
      <c r="G9" s="838"/>
      <c r="H9" s="790"/>
      <c r="I9" s="791"/>
    </row>
    <row r="10" spans="1:12" ht="28.5" customHeight="1">
      <c r="A10" s="832"/>
      <c r="B10" s="836"/>
      <c r="C10" s="839" t="s">
        <v>31</v>
      </c>
      <c r="D10" s="2034" t="s">
        <v>1175</v>
      </c>
      <c r="E10" s="2034"/>
      <c r="F10" s="2034"/>
      <c r="G10" s="2034"/>
      <c r="H10" s="941">
        <f>'XX - Reserve calculation'!H13</f>
        <v>38297724.670000002</v>
      </c>
      <c r="I10" s="791"/>
    </row>
    <row r="11" spans="1:12" ht="34.5" customHeight="1">
      <c r="A11" s="832"/>
      <c r="B11" s="836"/>
      <c r="C11" s="839"/>
      <c r="D11" s="2043" t="s">
        <v>1143</v>
      </c>
      <c r="E11" s="2043"/>
      <c r="F11" s="2043"/>
      <c r="G11" s="2043"/>
      <c r="H11" s="840">
        <f>'XX - Reserve calculation'!I12</f>
        <v>38297724.670000002</v>
      </c>
      <c r="I11" s="791"/>
    </row>
    <row r="12" spans="1:12" ht="34.5" customHeight="1">
      <c r="A12" s="832"/>
      <c r="B12" s="836"/>
      <c r="C12" s="839"/>
      <c r="D12" s="2044" t="s">
        <v>1144</v>
      </c>
      <c r="E12" s="2044"/>
      <c r="F12" s="2044"/>
      <c r="G12" s="2044"/>
      <c r="H12" s="840">
        <f>'XX - Reserve calculation'!H12</f>
        <v>37725601.600000001</v>
      </c>
      <c r="I12" s="791"/>
      <c r="L12" s="826"/>
    </row>
    <row r="13" spans="1:12" ht="25.5" customHeight="1">
      <c r="A13" s="832"/>
      <c r="B13" s="836"/>
      <c r="C13" s="839"/>
      <c r="D13" s="2039"/>
      <c r="E13" s="2039"/>
      <c r="F13" s="2039"/>
      <c r="G13" s="2039"/>
      <c r="H13" s="841"/>
      <c r="I13" s="791"/>
    </row>
    <row r="14" spans="1:12" ht="13">
      <c r="A14" s="832"/>
      <c r="B14" s="836"/>
      <c r="C14" s="838"/>
      <c r="D14" s="942" t="s">
        <v>1946</v>
      </c>
      <c r="E14" s="942"/>
      <c r="F14" s="842"/>
      <c r="G14" s="838"/>
      <c r="H14" s="843">
        <f>H12</f>
        <v>37725601.600000001</v>
      </c>
      <c r="I14" s="791"/>
    </row>
    <row r="15" spans="1:12" ht="13">
      <c r="A15" s="832"/>
      <c r="B15" s="836"/>
      <c r="C15" s="838"/>
      <c r="D15" s="842"/>
      <c r="E15" s="842"/>
      <c r="F15" s="842"/>
      <c r="G15" s="838"/>
      <c r="H15" s="943"/>
      <c r="I15" s="791"/>
    </row>
    <row r="16" spans="1:12" ht="13">
      <c r="A16" s="832"/>
      <c r="B16" s="836"/>
      <c r="C16" s="838"/>
      <c r="D16" s="944" t="s">
        <v>391</v>
      </c>
      <c r="E16" s="842"/>
      <c r="F16" s="842"/>
      <c r="G16" s="838"/>
      <c r="H16" s="943">
        <f>H11-H12</f>
        <v>572123.0700000003</v>
      </c>
      <c r="I16" s="791"/>
    </row>
    <row r="17" spans="1:9" ht="13">
      <c r="A17" s="832"/>
      <c r="B17" s="836"/>
      <c r="C17" s="838"/>
      <c r="D17" s="842"/>
      <c r="E17" s="842"/>
      <c r="F17" s="842"/>
      <c r="G17" s="838"/>
      <c r="H17" s="943"/>
      <c r="I17" s="791"/>
    </row>
    <row r="18" spans="1:9" ht="15.5">
      <c r="A18" s="832"/>
      <c r="B18" s="836"/>
      <c r="C18" s="1195" t="s">
        <v>392</v>
      </c>
      <c r="D18" s="842"/>
      <c r="E18" s="842"/>
      <c r="F18" s="842"/>
      <c r="G18" s="838"/>
      <c r="H18" s="943"/>
      <c r="I18" s="791"/>
    </row>
    <row r="19" spans="1:9" ht="51.75" customHeight="1">
      <c r="A19" s="832"/>
      <c r="B19" s="836"/>
      <c r="C19" s="945" t="s">
        <v>393</v>
      </c>
      <c r="D19" s="2040" t="str">
        <f>'13 - Issuer Account'!K37</f>
        <v>(A) Available Distribution Amount (without considering any use of the General Reserve Deposit)</v>
      </c>
      <c r="E19" s="2040"/>
      <c r="F19" s="2040"/>
      <c r="G19" s="2040"/>
      <c r="H19" s="943">
        <f>'13 - Issuer Account'!M37</f>
        <v>0</v>
      </c>
      <c r="I19" s="791"/>
    </row>
    <row r="20" spans="1:9" ht="61.5" customHeight="1">
      <c r="A20" s="832"/>
      <c r="B20" s="836"/>
      <c r="C20" s="945" t="s">
        <v>394</v>
      </c>
      <c r="D20" s="2040"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40"/>
      <c r="F20" s="2040"/>
      <c r="G20" s="2040"/>
      <c r="H20" s="943">
        <f>'13 - Issuer Account'!M38</f>
        <v>0</v>
      </c>
      <c r="I20" s="791"/>
    </row>
    <row r="21" spans="1:9" ht="27" customHeight="1">
      <c r="A21" s="832"/>
      <c r="B21" s="836"/>
      <c r="C21" s="945" t="s">
        <v>395</v>
      </c>
      <c r="D21" s="2040" t="str">
        <f>'13 - Issuer Account'!K39</f>
        <v>(C)	 on a pro rata and pari passu basis, any due and payable Class A Notes Interest Amounts on the Class A Notes;</v>
      </c>
      <c r="E21" s="2040"/>
      <c r="F21" s="2040"/>
      <c r="G21" s="2040"/>
      <c r="H21" s="943">
        <f>'13 - Issuer Account'!M39</f>
        <v>0</v>
      </c>
      <c r="I21" s="791"/>
    </row>
    <row r="22" spans="1:9" ht="13">
      <c r="A22" s="832"/>
      <c r="B22" s="836"/>
      <c r="C22" s="838"/>
      <c r="D22" s="842"/>
      <c r="E22" s="842"/>
      <c r="F22" s="842"/>
      <c r="G22" s="838"/>
      <c r="H22" s="943"/>
      <c r="I22" s="791"/>
    </row>
    <row r="23" spans="1:9" ht="13">
      <c r="A23" s="832"/>
      <c r="B23" s="836"/>
      <c r="C23" s="838"/>
      <c r="D23" s="942" t="str">
        <f>'13 - Issuer Account'!K40</f>
        <v>Liquidity Shortfall Max (B+C-A;0)</v>
      </c>
      <c r="E23" s="942"/>
      <c r="F23" s="842"/>
      <c r="G23" s="838"/>
      <c r="H23" s="843">
        <v>0</v>
      </c>
      <c r="I23" s="791"/>
    </row>
    <row r="24" spans="1:9" ht="13">
      <c r="A24" s="832"/>
      <c r="B24" s="836"/>
      <c r="C24" s="838"/>
      <c r="D24" s="842"/>
      <c r="E24" s="842"/>
      <c r="F24" s="842"/>
      <c r="G24" s="838"/>
      <c r="H24" s="943"/>
      <c r="I24" s="791"/>
    </row>
    <row r="25" spans="1:9" ht="32.25" customHeight="1" thickBot="1">
      <c r="A25" s="832"/>
      <c r="B25" s="946"/>
      <c r="C25" s="824"/>
      <c r="D25" s="824"/>
      <c r="E25" s="824"/>
      <c r="F25" s="824"/>
      <c r="G25" s="824"/>
      <c r="H25" s="824"/>
      <c r="I25" s="803"/>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M34" sqref="M34"/>
    </sheetView>
  </sheetViews>
  <sheetFormatPr defaultColWidth="9.1796875" defaultRowHeight="13"/>
  <cols>
    <col min="1" max="1" width="2.54296875" style="860" customWidth="1"/>
    <col min="2" max="2" width="4.453125" style="861" bestFit="1" customWidth="1"/>
    <col min="3" max="3" width="40.26953125" style="861" customWidth="1"/>
    <col min="4" max="4" width="38" style="862" customWidth="1"/>
    <col min="5" max="6" width="20.26953125" style="862" customWidth="1"/>
    <col min="7" max="8" width="20.26953125" style="861" customWidth="1"/>
    <col min="9" max="9" width="1.7265625" style="863" customWidth="1"/>
    <col min="10" max="10" width="17" style="861" bestFit="1" customWidth="1"/>
    <col min="11" max="11" width="20" style="864" customWidth="1"/>
    <col min="12" max="12" width="11.26953125" style="865" bestFit="1" customWidth="1"/>
    <col min="13" max="13" width="14.81640625" style="865" customWidth="1"/>
    <col min="14" max="14" width="3.453125" style="865" customWidth="1"/>
    <col min="15" max="15" width="12.453125" style="865" customWidth="1"/>
    <col min="16" max="17" width="9.1796875" style="865"/>
    <col min="18" max="18" width="3.54296875" style="865" customWidth="1"/>
    <col min="19" max="19" width="22.26953125" style="865" customWidth="1"/>
    <col min="20" max="16384" width="9.1796875" style="860"/>
  </cols>
  <sheetData>
    <row r="1" spans="1:19" s="611" customFormat="1" ht="14.5" thickBot="1">
      <c r="A1" s="615"/>
      <c r="B1" s="615"/>
      <c r="C1" s="615"/>
      <c r="D1" s="615"/>
      <c r="E1" s="615"/>
      <c r="F1" s="615"/>
      <c r="G1" s="615"/>
      <c r="H1" s="615"/>
      <c r="I1" s="615"/>
      <c r="J1" s="615"/>
      <c r="K1" s="615"/>
      <c r="L1" s="615"/>
      <c r="M1" s="615"/>
    </row>
    <row r="2" spans="1:19" s="611" customFormat="1" ht="28.5" thickTop="1">
      <c r="A2" s="615"/>
      <c r="B2" s="773"/>
      <c r="C2" s="774"/>
      <c r="D2" s="775"/>
      <c r="E2" s="776"/>
      <c r="F2" s="776"/>
      <c r="G2" s="776"/>
      <c r="H2" s="776"/>
      <c r="I2" s="777"/>
      <c r="J2" s="553" t="s">
        <v>237</v>
      </c>
      <c r="K2" s="554">
        <f>'Cover Page'!$C$15</f>
        <v>45688</v>
      </c>
    </row>
    <row r="3" spans="1:19" s="611" customFormat="1" ht="14">
      <c r="A3" s="615"/>
      <c r="B3" s="778"/>
      <c r="C3" s="535"/>
      <c r="D3" s="615"/>
      <c r="E3" s="615"/>
      <c r="F3" s="615"/>
      <c r="G3" s="615"/>
      <c r="H3" s="615"/>
      <c r="I3" s="615"/>
      <c r="J3" s="559" t="s">
        <v>238</v>
      </c>
      <c r="K3" s="560">
        <f>'Cover Page'!$C$16</f>
        <v>45702</v>
      </c>
    </row>
    <row r="4" spans="1:19" s="611" customFormat="1" ht="14.25" customHeight="1">
      <c r="A4" s="615"/>
      <c r="B4" s="778"/>
      <c r="C4" s="779"/>
      <c r="D4" s="779"/>
      <c r="E4" s="779" t="s">
        <v>367</v>
      </c>
      <c r="F4" s="779"/>
      <c r="G4" s="615"/>
      <c r="H4" s="859"/>
      <c r="I4" s="859"/>
      <c r="J4" s="559" t="s">
        <v>239</v>
      </c>
      <c r="K4" s="560">
        <f>'Cover Page'!$C$17</f>
        <v>45708</v>
      </c>
    </row>
    <row r="5" spans="1:19" s="611" customFormat="1" ht="14.25" customHeight="1">
      <c r="A5" s="615"/>
      <c r="B5" s="778"/>
      <c r="C5" s="779"/>
      <c r="D5" s="779"/>
      <c r="E5" s="779"/>
      <c r="F5" s="779"/>
      <c r="G5" s="615"/>
      <c r="H5" s="859"/>
      <c r="I5" s="859"/>
      <c r="J5" s="559" t="s">
        <v>240</v>
      </c>
      <c r="K5" s="560">
        <f>'Cover Page'!$C$18</f>
        <v>45715</v>
      </c>
    </row>
    <row r="6" spans="1:19" s="611" customFormat="1" ht="14">
      <c r="A6" s="615"/>
      <c r="B6" s="778"/>
      <c r="C6" s="780"/>
      <c r="D6" s="615"/>
      <c r="E6" s="615"/>
      <c r="F6" s="615"/>
      <c r="G6" s="615"/>
      <c r="H6" s="615"/>
      <c r="I6" s="615"/>
      <c r="J6" s="559" t="s">
        <v>241</v>
      </c>
      <c r="K6" s="562">
        <f>'00 - Cover'!$F$28</f>
        <v>4</v>
      </c>
    </row>
    <row r="7" spans="1:19" s="611" customFormat="1" ht="14">
      <c r="A7" s="615"/>
      <c r="B7" s="781"/>
      <c r="C7" s="782"/>
      <c r="D7" s="618"/>
      <c r="E7" s="618"/>
      <c r="F7" s="618"/>
      <c r="G7" s="618"/>
      <c r="H7" s="618"/>
      <c r="I7" s="618"/>
      <c r="J7" s="618"/>
      <c r="K7" s="646"/>
    </row>
    <row r="8" spans="1:19">
      <c r="M8" s="866"/>
    </row>
    <row r="9" spans="1:19" s="867" customFormat="1" ht="18">
      <c r="B9" s="1183"/>
      <c r="C9" s="1184" t="s">
        <v>368</v>
      </c>
      <c r="D9" s="1185"/>
      <c r="E9" s="1185"/>
      <c r="F9" s="1185"/>
      <c r="G9" s="1186"/>
      <c r="H9" s="1186"/>
      <c r="I9" s="1187"/>
      <c r="J9" s="1186"/>
      <c r="K9" s="1188"/>
      <c r="L9" s="868"/>
      <c r="M9" s="866"/>
      <c r="N9" s="868"/>
      <c r="O9" s="868"/>
      <c r="P9" s="868"/>
      <c r="Q9" s="868"/>
      <c r="R9" s="868"/>
      <c r="S9" s="868"/>
    </row>
    <row r="10" spans="1:19">
      <c r="C10" s="869"/>
      <c r="E10" s="870"/>
      <c r="G10" s="871"/>
      <c r="H10" s="871"/>
      <c r="M10" s="866"/>
    </row>
    <row r="11" spans="1:19" ht="13.5" thickBot="1">
      <c r="I11" s="872"/>
      <c r="M11" s="866"/>
    </row>
    <row r="12" spans="1:19" s="873" customFormat="1" ht="24.75" customHeight="1" thickBot="1">
      <c r="B12" s="1189"/>
      <c r="C12" s="1190" t="s">
        <v>369</v>
      </c>
      <c r="D12" s="1191" t="s">
        <v>169</v>
      </c>
      <c r="E12" s="1192" t="s">
        <v>370</v>
      </c>
      <c r="F12" s="1192" t="s">
        <v>371</v>
      </c>
      <c r="G12" s="1192" t="s">
        <v>372</v>
      </c>
      <c r="H12" s="2045" t="s">
        <v>373</v>
      </c>
      <c r="I12" s="2045"/>
      <c r="J12" s="1193" t="s">
        <v>194</v>
      </c>
      <c r="K12" s="1194" t="s">
        <v>374</v>
      </c>
      <c r="L12" s="874"/>
      <c r="M12" s="866"/>
      <c r="N12" s="874"/>
      <c r="O12" s="874"/>
      <c r="P12" s="874"/>
      <c r="Q12" s="874"/>
      <c r="R12" s="874"/>
      <c r="S12" s="874"/>
    </row>
    <row r="13" spans="1:19" s="861" customFormat="1" ht="12.5">
      <c r="B13" s="875"/>
      <c r="C13" s="876" t="s">
        <v>375</v>
      </c>
      <c r="D13" s="877" t="s">
        <v>221</v>
      </c>
      <c r="E13" s="878">
        <f>'03 - Monthly Asset Follow up'!C17</f>
        <v>7942231678.1999998</v>
      </c>
      <c r="F13" s="879">
        <v>2.5000000000000001E-3</v>
      </c>
      <c r="G13" s="884" t="s">
        <v>1359</v>
      </c>
      <c r="H13" s="880" t="s">
        <v>1426</v>
      </c>
      <c r="I13" s="881"/>
      <c r="J13" s="878">
        <f>'14 - Fees'!J52</f>
        <v>1654631.6</v>
      </c>
      <c r="K13" s="882">
        <f>J13</f>
        <v>1654631.6</v>
      </c>
      <c r="L13" s="883"/>
      <c r="M13" s="866"/>
      <c r="N13" s="883"/>
      <c r="O13" s="883"/>
      <c r="P13" s="883"/>
      <c r="Q13" s="883"/>
      <c r="R13" s="883"/>
      <c r="S13" s="883"/>
    </row>
    <row r="14" spans="1:19" s="861" customFormat="1" ht="12.5">
      <c r="B14" s="875"/>
      <c r="C14" s="876" t="s">
        <v>376</v>
      </c>
      <c r="D14" s="877" t="s">
        <v>221</v>
      </c>
      <c r="E14" s="878">
        <f>'14 - Fees'!E53</f>
        <v>8543.7838208333324</v>
      </c>
      <c r="F14" s="879">
        <v>3.5000000000000001E-3</v>
      </c>
      <c r="G14" s="884">
        <v>0.2</v>
      </c>
      <c r="H14" s="880" t="s">
        <v>1426</v>
      </c>
      <c r="I14" s="881"/>
      <c r="J14" s="885">
        <f>'14 - Fees'!J53</f>
        <v>8543.7800000000007</v>
      </c>
      <c r="K14" s="886">
        <f>J14</f>
        <v>8543.7800000000007</v>
      </c>
      <c r="L14" s="883"/>
      <c r="M14" s="883"/>
      <c r="N14" s="883"/>
      <c r="O14" s="883"/>
      <c r="P14" s="883"/>
      <c r="Q14" s="883"/>
      <c r="R14" s="883"/>
      <c r="S14" s="883"/>
    </row>
    <row r="15" spans="1:19" s="861" customFormat="1" ht="12.5">
      <c r="B15" s="875"/>
      <c r="C15" s="876" t="s">
        <v>377</v>
      </c>
      <c r="D15" s="877" t="s">
        <v>378</v>
      </c>
      <c r="E15" s="885">
        <f>'14 - Fees'!J33</f>
        <v>12500</v>
      </c>
      <c r="F15" s="1707" t="s">
        <v>1359</v>
      </c>
      <c r="G15" s="884">
        <v>0.2</v>
      </c>
      <c r="H15" s="880" t="s">
        <v>1426</v>
      </c>
      <c r="I15" s="881"/>
      <c r="J15" s="1695">
        <f>'14 - Fees'!J33</f>
        <v>12500</v>
      </c>
      <c r="K15" s="886">
        <f t="shared" ref="K15:K27" si="0">J15</f>
        <v>12500</v>
      </c>
      <c r="L15" s="883"/>
      <c r="M15" s="883"/>
      <c r="N15" s="883"/>
      <c r="O15" s="883"/>
      <c r="P15" s="883"/>
      <c r="Q15" s="883"/>
      <c r="R15" s="883"/>
      <c r="S15" s="883"/>
    </row>
    <row r="16" spans="1:19" s="861" customFormat="1" ht="12.5">
      <c r="B16" s="875"/>
      <c r="C16" s="876" t="s">
        <v>379</v>
      </c>
      <c r="D16" s="888" t="s">
        <v>1407</v>
      </c>
      <c r="E16" s="1714" t="s">
        <v>1359</v>
      </c>
      <c r="F16" s="1707" t="s">
        <v>1359</v>
      </c>
      <c r="G16" s="884" t="s">
        <v>1359</v>
      </c>
      <c r="H16" s="880" t="s">
        <v>1426</v>
      </c>
      <c r="I16" s="889"/>
      <c r="J16" s="885">
        <f>'14 - Fees'!J18</f>
        <v>5416.67</v>
      </c>
      <c r="K16" s="886">
        <f t="shared" si="0"/>
        <v>5416.67</v>
      </c>
      <c r="L16" s="883"/>
      <c r="M16" s="883"/>
      <c r="N16" s="883"/>
      <c r="O16" s="883"/>
      <c r="P16" s="883"/>
      <c r="Q16" s="883"/>
      <c r="R16" s="883"/>
      <c r="S16" s="883"/>
    </row>
    <row r="17" spans="2:19" s="861" customFormat="1" ht="12.5">
      <c r="B17" s="891"/>
      <c r="C17" s="876" t="s">
        <v>380</v>
      </c>
      <c r="D17" s="888" t="s">
        <v>1407</v>
      </c>
      <c r="E17" s="1714" t="s">
        <v>1359</v>
      </c>
      <c r="F17" s="1707" t="s">
        <v>1359</v>
      </c>
      <c r="G17" s="884" t="s">
        <v>1359</v>
      </c>
      <c r="H17" s="880" t="s">
        <v>1427</v>
      </c>
      <c r="I17" s="892"/>
      <c r="J17" s="885"/>
      <c r="K17" s="886">
        <f t="shared" si="0"/>
        <v>0</v>
      </c>
      <c r="L17" s="883"/>
      <c r="M17" s="883"/>
      <c r="N17" s="883"/>
      <c r="O17" s="883"/>
      <c r="P17" s="883"/>
      <c r="Q17" s="883"/>
      <c r="R17" s="883"/>
      <c r="S17" s="883"/>
    </row>
    <row r="18" spans="2:19" s="861" customFormat="1" ht="12.5">
      <c r="B18" s="891"/>
      <c r="C18" s="876" t="s">
        <v>381</v>
      </c>
      <c r="D18" s="888" t="s">
        <v>1407</v>
      </c>
      <c r="E18" s="1714" t="s">
        <v>1359</v>
      </c>
      <c r="F18" s="1707" t="s">
        <v>1359</v>
      </c>
      <c r="G18" s="884" t="s">
        <v>1359</v>
      </c>
      <c r="H18" s="880" t="s">
        <v>1428</v>
      </c>
      <c r="I18" s="892"/>
      <c r="J18" s="885"/>
      <c r="K18" s="886">
        <f t="shared" si="0"/>
        <v>0</v>
      </c>
      <c r="L18" s="883"/>
      <c r="M18" s="883"/>
      <c r="N18" s="883"/>
      <c r="O18" s="883"/>
      <c r="P18" s="883"/>
      <c r="Q18" s="883"/>
      <c r="R18" s="883"/>
      <c r="S18" s="883"/>
    </row>
    <row r="19" spans="2:19" s="900" customFormat="1" ht="12.5">
      <c r="B19" s="896"/>
      <c r="C19" s="876" t="s">
        <v>382</v>
      </c>
      <c r="D19" s="897" t="s">
        <v>235</v>
      </c>
      <c r="E19" s="1714" t="s">
        <v>1359</v>
      </c>
      <c r="F19" s="1704">
        <v>0.2</v>
      </c>
      <c r="G19" s="1708">
        <f>J19-(J19/(1+F19))</f>
        <v>80</v>
      </c>
      <c r="H19" s="880" t="s">
        <v>1426</v>
      </c>
      <c r="I19" s="899"/>
      <c r="J19" s="898">
        <f>SUM('14 - Fees'!J38:J44)</f>
        <v>480</v>
      </c>
      <c r="K19" s="886">
        <f t="shared" si="0"/>
        <v>480</v>
      </c>
      <c r="L19" s="897"/>
      <c r="M19" s="901"/>
      <c r="N19" s="902"/>
      <c r="O19" s="903"/>
      <c r="P19" s="904"/>
      <c r="Q19" s="904"/>
      <c r="R19" s="904"/>
      <c r="S19" s="904"/>
    </row>
    <row r="20" spans="2:19" s="861" customFormat="1" ht="12.5">
      <c r="B20" s="891"/>
      <c r="C20" s="876" t="s">
        <v>383</v>
      </c>
      <c r="D20" s="883" t="s">
        <v>235</v>
      </c>
      <c r="E20" s="1714" t="s">
        <v>1359</v>
      </c>
      <c r="F20" s="1704">
        <v>0.2</v>
      </c>
      <c r="G20" s="1708">
        <f t="shared" ref="G20:G24" si="1">J20-(J20/(1+F20))</f>
        <v>175</v>
      </c>
      <c r="H20" s="880" t="s">
        <v>1426</v>
      </c>
      <c r="I20" s="881"/>
      <c r="J20" s="885">
        <f>'14 - Fees'!J35+'14 - Fees'!J36</f>
        <v>1050</v>
      </c>
      <c r="K20" s="886">
        <f t="shared" si="0"/>
        <v>1050</v>
      </c>
      <c r="L20" s="890"/>
      <c r="M20" s="893"/>
      <c r="N20" s="894"/>
      <c r="O20" s="893"/>
      <c r="P20" s="895"/>
      <c r="Q20" s="895"/>
      <c r="R20" s="895"/>
      <c r="S20" s="895"/>
    </row>
    <row r="21" spans="2:19" s="861" customFormat="1" ht="12.5">
      <c r="B21" s="891"/>
      <c r="C21" s="876" t="s">
        <v>188</v>
      </c>
      <c r="D21" s="888" t="s">
        <v>235</v>
      </c>
      <c r="E21" s="1714" t="s">
        <v>1359</v>
      </c>
      <c r="F21" s="1704">
        <v>0.2</v>
      </c>
      <c r="G21" s="1708">
        <f t="shared" si="1"/>
        <v>0</v>
      </c>
      <c r="H21" s="880" t="s">
        <v>1426</v>
      </c>
      <c r="I21" s="881"/>
      <c r="J21" s="885">
        <f>'14 - Fees'!J50</f>
        <v>0</v>
      </c>
      <c r="K21" s="886">
        <f t="shared" si="0"/>
        <v>0</v>
      </c>
      <c r="L21" s="883"/>
      <c r="M21" s="893"/>
      <c r="N21" s="905"/>
      <c r="O21" s="906"/>
      <c r="P21" s="906"/>
      <c r="Q21" s="906"/>
      <c r="R21" s="906"/>
      <c r="S21" s="906"/>
    </row>
    <row r="22" spans="2:19" s="861" customFormat="1" ht="12.5">
      <c r="B22" s="891"/>
      <c r="C22" s="876" t="s">
        <v>384</v>
      </c>
      <c r="D22" s="888" t="s">
        <v>235</v>
      </c>
      <c r="E22" s="1714" t="s">
        <v>1359</v>
      </c>
      <c r="F22" s="1704">
        <v>0.2</v>
      </c>
      <c r="G22" s="1708">
        <f t="shared" si="1"/>
        <v>0</v>
      </c>
      <c r="H22" s="880" t="s">
        <v>1426</v>
      </c>
      <c r="I22" s="881"/>
      <c r="J22" s="885">
        <f>'14 - Fees'!J46</f>
        <v>0</v>
      </c>
      <c r="K22" s="886">
        <f t="shared" si="0"/>
        <v>0</v>
      </c>
      <c r="L22" s="883"/>
      <c r="M22" s="893"/>
      <c r="N22" s="905"/>
      <c r="O22" s="906"/>
      <c r="P22" s="906"/>
      <c r="Q22" s="906"/>
      <c r="R22" s="906"/>
      <c r="S22" s="906"/>
    </row>
    <row r="23" spans="2:19" s="861" customFormat="1">
      <c r="B23" s="891"/>
      <c r="C23" s="876" t="s">
        <v>191</v>
      </c>
      <c r="D23" s="877" t="s">
        <v>280</v>
      </c>
      <c r="E23" s="1714" t="s">
        <v>1359</v>
      </c>
      <c r="F23" s="1704">
        <v>0.19</v>
      </c>
      <c r="G23" s="1708">
        <f t="shared" si="1"/>
        <v>0</v>
      </c>
      <c r="H23" s="880" t="s">
        <v>1429</v>
      </c>
      <c r="I23" s="881"/>
      <c r="J23" s="885">
        <f>'14 - Fees'!J57</f>
        <v>0</v>
      </c>
      <c r="K23" s="886">
        <f t="shared" si="0"/>
        <v>0</v>
      </c>
      <c r="L23" s="883"/>
      <c r="M23" s="895"/>
      <c r="N23" s="895"/>
      <c r="O23" s="907"/>
      <c r="P23" s="908"/>
      <c r="Q23" s="895"/>
      <c r="R23" s="895"/>
      <c r="S23" s="895"/>
    </row>
    <row r="24" spans="2:19" s="861" customFormat="1" ht="12.5">
      <c r="B24" s="891"/>
      <c r="C24" s="876" t="s">
        <v>191</v>
      </c>
      <c r="D24" s="877" t="s">
        <v>227</v>
      </c>
      <c r="E24" s="1714" t="s">
        <v>1359</v>
      </c>
      <c r="F24" s="1704">
        <v>0.2</v>
      </c>
      <c r="G24" s="1708">
        <f t="shared" si="1"/>
        <v>0</v>
      </c>
      <c r="H24" s="880" t="s">
        <v>1429</v>
      </c>
      <c r="I24" s="889"/>
      <c r="J24" s="885">
        <v>0</v>
      </c>
      <c r="K24" s="886">
        <f t="shared" si="0"/>
        <v>0</v>
      </c>
      <c r="L24" s="883"/>
      <c r="M24" s="895"/>
      <c r="N24" s="895"/>
      <c r="O24" s="893"/>
      <c r="P24" s="895"/>
      <c r="Q24" s="895"/>
      <c r="R24" s="895"/>
      <c r="S24" s="895"/>
    </row>
    <row r="25" spans="2:19" s="861" customFormat="1" ht="12.5">
      <c r="B25" s="891"/>
      <c r="C25" s="876" t="s">
        <v>385</v>
      </c>
      <c r="D25" s="877" t="s">
        <v>1418</v>
      </c>
      <c r="E25" s="1714" t="s">
        <v>1359</v>
      </c>
      <c r="F25" s="1704">
        <v>0.2</v>
      </c>
      <c r="G25" s="884">
        <v>0</v>
      </c>
      <c r="H25" s="880" t="s">
        <v>1426</v>
      </c>
      <c r="I25" s="889"/>
      <c r="J25" s="885">
        <v>0</v>
      </c>
      <c r="K25" s="886">
        <f t="shared" si="0"/>
        <v>0</v>
      </c>
      <c r="L25" s="883"/>
      <c r="M25" s="895"/>
      <c r="N25" s="895"/>
      <c r="O25" s="893"/>
      <c r="P25" s="895"/>
      <c r="Q25" s="895"/>
      <c r="R25" s="895"/>
      <c r="S25" s="895"/>
    </row>
    <row r="26" spans="2:19" s="861" customFormat="1" ht="12.5">
      <c r="B26" s="891"/>
      <c r="C26" s="876" t="s">
        <v>386</v>
      </c>
      <c r="D26" s="877" t="s">
        <v>387</v>
      </c>
      <c r="E26" s="1714" t="s">
        <v>1359</v>
      </c>
      <c r="F26" s="887" t="s">
        <v>1359</v>
      </c>
      <c r="G26" s="1706" t="s">
        <v>1359</v>
      </c>
      <c r="H26" s="880" t="s">
        <v>1426</v>
      </c>
      <c r="I26" s="889"/>
      <c r="J26" s="885">
        <f>'14 - Fees'!J29</f>
        <v>0</v>
      </c>
      <c r="K26" s="886">
        <f t="shared" si="0"/>
        <v>0</v>
      </c>
      <c r="L26" s="883"/>
      <c r="M26" s="895"/>
      <c r="N26" s="895"/>
      <c r="O26" s="893"/>
      <c r="P26" s="895"/>
      <c r="Q26" s="895"/>
      <c r="R26" s="895"/>
      <c r="S26" s="895"/>
    </row>
    <row r="27" spans="2:19" s="861" customFormat="1">
      <c r="B27" s="891"/>
      <c r="C27" s="876" t="s">
        <v>388</v>
      </c>
      <c r="D27" s="877" t="s">
        <v>389</v>
      </c>
      <c r="E27" s="1714">
        <v>0</v>
      </c>
      <c r="F27" s="887" t="s">
        <v>1359</v>
      </c>
      <c r="G27" s="1706" t="s">
        <v>1359</v>
      </c>
      <c r="H27" s="880" t="s">
        <v>1426</v>
      </c>
      <c r="I27" s="889"/>
      <c r="J27" s="885">
        <v>0</v>
      </c>
      <c r="K27" s="886">
        <f t="shared" si="0"/>
        <v>0</v>
      </c>
      <c r="L27" s="883"/>
      <c r="M27" s="906"/>
      <c r="N27" s="906"/>
      <c r="O27" s="909"/>
      <c r="P27" s="908"/>
      <c r="Q27" s="895"/>
      <c r="R27" s="895"/>
      <c r="S27" s="895"/>
    </row>
    <row r="28" spans="2:19" s="861" customFormat="1" ht="12.5">
      <c r="B28" s="910"/>
      <c r="C28" s="911"/>
      <c r="D28" s="912"/>
      <c r="E28" s="913"/>
      <c r="F28" s="914"/>
      <c r="G28" s="915"/>
      <c r="H28" s="916"/>
      <c r="I28" s="917"/>
      <c r="J28" s="918"/>
      <c r="K28" s="919"/>
      <c r="L28" s="883"/>
      <c r="M28" s="883"/>
      <c r="N28" s="883"/>
      <c r="O28" s="920"/>
      <c r="P28" s="883"/>
      <c r="Q28" s="883"/>
      <c r="R28" s="883"/>
      <c r="S28" s="883"/>
    </row>
    <row r="29" spans="2:19" s="928" customFormat="1" ht="21" customHeight="1">
      <c r="B29" s="921"/>
      <c r="C29" s="922" t="s">
        <v>390</v>
      </c>
      <c r="D29" s="923"/>
      <c r="E29" s="924"/>
      <c r="F29" s="923"/>
      <c r="G29" s="925"/>
      <c r="H29" s="925"/>
      <c r="I29" s="926"/>
      <c r="J29" s="922"/>
      <c r="K29" s="927">
        <f>SUM(K13:K28)</f>
        <v>1682622.05</v>
      </c>
      <c r="L29" s="1739">
        <f>K29-'15 - Priority of Payments'!J28</f>
        <v>0</v>
      </c>
      <c r="M29" s="929"/>
      <c r="N29" s="929"/>
      <c r="O29" s="929"/>
      <c r="P29" s="929"/>
      <c r="Q29" s="865"/>
      <c r="R29" s="929"/>
      <c r="S29" s="929"/>
    </row>
    <row r="30" spans="2:19" ht="12" customHeight="1" thickBot="1">
      <c r="B30" s="930"/>
      <c r="C30" s="931"/>
      <c r="D30" s="932"/>
      <c r="E30" s="933"/>
      <c r="F30" s="933"/>
      <c r="G30" s="934"/>
      <c r="H30" s="934"/>
      <c r="I30" s="935"/>
      <c r="J30" s="936"/>
      <c r="K30" s="937"/>
    </row>
    <row r="31" spans="2:19">
      <c r="I31" s="938"/>
    </row>
    <row r="34" spans="6:6">
      <c r="F34" s="939"/>
    </row>
    <row r="35" spans="6:6">
      <c r="F35" s="940"/>
    </row>
    <row r="72" spans="5:5">
      <c r="E72" s="940"/>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topLeftCell="A92" zoomScale="80" zoomScaleNormal="80" zoomScaleSheetLayoutView="80" workbookViewId="0">
      <selection activeCell="D93" sqref="D93"/>
    </sheetView>
  </sheetViews>
  <sheetFormatPr defaultColWidth="11.453125" defaultRowHeight="12.5" outlineLevelRow="1"/>
  <cols>
    <col min="1" max="1" width="2.7265625" style="611" customWidth="1"/>
    <col min="2" max="2" width="1.26953125" style="611" customWidth="1"/>
    <col min="3" max="3" width="7.54296875" style="611" bestFit="1" customWidth="1"/>
    <col min="4" max="4" width="31.1796875" style="611" customWidth="1"/>
    <col min="5" max="6" width="30.7265625" style="611" customWidth="1"/>
    <col min="7" max="7" width="2.54296875" style="611" customWidth="1"/>
    <col min="8" max="9" width="21" style="611" customWidth="1"/>
    <col min="10" max="10" width="20.81640625" style="611" customWidth="1"/>
    <col min="11" max="11" width="23.7265625" style="611" customWidth="1"/>
    <col min="12" max="12" width="2.81640625" style="611" customWidth="1"/>
    <col min="13" max="13" width="5.453125" style="611" customWidth="1"/>
    <col min="14" max="16384" width="11.453125" style="611"/>
  </cols>
  <sheetData>
    <row r="1" spans="1:12" ht="14.5" thickBot="1">
      <c r="A1" s="804"/>
      <c r="B1" s="804"/>
      <c r="C1" s="615"/>
      <c r="D1" s="615"/>
      <c r="E1" s="615"/>
      <c r="F1" s="615"/>
      <c r="G1" s="615"/>
      <c r="H1" s="615"/>
      <c r="I1" s="615"/>
      <c r="J1" s="615"/>
      <c r="K1" s="615"/>
      <c r="L1" s="615"/>
    </row>
    <row r="2" spans="1:12" ht="28.5" thickTop="1">
      <c r="A2" s="827"/>
      <c r="B2" s="828"/>
      <c r="C2" s="774"/>
      <c r="D2" s="829"/>
      <c r="E2" s="830"/>
      <c r="F2" s="830"/>
      <c r="G2" s="553"/>
      <c r="H2" s="553"/>
      <c r="I2" s="553"/>
      <c r="J2" s="553" t="s">
        <v>237</v>
      </c>
      <c r="K2" s="637">
        <f>'Cover Page'!$C$15</f>
        <v>45688</v>
      </c>
      <c r="L2" s="554"/>
    </row>
    <row r="3" spans="1:12" ht="14">
      <c r="A3" s="615"/>
      <c r="B3" s="778"/>
      <c r="C3" s="615"/>
      <c r="D3" s="615"/>
      <c r="E3" s="615"/>
      <c r="F3" s="615"/>
      <c r="G3" s="559"/>
      <c r="H3" s="559"/>
      <c r="I3" s="559"/>
      <c r="J3" s="559" t="s">
        <v>238</v>
      </c>
      <c r="K3" s="640">
        <f>'Cover Page'!$C$16</f>
        <v>45702</v>
      </c>
      <c r="L3" s="560"/>
    </row>
    <row r="4" spans="1:12" ht="14.25" customHeight="1">
      <c r="A4" s="615"/>
      <c r="B4" s="778"/>
      <c r="C4" s="779"/>
      <c r="D4" s="779"/>
      <c r="E4" s="779"/>
      <c r="G4" s="559"/>
      <c r="H4" s="559"/>
      <c r="I4" s="559"/>
      <c r="J4" s="559" t="s">
        <v>239</v>
      </c>
      <c r="K4" s="640">
        <f>'Cover Page'!$C$17</f>
        <v>45708</v>
      </c>
      <c r="L4" s="560"/>
    </row>
    <row r="5" spans="1:12" ht="14.25" customHeight="1">
      <c r="A5" s="615"/>
      <c r="B5" s="778"/>
      <c r="C5" s="779"/>
      <c r="D5" s="779"/>
      <c r="E5" s="947"/>
      <c r="F5" s="947"/>
      <c r="G5" s="559"/>
      <c r="H5" s="559"/>
      <c r="I5" s="559"/>
      <c r="J5" s="559" t="s">
        <v>240</v>
      </c>
      <c r="K5" s="640">
        <f>'Cover Page'!$C$18</f>
        <v>45715</v>
      </c>
      <c r="L5" s="560"/>
    </row>
    <row r="6" spans="1:12" ht="14">
      <c r="A6" s="615"/>
      <c r="B6" s="778"/>
      <c r="C6" s="615"/>
      <c r="D6" s="615"/>
      <c r="F6" s="615"/>
      <c r="G6" s="559"/>
      <c r="H6" s="559"/>
      <c r="I6" s="559"/>
      <c r="J6" s="559" t="s">
        <v>241</v>
      </c>
      <c r="K6" s="643">
        <f>'00 - Cover'!$F$28</f>
        <v>4</v>
      </c>
      <c r="L6" s="562"/>
    </row>
    <row r="7" spans="1:12" ht="14">
      <c r="A7" s="804"/>
      <c r="B7" s="831"/>
      <c r="C7" s="618"/>
      <c r="D7" s="618"/>
      <c r="E7" s="618"/>
      <c r="F7" s="618"/>
      <c r="G7" s="618"/>
      <c r="H7" s="618"/>
      <c r="I7" s="618"/>
      <c r="J7" s="618"/>
      <c r="K7" s="618"/>
      <c r="L7" s="646"/>
    </row>
    <row r="8" spans="1:12" ht="14">
      <c r="A8" s="804"/>
      <c r="B8" s="836"/>
      <c r="C8" s="615"/>
      <c r="D8" s="615"/>
      <c r="E8" s="615"/>
      <c r="F8" s="615"/>
      <c r="G8" s="615"/>
      <c r="H8" s="615"/>
      <c r="I8" s="615"/>
      <c r="J8" s="615"/>
      <c r="K8" s="615"/>
      <c r="L8" s="785"/>
    </row>
    <row r="9" spans="1:12" ht="14">
      <c r="A9" s="804"/>
      <c r="B9" s="836"/>
      <c r="C9" s="615"/>
      <c r="D9" s="615"/>
      <c r="E9" s="615"/>
      <c r="F9" s="615"/>
      <c r="G9" s="615"/>
      <c r="H9" s="615"/>
      <c r="I9" s="615"/>
      <c r="J9" s="615"/>
      <c r="K9" s="615"/>
      <c r="L9" s="785"/>
    </row>
    <row r="10" spans="1:12" ht="15.5">
      <c r="A10" s="832"/>
      <c r="B10" s="836"/>
      <c r="C10" s="1195" t="s">
        <v>639</v>
      </c>
      <c r="D10" s="846"/>
      <c r="E10" s="846"/>
      <c r="F10" s="846"/>
      <c r="G10" s="648"/>
      <c r="H10" s="648"/>
      <c r="I10" s="648"/>
      <c r="J10" s="648"/>
      <c r="K10" s="648"/>
      <c r="L10" s="791"/>
    </row>
    <row r="11" spans="1:12" ht="15.5">
      <c r="A11" s="832"/>
      <c r="B11" s="836"/>
      <c r="C11" s="783"/>
      <c r="D11" s="846"/>
      <c r="E11" s="846"/>
      <c r="F11" s="846"/>
      <c r="G11" s="648"/>
      <c r="H11" s="648"/>
      <c r="I11" s="648"/>
      <c r="J11" s="648"/>
      <c r="K11" s="648"/>
      <c r="L11" s="791"/>
    </row>
    <row r="12" spans="1:12" ht="26">
      <c r="A12" s="832"/>
      <c r="B12" s="836"/>
      <c r="C12" s="783"/>
      <c r="D12" s="846"/>
      <c r="E12" s="846"/>
      <c r="F12" s="846"/>
      <c r="G12" s="648"/>
      <c r="H12" s="652" t="s">
        <v>396</v>
      </c>
      <c r="I12" s="942" t="s">
        <v>374</v>
      </c>
      <c r="J12" s="948" t="s">
        <v>397</v>
      </c>
      <c r="K12" s="652" t="s">
        <v>398</v>
      </c>
      <c r="L12" s="791"/>
    </row>
    <row r="13" spans="1:12" ht="22.5" customHeight="1">
      <c r="A13" s="832"/>
      <c r="B13" s="836"/>
      <c r="C13" s="783"/>
      <c r="D13" s="949"/>
      <c r="E13" s="846"/>
      <c r="F13" s="846"/>
      <c r="G13" s="648"/>
      <c r="H13" s="652"/>
      <c r="I13" s="942"/>
      <c r="J13" s="943"/>
      <c r="K13" s="950"/>
      <c r="L13" s="791"/>
    </row>
    <row r="14" spans="1:12" ht="15.5">
      <c r="A14" s="832"/>
      <c r="B14" s="836"/>
      <c r="C14" s="783"/>
      <c r="D14" s="846"/>
      <c r="E14" s="846"/>
      <c r="F14" s="846"/>
      <c r="G14" s="648"/>
      <c r="H14" s="652"/>
      <c r="I14" s="942"/>
      <c r="J14" s="951"/>
      <c r="K14" s="832"/>
      <c r="L14" s="791"/>
    </row>
    <row r="15" spans="1:12" ht="12.75" customHeight="1">
      <c r="A15" s="832"/>
      <c r="B15" s="836"/>
      <c r="C15" s="952"/>
      <c r="D15" s="952" t="s">
        <v>204</v>
      </c>
      <c r="E15" s="952"/>
      <c r="F15" s="837"/>
      <c r="G15" s="838"/>
      <c r="H15" s="838"/>
      <c r="I15" s="838"/>
      <c r="J15" s="943">
        <f>'15 - Priority of Payments'!J21</f>
        <v>70408226.130000308</v>
      </c>
      <c r="K15" s="841"/>
      <c r="L15" s="791"/>
    </row>
    <row r="16" spans="1:12" ht="13">
      <c r="A16" s="832"/>
      <c r="B16" s="836"/>
      <c r="C16" s="847"/>
      <c r="D16" s="2037"/>
      <c r="E16" s="2037"/>
      <c r="F16" s="848"/>
      <c r="G16" s="849"/>
      <c r="H16" s="849"/>
      <c r="I16" s="849"/>
      <c r="J16" s="849"/>
      <c r="K16" s="850"/>
      <c r="L16" s="791"/>
    </row>
    <row r="17" spans="1:16" ht="42.75" customHeight="1">
      <c r="A17" s="832"/>
      <c r="B17" s="836"/>
      <c r="C17" s="851" t="str">
        <f>+LEFT(D17,3)</f>
        <v>(A)</v>
      </c>
      <c r="D17" s="2030"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30"/>
      <c r="F17" s="2030"/>
      <c r="G17" s="852"/>
      <c r="H17" s="953">
        <f>'15 - Priority of Payments'!I28</f>
        <v>1682622.05</v>
      </c>
      <c r="I17" s="953">
        <f>'15 - Priority of Payments'!J28</f>
        <v>1682622.05</v>
      </c>
      <c r="J17" s="953">
        <f>'15 - Priority of Payments'!L28</f>
        <v>68725604.080000311</v>
      </c>
      <c r="K17" s="853">
        <f>'15 - Priority of Payments'!K28</f>
        <v>0</v>
      </c>
      <c r="L17" s="791"/>
    </row>
    <row r="18" spans="1:16" ht="42.75" customHeight="1">
      <c r="A18" s="832"/>
      <c r="B18" s="836"/>
      <c r="C18" s="851" t="str">
        <f t="shared" ref="C18:C24" si="0">+LEFT(D18,3)</f>
        <v>(B)</v>
      </c>
      <c r="D18" s="2030" t="str">
        <f>+'15 - Priority of Payments'!F29</f>
        <v>(B)	 on a pro rata and pari passu basis, any due and payable Class A Notes Interest Amounts on the Class A Notes;</v>
      </c>
      <c r="E18" s="2030"/>
      <c r="F18" s="2030"/>
      <c r="G18" s="854"/>
      <c r="H18" s="953">
        <f>'15 - Priority of Payments'!I29</f>
        <v>3844624.72</v>
      </c>
      <c r="I18" s="953">
        <f>'15 - Priority of Payments'!J29</f>
        <v>3844624.72</v>
      </c>
      <c r="J18" s="953">
        <f>'15 - Priority of Payments'!L29</f>
        <v>64880979.360000312</v>
      </c>
      <c r="K18" s="853">
        <f>'15 - Priority of Payments'!K29</f>
        <v>0</v>
      </c>
      <c r="L18" s="791"/>
      <c r="P18" s="826"/>
    </row>
    <row r="19" spans="1:16" ht="42.75" customHeight="1">
      <c r="A19" s="832"/>
      <c r="B19" s="836"/>
      <c r="C19" s="851" t="str">
        <f t="shared" si="0"/>
        <v>(C)</v>
      </c>
      <c r="D19" s="2030" t="str">
        <f>+'15 - Priority of Payments'!F30</f>
        <v>(C) 	in transfer to the credit of the General Reserve Account of an amount equal to the General Reserve Replenishment Amount applicable on such Payment Date;;</v>
      </c>
      <c r="E19" s="2030"/>
      <c r="F19" s="2030"/>
      <c r="G19" s="854"/>
      <c r="H19" s="953">
        <f>'15 - Priority of Payments'!I30</f>
        <v>0</v>
      </c>
      <c r="I19" s="953">
        <f>'15 - Priority of Payments'!J30</f>
        <v>0</v>
      </c>
      <c r="J19" s="953">
        <f>'15 - Priority of Payments'!L30</f>
        <v>64880979.360000312</v>
      </c>
      <c r="K19" s="853">
        <f>'15 - Priority of Payments'!K30</f>
        <v>0</v>
      </c>
      <c r="L19" s="791"/>
      <c r="P19" s="826"/>
    </row>
    <row r="20" spans="1:16" ht="42.75" customHeight="1">
      <c r="A20" s="832"/>
      <c r="B20" s="836"/>
      <c r="C20" s="851" t="str">
        <f t="shared" si="0"/>
        <v>(D)</v>
      </c>
      <c r="D20" s="2030" t="str">
        <f>+'15 - Priority of Payments'!F31</f>
        <v>(D) 	on a pro rata and pari passu basis, the Class A Notes Amortisation Amount in respect of the redemption of the Class A Notes;</v>
      </c>
      <c r="E20" s="2030"/>
      <c r="F20" s="2030"/>
      <c r="G20" s="990"/>
      <c r="H20" s="953">
        <f>'15 - Priority of Payments'!I31</f>
        <v>57126801.439999998</v>
      </c>
      <c r="I20" s="953">
        <f>'15 - Priority of Payments'!J31</f>
        <v>57126801.439999998</v>
      </c>
      <c r="J20" s="953">
        <f>'15 - Priority of Payments'!L31</f>
        <v>7754177.9200003147</v>
      </c>
      <c r="K20" s="853">
        <f>'15 - Priority of Payments'!K31</f>
        <v>0</v>
      </c>
      <c r="L20" s="791"/>
      <c r="P20" s="826"/>
    </row>
    <row r="21" spans="1:16" ht="61.5" customHeight="1">
      <c r="A21" s="832"/>
      <c r="B21" s="836"/>
      <c r="C21" s="851" t="str">
        <f t="shared" si="0"/>
        <v>(E)</v>
      </c>
      <c r="D21" s="2030"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30"/>
      <c r="F21" s="2030"/>
      <c r="G21" s="1386"/>
      <c r="H21" s="953">
        <f>'15 - Priority of Payments'!I32</f>
        <v>505893.95999999996</v>
      </c>
      <c r="I21" s="953">
        <f>'15 - Priority of Payments'!J32</f>
        <v>505893.95999999996</v>
      </c>
      <c r="J21" s="953">
        <f>'15 - Priority of Payments'!L32</f>
        <v>7248283.9600003147</v>
      </c>
      <c r="K21" s="853">
        <f>'15 - Priority of Payments'!K32</f>
        <v>0</v>
      </c>
      <c r="L21" s="791"/>
      <c r="P21" s="826"/>
    </row>
    <row r="22" spans="1:16" ht="42.75" customHeight="1">
      <c r="A22" s="832"/>
      <c r="B22" s="836"/>
      <c r="C22" s="851" t="str">
        <f t="shared" si="0"/>
        <v>(F)</v>
      </c>
      <c r="D22" s="2030" t="str">
        <f>+'15 - Priority of Payments'!F33</f>
        <v xml:space="preserve">(F) 	 on a pro rata and pari passu basis, the Class B Notes Amortisation Amount in respect of the redemption of the Class B Notes; </v>
      </c>
      <c r="E22" s="2030"/>
      <c r="F22" s="2030"/>
      <c r="G22" s="1386"/>
      <c r="H22" s="953">
        <f>'15 - Priority of Payments'!I33</f>
        <v>3006719.76</v>
      </c>
      <c r="I22" s="953">
        <f>'15 - Priority of Payments'!J33</f>
        <v>3006719.76</v>
      </c>
      <c r="J22" s="953">
        <f>'15 - Priority of Payments'!L33</f>
        <v>4241564.200000315</v>
      </c>
      <c r="K22" s="853">
        <f>'15 - Priority of Payments'!K33</f>
        <v>0</v>
      </c>
      <c r="L22" s="791"/>
      <c r="P22" s="826"/>
    </row>
    <row r="23" spans="1:16" ht="42.75" customHeight="1">
      <c r="A23" s="832"/>
      <c r="B23" s="836"/>
      <c r="C23" s="851" t="str">
        <f t="shared" si="0"/>
        <v>(G)</v>
      </c>
      <c r="D23" s="2030"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30"/>
      <c r="F23" s="2030"/>
      <c r="G23" s="1386"/>
      <c r="H23" s="953">
        <f>'15 - Priority of Payments'!I34</f>
        <v>572123.0700000003</v>
      </c>
      <c r="I23" s="953">
        <f>'15 - Priority of Payments'!J34</f>
        <v>572123.0700000003</v>
      </c>
      <c r="J23" s="953">
        <f>'15 - Priority of Payments'!L34</f>
        <v>3669441.1300003147</v>
      </c>
      <c r="K23" s="853">
        <f>'15 - Priority of Payments'!K34</f>
        <v>0</v>
      </c>
      <c r="L23" s="791"/>
      <c r="P23" s="826"/>
    </row>
    <row r="24" spans="1:16" ht="42.75" customHeight="1">
      <c r="A24" s="832"/>
      <c r="B24" s="836"/>
      <c r="C24" s="851" t="str">
        <f t="shared" si="0"/>
        <v>(H)</v>
      </c>
      <c r="D24" s="2030" t="str">
        <f>+'15 - Priority of Payments'!F35</f>
        <v>(H)	 on any Payment Date which is not the Issuer Liquidation Date, the Excess Spread as interest payment to the Unitholders.</v>
      </c>
      <c r="E24" s="2030"/>
      <c r="F24" s="2030"/>
      <c r="G24" s="1387"/>
      <c r="H24" s="953">
        <f>'15 - Priority of Payments'!I35</f>
        <v>3668750.8499998162</v>
      </c>
      <c r="I24" s="953">
        <f>'15 - Priority of Payments'!J35</f>
        <v>3668750.8499998162</v>
      </c>
      <c r="J24" s="953">
        <f>'15 - Priority of Payments'!L35</f>
        <v>690.28000049851835</v>
      </c>
      <c r="K24" s="853">
        <f>'15 - Priority of Payments'!K35</f>
        <v>0</v>
      </c>
      <c r="L24" s="791"/>
      <c r="P24" s="826"/>
    </row>
    <row r="25" spans="1:16">
      <c r="A25" s="832"/>
      <c r="B25" s="836"/>
      <c r="C25" s="847"/>
      <c r="D25" s="856"/>
      <c r="E25" s="856"/>
      <c r="F25" s="856"/>
      <c r="G25" s="856"/>
      <c r="H25" s="856"/>
      <c r="I25" s="856"/>
      <c r="J25" s="856"/>
      <c r="K25" s="857"/>
      <c r="L25" s="791"/>
      <c r="P25" s="826"/>
    </row>
    <row r="26" spans="1:16" ht="12.75" customHeight="1">
      <c r="A26" s="832"/>
      <c r="B26" s="836"/>
      <c r="C26" s="838"/>
      <c r="D26" s="949"/>
      <c r="E26" s="949"/>
      <c r="F26" s="858"/>
      <c r="G26" s="838"/>
      <c r="H26" s="838"/>
      <c r="I26" s="838"/>
      <c r="J26" s="843">
        <f>J24</f>
        <v>690.28000049851835</v>
      </c>
      <c r="L26" s="791"/>
      <c r="P26" s="826"/>
    </row>
    <row r="27" spans="1:16" ht="13" thickBot="1">
      <c r="B27" s="631"/>
      <c r="C27" s="632"/>
      <c r="D27" s="632"/>
      <c r="E27" s="632"/>
      <c r="F27" s="632"/>
      <c r="G27" s="632"/>
      <c r="H27" s="632"/>
      <c r="I27" s="632"/>
      <c r="J27" s="632"/>
      <c r="K27" s="632"/>
      <c r="L27" s="633"/>
    </row>
    <row r="28" spans="1:16" ht="13" thickTop="1"/>
    <row r="30" spans="1:16" ht="28.5" hidden="1" outlineLevel="1" thickTop="1">
      <c r="A30" s="827"/>
      <c r="B30" s="828"/>
      <c r="C30" s="774"/>
      <c r="D30" s="829"/>
      <c r="E30" s="830"/>
      <c r="F30" s="830"/>
      <c r="G30" s="553"/>
      <c r="H30" s="553"/>
      <c r="I30" s="553"/>
      <c r="J30" s="553"/>
      <c r="K30" s="553"/>
      <c r="L30" s="554"/>
    </row>
    <row r="31" spans="1:16" ht="14.25" hidden="1" customHeight="1" outlineLevel="1">
      <c r="A31" s="615"/>
      <c r="B31" s="778"/>
      <c r="C31" s="779"/>
      <c r="D31" s="779"/>
      <c r="E31" s="947" t="s">
        <v>400</v>
      </c>
      <c r="F31" s="947"/>
      <c r="G31" s="559"/>
      <c r="H31" s="559"/>
      <c r="I31" s="559"/>
      <c r="J31" s="559"/>
      <c r="K31" s="559"/>
      <c r="L31" s="560"/>
    </row>
    <row r="32" spans="1:16" ht="14" hidden="1" outlineLevel="1">
      <c r="A32" s="804"/>
      <c r="B32" s="831"/>
      <c r="C32" s="618"/>
      <c r="D32" s="618"/>
      <c r="E32" s="618"/>
      <c r="F32" s="618"/>
      <c r="G32" s="618"/>
      <c r="H32" s="618"/>
      <c r="I32" s="618"/>
      <c r="J32" s="618"/>
      <c r="K32" s="618"/>
      <c r="L32" s="646"/>
    </row>
    <row r="33" spans="1:12" ht="15.5" hidden="1" outlineLevel="1">
      <c r="A33" s="832"/>
      <c r="B33" s="833"/>
      <c r="C33" s="783"/>
      <c r="D33" s="846"/>
      <c r="E33" s="846"/>
      <c r="F33" s="846"/>
      <c r="G33" s="648"/>
      <c r="H33" s="648"/>
      <c r="I33" s="648"/>
      <c r="J33" s="648"/>
      <c r="K33" s="648"/>
      <c r="L33" s="791"/>
    </row>
    <row r="34" spans="1:12" ht="15.5" hidden="1" outlineLevel="1">
      <c r="A34" s="832"/>
      <c r="B34" s="836"/>
      <c r="C34" s="783"/>
      <c r="D34" s="846"/>
      <c r="E34" s="846"/>
      <c r="F34" s="846"/>
      <c r="G34" s="648"/>
      <c r="H34" s="648"/>
      <c r="I34" s="648"/>
      <c r="J34" s="648"/>
      <c r="K34" s="648"/>
      <c r="L34" s="791"/>
    </row>
    <row r="35" spans="1:12" ht="26" hidden="1" outlineLevel="1">
      <c r="A35" s="832"/>
      <c r="B35" s="836"/>
      <c r="C35" s="783"/>
      <c r="D35" s="846"/>
      <c r="E35" s="846"/>
      <c r="F35" s="846"/>
      <c r="G35" s="648"/>
      <c r="H35" s="652" t="s">
        <v>396</v>
      </c>
      <c r="I35" s="942" t="s">
        <v>374</v>
      </c>
      <c r="J35" s="948" t="s">
        <v>397</v>
      </c>
      <c r="K35" s="652" t="s">
        <v>398</v>
      </c>
      <c r="L35" s="791"/>
    </row>
    <row r="36" spans="1:12" ht="22.5" hidden="1" customHeight="1" outlineLevel="1">
      <c r="A36" s="832"/>
      <c r="B36" s="836"/>
      <c r="C36" s="783"/>
      <c r="D36" s="949"/>
      <c r="E36" s="846"/>
      <c r="F36" s="846"/>
      <c r="G36" s="648"/>
      <c r="H36" s="652"/>
      <c r="I36" s="942"/>
      <c r="J36" s="943"/>
      <c r="K36" s="832"/>
      <c r="L36" s="791"/>
    </row>
    <row r="37" spans="1:12" ht="15.5" hidden="1" outlineLevel="1">
      <c r="A37" s="832"/>
      <c r="B37" s="836"/>
      <c r="C37" s="783"/>
      <c r="D37" s="846"/>
      <c r="E37" s="846"/>
      <c r="F37" s="846"/>
      <c r="G37" s="648"/>
      <c r="H37" s="652"/>
      <c r="I37" s="942"/>
      <c r="J37" s="951"/>
      <c r="K37" s="832"/>
      <c r="L37" s="791"/>
    </row>
    <row r="38" spans="1:12" ht="12.75" hidden="1" customHeight="1" outlineLevel="1">
      <c r="A38" s="832"/>
      <c r="B38" s="836"/>
      <c r="C38" s="952"/>
      <c r="D38" s="952" t="s">
        <v>204</v>
      </c>
      <c r="E38" s="952"/>
      <c r="F38" s="837"/>
      <c r="G38" s="838"/>
      <c r="H38" s="838"/>
      <c r="I38" s="838"/>
      <c r="J38" s="943"/>
      <c r="K38" s="841"/>
      <c r="L38" s="791"/>
    </row>
    <row r="39" spans="1:12" ht="13" hidden="1" outlineLevel="1">
      <c r="A39" s="832"/>
      <c r="B39" s="836"/>
      <c r="C39" s="847"/>
      <c r="D39" s="2037"/>
      <c r="E39" s="2037"/>
      <c r="F39" s="848"/>
      <c r="G39" s="849"/>
      <c r="H39" s="849"/>
      <c r="I39" s="849"/>
      <c r="J39" s="849"/>
      <c r="K39" s="850"/>
      <c r="L39" s="791"/>
    </row>
    <row r="40" spans="1:12" ht="40.5" hidden="1" customHeight="1" outlineLevel="1">
      <c r="A40" s="832"/>
      <c r="B40" s="836"/>
      <c r="C40" s="851" t="s">
        <v>31</v>
      </c>
      <c r="D40" s="2047"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47"/>
      <c r="F40" s="2047"/>
      <c r="G40" s="852"/>
      <c r="H40" s="953">
        <f>'15 - Priority of Payments'!I47</f>
        <v>0</v>
      </c>
      <c r="I40" s="953">
        <f>'15 - Priority of Payments'!J47</f>
        <v>0</v>
      </c>
      <c r="J40" s="953">
        <f>'15 - Priority of Payments'!L47</f>
        <v>0</v>
      </c>
      <c r="K40" s="853">
        <f>'15 - Priority of Payments'!K47</f>
        <v>0</v>
      </c>
      <c r="L40" s="791"/>
    </row>
    <row r="41" spans="1:12" ht="61.5" hidden="1" customHeight="1" outlineLevel="1">
      <c r="A41" s="832"/>
      <c r="B41" s="836"/>
      <c r="C41" s="847" t="s">
        <v>32</v>
      </c>
      <c r="D41" s="2047"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47"/>
      <c r="F41" s="2047"/>
      <c r="G41" s="854"/>
      <c r="H41" s="953">
        <f>'15 - Priority of Payments'!I48</f>
        <v>0</v>
      </c>
      <c r="I41" s="953">
        <f>'15 - Priority of Payments'!J48</f>
        <v>0</v>
      </c>
      <c r="J41" s="953">
        <f>'15 - Priority of Payments'!L48</f>
        <v>0</v>
      </c>
      <c r="K41" s="853">
        <f>'15 - Priority of Payments'!K48</f>
        <v>0</v>
      </c>
      <c r="L41" s="791"/>
    </row>
    <row r="42" spans="1:12" ht="29.25" hidden="1" customHeight="1" outlineLevel="1">
      <c r="A42" s="832"/>
      <c r="B42" s="836"/>
      <c r="C42" s="851" t="s">
        <v>33</v>
      </c>
      <c r="D42" s="2047" t="str">
        <f>'15 - Priority of Payments'!F49</f>
        <v>(C)	on a pro rata and pari passu basis, the Class A Notes Amortisation Amount in respect of the redemption of the Class A Notes until redeemed in full;</v>
      </c>
      <c r="E42" s="2047"/>
      <c r="F42" s="2047"/>
      <c r="G42" s="854"/>
      <c r="H42" s="953">
        <f>'15 - Priority of Payments'!I49</f>
        <v>0</v>
      </c>
      <c r="I42" s="953">
        <f>'15 - Priority of Payments'!J49</f>
        <v>0</v>
      </c>
      <c r="J42" s="953">
        <f>'15 - Priority of Payments'!L49</f>
        <v>0</v>
      </c>
      <c r="K42" s="853">
        <f>'15 - Priority of Payments'!K49</f>
        <v>0</v>
      </c>
      <c r="L42" s="791"/>
    </row>
    <row r="43" spans="1:12" ht="57.75" hidden="1" customHeight="1" outlineLevel="1">
      <c r="A43" s="832"/>
      <c r="B43" s="836"/>
      <c r="C43" s="851" t="s">
        <v>34</v>
      </c>
      <c r="D43" s="2047"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47"/>
      <c r="F43" s="2047"/>
      <c r="G43" s="990"/>
      <c r="H43" s="953">
        <f>'15 - Priority of Payments'!I50</f>
        <v>0</v>
      </c>
      <c r="I43" s="953">
        <f>'15 - Priority of Payments'!J50</f>
        <v>0</v>
      </c>
      <c r="J43" s="953">
        <f>'15 - Priority of Payments'!L50</f>
        <v>0</v>
      </c>
      <c r="K43" s="853">
        <f>'15 - Priority of Payments'!K50</f>
        <v>0</v>
      </c>
      <c r="L43" s="791"/>
    </row>
    <row r="44" spans="1:12" ht="33.75" hidden="1" customHeight="1" outlineLevel="1">
      <c r="A44" s="832"/>
      <c r="B44" s="836"/>
      <c r="C44" s="855" t="s">
        <v>35</v>
      </c>
      <c r="D44" s="2047" t="str">
        <f>'15 - Priority of Payments'!F51</f>
        <v xml:space="preserve">(E)	on a pro rata and pari passu basis, the Class B Notes Amortisation Amount in respect of the redemption of the Class B Notes until redeemed in full; </v>
      </c>
      <c r="E44" s="2047"/>
      <c r="F44" s="2047"/>
      <c r="G44" s="1386"/>
      <c r="H44" s="953">
        <f>'15 - Priority of Payments'!I51</f>
        <v>0</v>
      </c>
      <c r="I44" s="953">
        <f>'15 - Priority of Payments'!J51</f>
        <v>0</v>
      </c>
      <c r="J44" s="953">
        <f>'15 - Priority of Payments'!L51</f>
        <v>0</v>
      </c>
      <c r="K44" s="853">
        <f>'15 - Priority of Payments'!K51</f>
        <v>0</v>
      </c>
      <c r="L44" s="791"/>
    </row>
    <row r="45" spans="1:12" ht="48.75" hidden="1" customHeight="1" outlineLevel="1">
      <c r="A45" s="832"/>
      <c r="B45" s="836"/>
      <c r="C45" s="847" t="s">
        <v>36</v>
      </c>
      <c r="D45" s="2047"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47"/>
      <c r="F45" s="2047"/>
      <c r="G45" s="1386"/>
      <c r="H45" s="953">
        <f>'15 - Priority of Payments'!I52</f>
        <v>0</v>
      </c>
      <c r="I45" s="953">
        <f>'15 - Priority of Payments'!J52</f>
        <v>0</v>
      </c>
      <c r="J45" s="953">
        <f>'15 - Priority of Payments'!L52</f>
        <v>0</v>
      </c>
      <c r="K45" s="853">
        <f>'15 - Priority of Payments'!K52</f>
        <v>0</v>
      </c>
      <c r="L45" s="791"/>
    </row>
    <row r="46" spans="1:12" ht="43.5" hidden="1" customHeight="1" outlineLevel="1">
      <c r="A46" s="832"/>
      <c r="B46" s="836"/>
      <c r="C46" s="847" t="s">
        <v>37</v>
      </c>
      <c r="D46" s="2047"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47"/>
      <c r="F46" s="2047"/>
      <c r="G46" s="1386"/>
      <c r="H46" s="953">
        <f>'15 - Priority of Payments'!I53</f>
        <v>0</v>
      </c>
      <c r="I46" s="953">
        <f>'15 - Priority of Payments'!J53</f>
        <v>0</v>
      </c>
      <c r="J46" s="953">
        <f>'15 - Priority of Payments'!L53</f>
        <v>0</v>
      </c>
      <c r="K46" s="853">
        <f>'15 - Priority of Payments'!K53</f>
        <v>0</v>
      </c>
      <c r="L46" s="791"/>
    </row>
    <row r="47" spans="1:12" hidden="1" outlineLevel="1">
      <c r="A47" s="832"/>
      <c r="B47" s="836"/>
      <c r="C47" s="847"/>
      <c r="D47" s="856"/>
      <c r="E47" s="856"/>
      <c r="F47" s="856"/>
      <c r="G47" s="856"/>
      <c r="H47" s="856"/>
      <c r="I47" s="856"/>
      <c r="J47" s="856"/>
      <c r="K47" s="857"/>
      <c r="L47" s="791"/>
    </row>
    <row r="48" spans="1:12" ht="12.75" hidden="1" customHeight="1" outlineLevel="1">
      <c r="A48" s="832"/>
      <c r="B48" s="836"/>
      <c r="C48" s="838"/>
      <c r="D48" s="949"/>
      <c r="E48" s="949"/>
      <c r="F48" s="858"/>
      <c r="G48" s="838"/>
      <c r="H48" s="838"/>
      <c r="I48" s="838"/>
      <c r="J48" s="843">
        <v>0</v>
      </c>
      <c r="L48" s="791"/>
    </row>
    <row r="49" spans="1:12" ht="13" hidden="1" outlineLevel="1" thickBot="1">
      <c r="B49" s="631"/>
      <c r="C49" s="632"/>
      <c r="D49" s="632"/>
      <c r="E49" s="632"/>
      <c r="F49" s="632"/>
      <c r="G49" s="632"/>
      <c r="H49" s="632"/>
      <c r="I49" s="632"/>
      <c r="J49" s="632"/>
      <c r="K49" s="632"/>
      <c r="L49" s="633"/>
    </row>
    <row r="50" spans="1:12" ht="13" hidden="1" outlineLevel="1" thickTop="1"/>
    <row r="51" spans="1:12" collapsed="1"/>
    <row r="52" spans="1:12" ht="13" thickBot="1"/>
    <row r="53" spans="1:12" ht="22.5" customHeight="1" thickTop="1">
      <c r="A53" s="832"/>
      <c r="B53" s="954"/>
      <c r="C53" s="1196" t="s">
        <v>1094</v>
      </c>
      <c r="D53" s="955"/>
      <c r="E53" s="955"/>
      <c r="F53" s="955"/>
      <c r="G53" s="956"/>
      <c r="H53" s="956"/>
      <c r="I53" s="956"/>
      <c r="J53" s="956"/>
      <c r="K53" s="956"/>
      <c r="L53" s="957"/>
    </row>
    <row r="54" spans="1:12" ht="15.5">
      <c r="A54" s="832"/>
      <c r="B54" s="836"/>
      <c r="C54" s="783"/>
      <c r="D54" s="846"/>
      <c r="E54" s="846"/>
      <c r="F54" s="846"/>
      <c r="G54" s="648"/>
      <c r="H54" s="648"/>
      <c r="I54" s="648"/>
      <c r="J54" s="648"/>
      <c r="K54" s="648"/>
      <c r="L54" s="791"/>
    </row>
    <row r="55" spans="1:12" ht="15.5">
      <c r="A55" s="832"/>
      <c r="B55" s="836"/>
      <c r="C55" s="783"/>
      <c r="D55" s="846"/>
      <c r="E55" s="846"/>
      <c r="F55" s="846"/>
      <c r="G55" s="648"/>
      <c r="H55" s="652"/>
      <c r="I55" s="652" t="s">
        <v>160</v>
      </c>
      <c r="J55" s="790" t="s">
        <v>161</v>
      </c>
      <c r="K55" s="652"/>
      <c r="L55" s="791"/>
    </row>
    <row r="56" spans="1:12" ht="22.5" customHeight="1">
      <c r="A56" s="832"/>
      <c r="B56" s="836"/>
      <c r="C56" s="783"/>
      <c r="E56" s="846"/>
      <c r="F56" s="846"/>
      <c r="G56" s="648"/>
      <c r="H56" s="652"/>
      <c r="I56" s="942"/>
      <c r="K56" s="652"/>
      <c r="L56" s="791"/>
    </row>
    <row r="57" spans="1:12" ht="15.5">
      <c r="A57" s="832"/>
      <c r="B57" s="836"/>
      <c r="C57" s="783"/>
      <c r="D57" s="949" t="s">
        <v>399</v>
      </c>
      <c r="E57" s="846"/>
      <c r="F57" s="846"/>
      <c r="G57" s="648"/>
      <c r="H57" s="652"/>
      <c r="I57" s="942"/>
      <c r="J57" s="943">
        <f>'13 - Issuer Account'!I12</f>
        <v>560.24000027775764</v>
      </c>
      <c r="K57" s="652"/>
      <c r="L57" s="791"/>
    </row>
    <row r="58" spans="1:12" ht="81" customHeight="1">
      <c r="A58" s="832"/>
      <c r="B58" s="836"/>
      <c r="C58" s="783"/>
      <c r="D58" s="2046"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46"/>
      <c r="F58" s="2046"/>
      <c r="G58" s="852"/>
      <c r="H58" s="953"/>
      <c r="I58" s="953">
        <f>'13 - Issuer Account'!H13</f>
        <v>0</v>
      </c>
      <c r="J58" s="953">
        <f>'13 - Issuer Account'!I13</f>
        <v>560.24000027775764</v>
      </c>
      <c r="K58" s="652"/>
      <c r="L58" s="791"/>
    </row>
    <row r="59" spans="1:12" ht="45.75" customHeight="1">
      <c r="A59" s="832"/>
      <c r="B59" s="836"/>
      <c r="C59" s="783"/>
      <c r="D59" s="2046" t="str">
        <f>'13 - Issuer Account'!F14</f>
        <v>(ii) 	the Available Collections in respect of the Purchased Home Loan Receivables reconciled between the Initial Cut-Off Date (excluded) and the Purchase Date;</v>
      </c>
      <c r="E59" s="2046"/>
      <c r="F59" s="2046"/>
      <c r="G59" s="852"/>
      <c r="H59" s="953"/>
      <c r="I59" s="953">
        <f>'13 - Issuer Account'!H14</f>
        <v>0</v>
      </c>
      <c r="J59" s="953">
        <f>'13 - Issuer Account'!I14</f>
        <v>560.24000027775764</v>
      </c>
      <c r="K59" s="652"/>
      <c r="L59" s="791"/>
    </row>
    <row r="60" spans="1:12" ht="45.75" customHeight="1">
      <c r="A60" s="832"/>
      <c r="B60" s="836"/>
      <c r="C60" s="783"/>
      <c r="D60" s="2046" t="str">
        <f>'13 - Issuer Account'!E15</f>
        <v>(b) 	pursuant to the terms of Servicing Agreement, with the amount any Available Collections on the second Business Day following the receipt of these Available Collections by the Servicer;</v>
      </c>
      <c r="E60" s="2046"/>
      <c r="F60" s="2046"/>
      <c r="G60" s="852"/>
      <c r="H60" s="953"/>
      <c r="I60" s="953">
        <f>'13 - Issuer Account'!H15</f>
        <v>65849647.780000001</v>
      </c>
      <c r="J60" s="953">
        <f>'13 - Issuer Account'!I15</f>
        <v>65850208.020000279</v>
      </c>
      <c r="K60" s="652"/>
      <c r="L60" s="791"/>
    </row>
    <row r="61" spans="1:12" ht="45.75" customHeight="1">
      <c r="A61" s="832"/>
      <c r="B61" s="836"/>
      <c r="C61" s="783"/>
      <c r="D61" s="2046" t="str">
        <f>'13 - Issuer Account'!E16</f>
        <v>(c)	 as at the relevant date, with the Financial Income (if positive) in respect of the preceding calendar month;</v>
      </c>
      <c r="E61" s="2046"/>
      <c r="F61" s="2046"/>
      <c r="G61" s="852"/>
      <c r="H61" s="953"/>
      <c r="I61" s="953">
        <f>'13 - Issuer Account'!H16</f>
        <v>0</v>
      </c>
      <c r="J61" s="953">
        <f>'13 - Issuer Account'!I16</f>
        <v>65850208.020000279</v>
      </c>
      <c r="K61" s="652"/>
      <c r="L61" s="791"/>
    </row>
    <row r="62" spans="1:12" ht="57.75" customHeight="1">
      <c r="A62" s="832"/>
      <c r="B62" s="836"/>
      <c r="C62" s="783"/>
      <c r="D62" s="2046"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46"/>
      <c r="F62" s="2046"/>
      <c r="G62" s="852"/>
      <c r="H62" s="953"/>
      <c r="I62" s="953">
        <f>'13 - Issuer Account'!H17</f>
        <v>3986195.04</v>
      </c>
      <c r="J62" s="953">
        <f>'13 - Issuer Account'!I17</f>
        <v>69836403.060000286</v>
      </c>
      <c r="K62" s="652"/>
      <c r="L62" s="791"/>
    </row>
    <row r="63" spans="1:12" ht="81" customHeight="1">
      <c r="A63" s="832"/>
      <c r="B63" s="836"/>
      <c r="C63" s="783"/>
      <c r="D63" s="2046"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46"/>
      <c r="F63" s="2046"/>
      <c r="G63" s="852"/>
      <c r="H63" s="953"/>
      <c r="I63" s="953">
        <f>'13 - Issuer Account'!H18</f>
        <v>0</v>
      </c>
      <c r="J63" s="953">
        <f>'13 - Issuer Account'!I18</f>
        <v>69836403.060000286</v>
      </c>
      <c r="K63" s="652"/>
      <c r="L63" s="791"/>
    </row>
    <row r="64" spans="1:12" ht="50.25" customHeight="1">
      <c r="A64" s="832"/>
      <c r="B64" s="836"/>
      <c r="C64" s="783"/>
      <c r="D64" s="2046" t="str">
        <f>'13 - Issuer Account'!E19</f>
        <v xml:space="preserve">(f)	 on any Payment Date during the Amortisation Period with an amount corresponding to the Liquidity Shortfall debited from the General Reserve Account; </v>
      </c>
      <c r="E64" s="2046"/>
      <c r="F64" s="2046"/>
      <c r="G64" s="852"/>
      <c r="H64" s="953"/>
      <c r="I64" s="953">
        <f>'13 - Issuer Account'!H19</f>
        <v>0</v>
      </c>
      <c r="J64" s="953">
        <f>'13 - Issuer Account'!I19</f>
        <v>69836403.060000286</v>
      </c>
      <c r="K64" s="652"/>
      <c r="L64" s="791"/>
    </row>
    <row r="65" spans="1:12" ht="42.75" customHeight="1">
      <c r="A65" s="832"/>
      <c r="B65" s="836"/>
      <c r="C65" s="783"/>
      <c r="D65" s="2046" t="str">
        <f>'13 - Issuer Account'!E20</f>
        <v>(g)	 on each Payment Date during the Amortisation Period, with the General Reserve Release Amount (if any);</v>
      </c>
      <c r="E65" s="2046"/>
      <c r="F65" s="2046"/>
      <c r="G65" s="852"/>
      <c r="H65" s="953"/>
      <c r="I65" s="953">
        <f>'13 - Issuer Account'!H20</f>
        <v>572123.0700000003</v>
      </c>
      <c r="J65" s="953">
        <f>'13 - Issuer Account'!I20</f>
        <v>70408526.130000293</v>
      </c>
      <c r="K65" s="652"/>
      <c r="L65" s="791"/>
    </row>
    <row r="66" spans="1:12" ht="71.25" customHeight="1">
      <c r="A66" s="832"/>
      <c r="B66" s="836"/>
      <c r="C66" s="783"/>
      <c r="D66" s="2046"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46"/>
      <c r="F66" s="2046"/>
      <c r="G66" s="852"/>
      <c r="H66" s="953"/>
      <c r="I66" s="953">
        <f>'13 - Issuer Account'!H21</f>
        <v>0</v>
      </c>
      <c r="J66" s="953">
        <f>'13 - Issuer Account'!I21</f>
        <v>70408526.130000293</v>
      </c>
      <c r="K66" s="652"/>
      <c r="L66" s="791"/>
    </row>
    <row r="67" spans="1:12" ht="81" customHeight="1">
      <c r="A67" s="832"/>
      <c r="B67" s="836"/>
      <c r="C67" s="783"/>
      <c r="D67" s="2046"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46"/>
      <c r="F67" s="2046"/>
      <c r="G67" s="852"/>
      <c r="H67" s="953"/>
      <c r="I67" s="953">
        <f>'13 - Issuer Account'!H22</f>
        <v>0</v>
      </c>
      <c r="J67" s="953">
        <f>'13 - Issuer Account'!I22</f>
        <v>70408526.130000293</v>
      </c>
      <c r="K67" s="652"/>
      <c r="L67" s="791"/>
    </row>
    <row r="68" spans="1:12" ht="81" customHeight="1">
      <c r="A68" s="832"/>
      <c r="B68" s="836"/>
      <c r="C68" s="783"/>
      <c r="D68" s="2046"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46"/>
      <c r="F68" s="2046"/>
      <c r="G68" s="852"/>
      <c r="H68" s="953"/>
      <c r="I68" s="953">
        <f>'13 - Issuer Account'!H23</f>
        <v>0</v>
      </c>
      <c r="J68" s="953">
        <f>'13 - Issuer Account'!I23</f>
        <v>70408526.130000293</v>
      </c>
      <c r="K68" s="652"/>
      <c r="L68" s="791"/>
    </row>
    <row r="69" spans="1:12" ht="81" customHeight="1">
      <c r="A69" s="832"/>
      <c r="B69" s="836"/>
      <c r="C69" s="783"/>
      <c r="D69" s="2046"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46"/>
      <c r="F69" s="2046"/>
      <c r="G69" s="852"/>
      <c r="H69" s="953"/>
      <c r="I69" s="953">
        <f>'13 - Issuer Account'!H24</f>
        <v>0</v>
      </c>
      <c r="J69" s="953">
        <f>'13 - Issuer Account'!I24</f>
        <v>70408526.130000293</v>
      </c>
      <c r="K69" s="652"/>
      <c r="L69" s="791"/>
    </row>
    <row r="70" spans="1:12" ht="81" customHeight="1">
      <c r="A70" s="832"/>
      <c r="B70" s="836"/>
      <c r="C70" s="783"/>
      <c r="D70" s="2046" t="str">
        <f>'13 - Issuer Account'!E25</f>
        <v>(b)	on each Payment Date during the Amortisation Period and the Accelerated Amortisation Period in accordance with the applicable Priority of Payments;</v>
      </c>
      <c r="E70" s="2046"/>
      <c r="F70" s="2046"/>
      <c r="G70" s="852"/>
      <c r="H70" s="953"/>
      <c r="I70" s="953">
        <f>'13 - Issuer Account'!H25</f>
        <v>70407535.849999815</v>
      </c>
      <c r="J70" s="953">
        <f>'13 - Issuer Account'!I25</f>
        <v>990.28000047802925</v>
      </c>
      <c r="K70" s="652"/>
      <c r="L70" s="791"/>
    </row>
    <row r="71" spans="1:12" ht="81" customHeight="1">
      <c r="A71" s="832"/>
      <c r="B71" s="836"/>
      <c r="C71" s="851"/>
      <c r="D71" s="2046"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46"/>
      <c r="F71" s="2046"/>
      <c r="G71" s="852"/>
      <c r="H71" s="953"/>
      <c r="I71" s="953">
        <f>'13 - Issuer Account'!H26</f>
        <v>0</v>
      </c>
      <c r="J71" s="953">
        <f>'13 - Issuer Account'!I26</f>
        <v>990.28000047802925</v>
      </c>
      <c r="K71" s="652"/>
      <c r="L71" s="791"/>
    </row>
    <row r="72" spans="1:12" ht="81" customHeight="1">
      <c r="A72" s="832"/>
      <c r="B72" s="836"/>
      <c r="C72" s="847"/>
      <c r="D72" s="2046"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46"/>
      <c r="F72" s="2046"/>
      <c r="G72" s="854"/>
      <c r="H72" s="958"/>
      <c r="I72" s="953">
        <f>'13 - Issuer Account'!H27</f>
        <v>0</v>
      </c>
      <c r="J72" s="953">
        <f>'13 - Issuer Account'!I27</f>
        <v>990.28000047802925</v>
      </c>
      <c r="K72" s="652"/>
      <c r="L72" s="791"/>
    </row>
    <row r="73" spans="1:12" ht="81" customHeight="1">
      <c r="A73" s="832"/>
      <c r="B73" s="836"/>
      <c r="C73" s="851"/>
      <c r="D73" s="2046" t="str">
        <f>'13 - Issuer Account'!E28</f>
        <v>(e) 	as at the relevant date, with the Financial Income (if negative) in respect of the preceding calendar month</v>
      </c>
      <c r="E73" s="2046"/>
      <c r="F73" s="2046"/>
      <c r="G73" s="854"/>
      <c r="H73" s="958"/>
      <c r="I73" s="953">
        <f>'13 - Issuer Account'!H28</f>
        <v>0</v>
      </c>
      <c r="J73" s="953">
        <f>'13 - Issuer Account'!I28</f>
        <v>990.28000047802925</v>
      </c>
      <c r="K73" s="652"/>
      <c r="L73" s="791"/>
    </row>
    <row r="74" spans="1:12" ht="13">
      <c r="A74" s="832"/>
      <c r="B74" s="836"/>
      <c r="C74" s="847"/>
      <c r="D74" s="856"/>
      <c r="E74" s="856"/>
      <c r="F74" s="856"/>
      <c r="G74" s="856"/>
      <c r="H74" s="856"/>
      <c r="I74" s="856"/>
      <c r="J74" s="856"/>
      <c r="K74" s="652"/>
      <c r="L74" s="791"/>
    </row>
    <row r="75" spans="1:12" ht="13">
      <c r="A75" s="832"/>
      <c r="B75" s="836"/>
      <c r="C75" s="838"/>
      <c r="D75" s="2048" t="s">
        <v>1139</v>
      </c>
      <c r="E75" s="2048"/>
      <c r="F75" s="858"/>
      <c r="G75" s="838"/>
      <c r="H75" s="838"/>
      <c r="I75" s="838"/>
      <c r="J75" s="843">
        <f>J73</f>
        <v>990.28000047802925</v>
      </c>
      <c r="L75" s="791"/>
    </row>
    <row r="76" spans="1:12" ht="13" thickBot="1">
      <c r="B76" s="631"/>
      <c r="C76" s="632"/>
      <c r="D76" s="632"/>
      <c r="E76" s="632"/>
      <c r="F76" s="632"/>
      <c r="G76" s="632"/>
      <c r="H76" s="632"/>
      <c r="I76" s="632"/>
      <c r="J76" s="632"/>
      <c r="K76" s="632"/>
      <c r="L76" s="633"/>
    </row>
    <row r="77" spans="1:12" ht="13" thickTop="1"/>
    <row r="78" spans="1:12" ht="13" thickBot="1"/>
    <row r="79" spans="1:12" ht="22.5" customHeight="1" thickTop="1">
      <c r="A79" s="832"/>
      <c r="B79" s="954"/>
      <c r="C79" s="1196" t="s">
        <v>1093</v>
      </c>
      <c r="D79" s="955"/>
      <c r="E79" s="955"/>
      <c r="F79" s="955"/>
      <c r="G79" s="956"/>
      <c r="H79" s="956"/>
      <c r="I79" s="956"/>
      <c r="J79" s="956"/>
      <c r="K79" s="956"/>
      <c r="L79" s="957"/>
    </row>
    <row r="80" spans="1:12" ht="15.5">
      <c r="A80" s="832"/>
      <c r="B80" s="836"/>
      <c r="C80" s="783"/>
      <c r="D80" s="846"/>
      <c r="E80" s="846"/>
      <c r="F80" s="846"/>
      <c r="G80" s="648"/>
      <c r="H80" s="648"/>
      <c r="I80" s="648"/>
      <c r="J80" s="648"/>
      <c r="K80" s="648"/>
      <c r="L80" s="791"/>
    </row>
    <row r="81" spans="1:12" ht="15.5">
      <c r="A81" s="832"/>
      <c r="B81" s="836"/>
      <c r="C81" s="783"/>
      <c r="D81" s="846"/>
      <c r="E81" s="846"/>
      <c r="F81" s="846"/>
      <c r="G81" s="648"/>
      <c r="H81" s="652"/>
      <c r="I81" s="652" t="s">
        <v>160</v>
      </c>
      <c r="J81" s="790" t="s">
        <v>161</v>
      </c>
      <c r="K81" s="652"/>
      <c r="L81" s="791"/>
    </row>
    <row r="82" spans="1:12" ht="22.5" customHeight="1">
      <c r="A82" s="832"/>
      <c r="B82" s="836"/>
      <c r="C82" s="783"/>
      <c r="E82" s="846"/>
      <c r="F82" s="846"/>
      <c r="G82" s="648"/>
      <c r="H82" s="652"/>
      <c r="I82" s="942"/>
      <c r="J82" s="943"/>
      <c r="K82" s="652"/>
      <c r="L82" s="791"/>
    </row>
    <row r="83" spans="1:12" ht="15.5">
      <c r="A83" s="832"/>
      <c r="B83" s="836"/>
      <c r="C83" s="783"/>
      <c r="D83" s="949" t="s">
        <v>1140</v>
      </c>
      <c r="E83" s="846"/>
      <c r="F83" s="846"/>
      <c r="G83" s="648"/>
      <c r="H83" s="652"/>
      <c r="I83" s="942"/>
      <c r="J83" s="943">
        <f>'13 - Issuer Account'!I35</f>
        <v>38297724.670000002</v>
      </c>
      <c r="K83" s="652"/>
      <c r="L83" s="791"/>
    </row>
    <row r="84" spans="1:12" ht="33.75" customHeight="1">
      <c r="A84" s="832"/>
      <c r="B84" s="836"/>
      <c r="C84" s="851"/>
      <c r="D84" s="2030" t="str">
        <f>'13 - Issuer Account'!E36</f>
        <v>(a)	 on the Issuer Establishment Date, with the applicable General Reserve Required Amount in accordance with General Reserve Deposit Agreement; and</v>
      </c>
      <c r="E84" s="2030"/>
      <c r="F84" s="2030"/>
      <c r="G84" s="852"/>
      <c r="H84" s="953"/>
      <c r="I84" s="953">
        <f>'13 - Issuer Account'!H36</f>
        <v>0</v>
      </c>
      <c r="J84" s="953">
        <f>'13 - Issuer Account'!I36</f>
        <v>38297724.670000002</v>
      </c>
      <c r="K84" s="652"/>
      <c r="L84" s="791"/>
    </row>
    <row r="85" spans="1:12" ht="33.75" customHeight="1">
      <c r="A85" s="832"/>
      <c r="B85" s="836"/>
      <c r="C85" s="851"/>
      <c r="D85" s="2030" t="str">
        <f>'13 - Issuer Account'!E37</f>
        <v>(c) 	on each Payment Date during the Amortisation Period, with the General Reserve Replenishment Amount (if any), subject to and in accordance with the applicable Priority of Payments.</v>
      </c>
      <c r="E85" s="2030"/>
      <c r="F85" s="2030"/>
      <c r="G85" s="852"/>
      <c r="H85" s="953"/>
      <c r="I85" s="953">
        <f>'13 - Issuer Account'!H37</f>
        <v>0</v>
      </c>
      <c r="J85" s="953">
        <f>'13 - Issuer Account'!I37</f>
        <v>38297724.670000002</v>
      </c>
      <c r="K85" s="652"/>
      <c r="L85" s="791"/>
    </row>
    <row r="86" spans="1:12" ht="33.75" customHeight="1">
      <c r="A86" s="832"/>
      <c r="B86" s="836"/>
      <c r="C86" s="851"/>
      <c r="D86" s="2030" t="str">
        <f>'13 - Issuer Account'!E38</f>
        <v>(a)	on any Payment Date during the Amortisation Period with an amount corresponding to the Liquidity Shortfall;</v>
      </c>
      <c r="E86" s="2030"/>
      <c r="F86" s="2030"/>
      <c r="G86" s="852"/>
      <c r="H86" s="953"/>
      <c r="I86" s="953">
        <f>'13 - Issuer Account'!H38</f>
        <v>0</v>
      </c>
      <c r="J86" s="953">
        <f>'13 - Issuer Account'!I38</f>
        <v>38297724.670000002</v>
      </c>
      <c r="K86" s="652"/>
      <c r="L86" s="791"/>
    </row>
    <row r="87" spans="1:12" ht="33.75" customHeight="1">
      <c r="A87" s="832"/>
      <c r="B87" s="836"/>
      <c r="C87" s="847"/>
      <c r="D87" s="2030" t="str">
        <f>'13 - Issuer Account'!E39</f>
        <v>(b) 	on each Payment Date during the Amortisation Period, with the General Reserve Release Amount (if any); and</v>
      </c>
      <c r="E87" s="2030"/>
      <c r="F87" s="2030"/>
      <c r="G87" s="854"/>
      <c r="H87" s="958"/>
      <c r="I87" s="953">
        <f>'13 - Issuer Account'!H39</f>
        <v>572123.0700000003</v>
      </c>
      <c r="J87" s="953">
        <f>'13 - Issuer Account'!I39</f>
        <v>37725601.600000001</v>
      </c>
      <c r="K87" s="652"/>
      <c r="L87" s="791"/>
    </row>
    <row r="88" spans="1:12" ht="13">
      <c r="A88" s="832"/>
      <c r="B88" s="836"/>
      <c r="C88" s="847"/>
      <c r="D88" s="856"/>
      <c r="E88" s="856"/>
      <c r="F88" s="856"/>
      <c r="G88" s="856"/>
      <c r="H88" s="856"/>
      <c r="I88" s="856"/>
      <c r="J88" s="856"/>
      <c r="K88" s="652"/>
      <c r="L88" s="791"/>
    </row>
    <row r="89" spans="1:12" ht="13">
      <c r="A89" s="832"/>
      <c r="B89" s="836"/>
      <c r="C89" s="838"/>
      <c r="D89" s="2048" t="s">
        <v>1141</v>
      </c>
      <c r="E89" s="2048"/>
      <c r="F89" s="858"/>
      <c r="G89" s="838"/>
      <c r="H89" s="838"/>
      <c r="I89" s="838"/>
      <c r="J89" s="843">
        <f>J87</f>
        <v>37725601.600000001</v>
      </c>
      <c r="L89" s="791"/>
    </row>
    <row r="90" spans="1:12" ht="13" thickBot="1">
      <c r="B90" s="631"/>
      <c r="C90" s="632"/>
      <c r="D90" s="632"/>
      <c r="E90" s="632"/>
      <c r="F90" s="632"/>
      <c r="G90" s="632"/>
      <c r="H90" s="632"/>
      <c r="I90" s="632"/>
      <c r="J90" s="632"/>
      <c r="K90" s="632"/>
      <c r="L90" s="633"/>
    </row>
    <row r="91" spans="1:12" ht="13" thickTop="1"/>
    <row r="92" spans="1:12" ht="13" thickBot="1"/>
    <row r="93" spans="1:12" ht="22.5" customHeight="1" thickTop="1">
      <c r="A93" s="832"/>
      <c r="B93" s="954"/>
      <c r="C93" s="1196" t="s">
        <v>1095</v>
      </c>
      <c r="D93" s="955"/>
      <c r="E93" s="955"/>
      <c r="F93" s="955"/>
      <c r="G93" s="956"/>
      <c r="H93" s="956"/>
      <c r="I93" s="956"/>
      <c r="J93" s="956"/>
      <c r="K93" s="956"/>
      <c r="L93" s="957"/>
    </row>
    <row r="94" spans="1:12" ht="15.5">
      <c r="A94" s="832"/>
      <c r="B94" s="836"/>
      <c r="C94" s="783"/>
      <c r="D94" s="846"/>
      <c r="E94" s="846"/>
      <c r="F94" s="846"/>
      <c r="G94" s="648"/>
      <c r="H94" s="648"/>
      <c r="I94" s="648"/>
      <c r="J94" s="648"/>
      <c r="K94" s="648"/>
      <c r="L94" s="791"/>
    </row>
    <row r="95" spans="1:12" ht="15.5">
      <c r="A95" s="832"/>
      <c r="B95" s="836"/>
      <c r="C95" s="783"/>
      <c r="D95" s="846"/>
      <c r="E95" s="846"/>
      <c r="F95" s="846"/>
      <c r="G95" s="648"/>
      <c r="H95" s="652"/>
      <c r="I95" s="652" t="s">
        <v>160</v>
      </c>
      <c r="J95" s="790" t="s">
        <v>161</v>
      </c>
      <c r="K95" s="652"/>
      <c r="L95" s="791"/>
    </row>
    <row r="96" spans="1:12" ht="22.5" customHeight="1">
      <c r="A96" s="832"/>
      <c r="B96" s="836"/>
      <c r="C96" s="783"/>
      <c r="D96" s="949" t="s">
        <v>1947</v>
      </c>
      <c r="E96" s="846"/>
      <c r="F96" s="846"/>
      <c r="G96" s="648"/>
      <c r="H96" s="652"/>
      <c r="I96" s="942"/>
      <c r="J96" s="943">
        <f>'13 - Issuer Account'!I46</f>
        <v>0</v>
      </c>
      <c r="K96" s="652"/>
      <c r="L96" s="791"/>
    </row>
    <row r="97" spans="1:12" ht="15.5">
      <c r="A97" s="832"/>
      <c r="B97" s="836"/>
      <c r="C97" s="783"/>
      <c r="D97" s="846"/>
      <c r="E97" s="846"/>
      <c r="F97" s="846"/>
      <c r="G97" s="648"/>
      <c r="H97" s="652"/>
      <c r="I97" s="942"/>
      <c r="J97" s="943">
        <f>'13 - Issuer Account'!I47</f>
        <v>0</v>
      </c>
      <c r="K97" s="652"/>
      <c r="L97" s="791"/>
    </row>
    <row r="98" spans="1:12" ht="54.75" customHeight="1">
      <c r="A98" s="832"/>
      <c r="B98" s="836"/>
      <c r="C98" s="851"/>
      <c r="D98" s="2030"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30"/>
      <c r="F98" s="2030"/>
      <c r="G98" s="852"/>
      <c r="H98" s="953"/>
      <c r="I98" s="953">
        <f>'13 - Issuer Account'!H47</f>
        <v>0</v>
      </c>
      <c r="J98" s="943">
        <f>'13 - Issuer Account'!I48</f>
        <v>0</v>
      </c>
      <c r="K98" s="652"/>
      <c r="L98" s="791"/>
    </row>
    <row r="99" spans="1:12" ht="75.75" customHeight="1">
      <c r="A99" s="832"/>
      <c r="B99" s="836"/>
      <c r="C99" s="851"/>
      <c r="D99" s="2030"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30"/>
      <c r="F99" s="2030"/>
      <c r="G99" s="852"/>
      <c r="H99" s="953"/>
      <c r="I99" s="953">
        <f>'13 - Issuer Account'!H48</f>
        <v>0</v>
      </c>
      <c r="J99" s="943">
        <f>'13 - Issuer Account'!I49</f>
        <v>0</v>
      </c>
      <c r="K99" s="652"/>
      <c r="L99" s="791"/>
    </row>
    <row r="100" spans="1:12" ht="72" customHeight="1">
      <c r="A100" s="832"/>
      <c r="B100" s="836"/>
      <c r="C100" s="851"/>
      <c r="D100" s="2030"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30"/>
      <c r="F100" s="2030"/>
      <c r="G100" s="852"/>
      <c r="H100" s="953"/>
      <c r="I100" s="953">
        <f>'13 - Issuer Account'!H49</f>
        <v>0</v>
      </c>
      <c r="J100" s="943">
        <f>'13 - Issuer Account'!I50</f>
        <v>0</v>
      </c>
      <c r="K100" s="652"/>
      <c r="L100" s="791"/>
    </row>
    <row r="101" spans="1:12" ht="66.75" customHeight="1">
      <c r="A101" s="832"/>
      <c r="B101" s="836"/>
      <c r="C101" s="847"/>
      <c r="D101" s="2030"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30"/>
      <c r="F101" s="2030"/>
      <c r="G101" s="852"/>
      <c r="H101" s="953"/>
      <c r="I101" s="953">
        <f>'13 - Issuer Account'!H50</f>
        <v>0</v>
      </c>
      <c r="J101" s="943">
        <f>'13 - Issuer Account'!I51</f>
        <v>0</v>
      </c>
      <c r="K101" s="652"/>
      <c r="L101" s="791"/>
    </row>
    <row r="102" spans="1:12" ht="54" customHeight="1">
      <c r="A102" s="832"/>
      <c r="B102" s="836"/>
      <c r="C102" s="851"/>
      <c r="D102" s="2030" t="str">
        <f>'13 - Issuer Account'!E51</f>
        <v>(d)	on the Issuer Liquidation Date, with any amount standing to the credit of the Commingling Reserve Account (if any) which shall be re-transferred to the Servicer (out of the Priority of Payments).</v>
      </c>
      <c r="E102" s="2030"/>
      <c r="F102" s="2030"/>
      <c r="G102" s="852"/>
      <c r="H102" s="953"/>
      <c r="I102" s="953">
        <f>'13 - Issuer Account'!H51</f>
        <v>0</v>
      </c>
      <c r="J102" s="943">
        <f>'13 - Issuer Account'!I52</f>
        <v>0</v>
      </c>
      <c r="K102" s="652"/>
      <c r="L102" s="791"/>
    </row>
    <row r="103" spans="1:12" ht="13">
      <c r="A103" s="832"/>
      <c r="B103" s="836"/>
      <c r="C103" s="847"/>
      <c r="D103" s="856"/>
      <c r="E103" s="856"/>
      <c r="F103" s="856"/>
      <c r="G103" s="856"/>
      <c r="H103" s="856"/>
      <c r="I103" s="856"/>
      <c r="J103" s="856"/>
      <c r="K103" s="652"/>
      <c r="L103" s="791"/>
    </row>
    <row r="104" spans="1:12" ht="13">
      <c r="A104" s="832"/>
      <c r="B104" s="836"/>
      <c r="C104" s="838"/>
      <c r="D104" s="2048" t="s">
        <v>1948</v>
      </c>
      <c r="E104" s="2048"/>
      <c r="F104" s="858"/>
      <c r="G104" s="838"/>
      <c r="H104" s="838"/>
      <c r="I104" s="838"/>
      <c r="J104" s="843">
        <f>J102</f>
        <v>0</v>
      </c>
      <c r="L104" s="791"/>
    </row>
    <row r="105" spans="1:12" ht="13" thickBot="1">
      <c r="B105" s="631"/>
      <c r="C105" s="632"/>
      <c r="D105" s="632"/>
      <c r="E105" s="632"/>
      <c r="F105" s="632"/>
      <c r="G105" s="632"/>
      <c r="H105" s="632"/>
      <c r="I105" s="632"/>
      <c r="J105" s="632"/>
      <c r="K105" s="632"/>
      <c r="L105" s="633"/>
    </row>
    <row r="106" spans="1:12" ht="13"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topLeftCell="D11" zoomScale="85" zoomScaleNormal="100" zoomScaleSheetLayoutView="85" workbookViewId="0">
      <selection activeCell="J30" sqref="J30"/>
    </sheetView>
  </sheetViews>
  <sheetFormatPr defaultColWidth="11.453125" defaultRowHeight="12.5"/>
  <cols>
    <col min="1" max="1" width="2.7265625" style="611" customWidth="1"/>
    <col min="2" max="2" width="1.26953125" style="611" customWidth="1"/>
    <col min="3" max="3" width="11.7265625" style="611" bestFit="1" customWidth="1"/>
    <col min="4" max="4" width="43" style="611" bestFit="1" customWidth="1"/>
    <col min="5" max="5" width="15.1796875" style="611" bestFit="1" customWidth="1"/>
    <col min="6" max="6" width="9.1796875" style="611" bestFit="1" customWidth="1"/>
    <col min="7" max="7" width="6.54296875" style="611" bestFit="1" customWidth="1"/>
    <col min="8" max="8" width="32.54296875" style="611" bestFit="1" customWidth="1"/>
    <col min="9" max="9" width="32.54296875" style="611" customWidth="1"/>
    <col min="10" max="10" width="17" style="611" bestFit="1" customWidth="1"/>
    <col min="11" max="11" width="34.1796875" style="611" bestFit="1" customWidth="1"/>
    <col min="12" max="12" width="11.453125" style="611" bestFit="1" customWidth="1"/>
    <col min="13" max="16384" width="11.453125" style="611"/>
  </cols>
  <sheetData>
    <row r="1" spans="1:12" ht="13" thickBot="1">
      <c r="A1" s="726"/>
      <c r="B1" s="726"/>
      <c r="C1" s="726"/>
      <c r="D1" s="726"/>
      <c r="E1" s="726"/>
      <c r="F1" s="726"/>
      <c r="G1" s="726"/>
      <c r="H1" s="726"/>
      <c r="I1" s="726"/>
      <c r="J1" s="726"/>
      <c r="K1" s="726"/>
    </row>
    <row r="2" spans="1:12" ht="28.5" thickTop="1">
      <c r="A2" s="827"/>
      <c r="B2" s="828"/>
      <c r="C2" s="774"/>
      <c r="D2" s="829"/>
      <c r="E2" s="829"/>
      <c r="F2" s="829"/>
      <c r="G2" s="829"/>
      <c r="H2" s="829"/>
      <c r="I2" s="829"/>
      <c r="J2" s="829"/>
      <c r="K2" s="553" t="s">
        <v>237</v>
      </c>
      <c r="L2" s="554">
        <f>'00 - Cover'!F16</f>
        <v>45688</v>
      </c>
    </row>
    <row r="3" spans="1:12" ht="14">
      <c r="A3" s="615"/>
      <c r="B3" s="778"/>
      <c r="C3" s="615"/>
      <c r="D3" s="615"/>
      <c r="E3" s="615"/>
      <c r="F3" s="615"/>
      <c r="G3" s="615"/>
      <c r="H3" s="615"/>
      <c r="I3" s="615"/>
      <c r="J3" s="615"/>
      <c r="K3" s="559" t="s">
        <v>238</v>
      </c>
      <c r="L3" s="560">
        <f>'00 - Cover'!F18</f>
        <v>45702</v>
      </c>
    </row>
    <row r="4" spans="1:12" ht="23">
      <c r="A4" s="615"/>
      <c r="B4" s="778"/>
      <c r="C4" s="2031"/>
      <c r="D4" s="2031"/>
      <c r="E4" s="2049"/>
      <c r="F4" s="2049"/>
      <c r="G4" s="2049"/>
      <c r="H4" s="2049"/>
      <c r="I4" s="959"/>
      <c r="J4" s="959"/>
      <c r="K4" s="559" t="s">
        <v>239</v>
      </c>
      <c r="L4" s="560">
        <f>'00 - Cover'!F19</f>
        <v>45708</v>
      </c>
    </row>
    <row r="5" spans="1:12" ht="23">
      <c r="A5" s="615"/>
      <c r="B5" s="778"/>
      <c r="C5" s="2031"/>
      <c r="D5" s="2031"/>
      <c r="E5" s="2049"/>
      <c r="F5" s="2049"/>
      <c r="G5" s="2049"/>
      <c r="H5" s="2049"/>
      <c r="I5" s="959"/>
      <c r="J5" s="959"/>
      <c r="K5" s="559" t="s">
        <v>240</v>
      </c>
      <c r="L5" s="560">
        <f>'00 - Cover'!F20</f>
        <v>45715</v>
      </c>
    </row>
    <row r="6" spans="1:12" ht="23">
      <c r="A6" s="615"/>
      <c r="B6" s="778"/>
      <c r="C6" s="615"/>
      <c r="D6" s="615"/>
      <c r="E6" s="2049"/>
      <c r="F6" s="2049"/>
      <c r="G6" s="2049"/>
      <c r="H6" s="2049"/>
      <c r="I6" s="959"/>
      <c r="J6" s="959"/>
      <c r="K6" s="559" t="s">
        <v>241</v>
      </c>
      <c r="L6" s="562">
        <f>_xlfn.XLOOKUP(L2,Calendar!E23:E478,Calendar!B23:B478)</f>
        <v>4</v>
      </c>
    </row>
    <row r="7" spans="1:12">
      <c r="A7" s="726"/>
      <c r="B7" s="960"/>
      <c r="C7" s="961"/>
      <c r="D7" s="961"/>
      <c r="E7" s="961"/>
      <c r="F7" s="961"/>
      <c r="G7" s="961"/>
      <c r="H7" s="961"/>
      <c r="I7" s="1813"/>
      <c r="J7" s="961"/>
      <c r="K7" s="961"/>
      <c r="L7" s="962"/>
    </row>
    <row r="8" spans="1:12" ht="15.5">
      <c r="B8" s="613"/>
      <c r="F8" s="963"/>
      <c r="G8" s="963"/>
      <c r="L8" s="622"/>
    </row>
    <row r="9" spans="1:12">
      <c r="B9" s="613"/>
      <c r="L9" s="622"/>
    </row>
    <row r="10" spans="1:12" ht="14.5">
      <c r="B10" s="613"/>
      <c r="C10" s="964" t="s">
        <v>401</v>
      </c>
      <c r="D10" s="1703">
        <f>L5</f>
        <v>45715</v>
      </c>
      <c r="L10" s="622"/>
    </row>
    <row r="11" spans="1:12">
      <c r="B11" s="613"/>
      <c r="L11" s="622"/>
    </row>
    <row r="12" spans="1:12" ht="13">
      <c r="B12" s="613"/>
      <c r="D12" s="1197" t="s">
        <v>402</v>
      </c>
      <c r="E12" s="1198" t="s">
        <v>403</v>
      </c>
      <c r="F12" s="1198" t="s">
        <v>404</v>
      </c>
      <c r="G12" s="1198" t="s">
        <v>405</v>
      </c>
      <c r="H12" s="1198" t="s">
        <v>406</v>
      </c>
      <c r="I12" s="1198" t="s">
        <v>2046</v>
      </c>
      <c r="J12" s="1198" t="s">
        <v>407</v>
      </c>
      <c r="K12" s="1198" t="s">
        <v>408</v>
      </c>
      <c r="L12" s="622"/>
    </row>
    <row r="13" spans="1:12" ht="14.5">
      <c r="B13" s="613"/>
      <c r="D13" s="965" t="s">
        <v>375</v>
      </c>
      <c r="E13" s="1705">
        <f>'14 - Fees'!J52</f>
        <v>1654631.6</v>
      </c>
      <c r="F13" s="967" t="s">
        <v>409</v>
      </c>
      <c r="G13" s="1198" t="s">
        <v>405</v>
      </c>
      <c r="H13" s="968" t="s">
        <v>1414</v>
      </c>
      <c r="I13" s="968" t="s">
        <v>2044</v>
      </c>
      <c r="J13" s="968" t="s">
        <v>411</v>
      </c>
      <c r="K13" s="968" t="s">
        <v>1882</v>
      </c>
      <c r="L13" s="806"/>
    </row>
    <row r="14" spans="1:12" ht="14.5">
      <c r="B14" s="613"/>
      <c r="D14" s="965" t="s">
        <v>376</v>
      </c>
      <c r="E14" s="1705">
        <f>'14 - Fees'!J53</f>
        <v>8543.7800000000007</v>
      </c>
      <c r="F14" s="967" t="s">
        <v>409</v>
      </c>
      <c r="G14" s="1198" t="s">
        <v>405</v>
      </c>
      <c r="H14" s="968" t="s">
        <v>1414</v>
      </c>
      <c r="I14" s="968" t="s">
        <v>2044</v>
      </c>
      <c r="J14" s="968" t="s">
        <v>411</v>
      </c>
      <c r="K14" s="968" t="s">
        <v>1882</v>
      </c>
      <c r="L14" s="806"/>
    </row>
    <row r="15" spans="1:12" ht="14.5">
      <c r="B15" s="613"/>
      <c r="D15" s="965" t="s">
        <v>412</v>
      </c>
      <c r="E15" s="966">
        <f>SUM('14 - Fees'!J18:J27)</f>
        <v>5416.67</v>
      </c>
      <c r="F15" s="967" t="s">
        <v>409</v>
      </c>
      <c r="G15" s="1198" t="s">
        <v>405</v>
      </c>
      <c r="H15" s="968" t="s">
        <v>1414</v>
      </c>
      <c r="I15" s="968" t="s">
        <v>2047</v>
      </c>
      <c r="J15" s="968" t="s">
        <v>1407</v>
      </c>
      <c r="K15" s="969" t="s">
        <v>1423</v>
      </c>
      <c r="L15" s="806"/>
    </row>
    <row r="16" spans="1:12" ht="14.5">
      <c r="B16" s="613"/>
      <c r="D16" s="965" t="s">
        <v>377</v>
      </c>
      <c r="E16" s="966">
        <f>'14 - Fees'!J33</f>
        <v>12500</v>
      </c>
      <c r="F16" s="967" t="s">
        <v>409</v>
      </c>
      <c r="G16" s="1198" t="s">
        <v>405</v>
      </c>
      <c r="H16" s="968" t="s">
        <v>1414</v>
      </c>
      <c r="I16" s="968" t="s">
        <v>2044</v>
      </c>
      <c r="J16" s="968" t="s">
        <v>413</v>
      </c>
      <c r="K16" s="969" t="s">
        <v>1420</v>
      </c>
      <c r="L16" s="806"/>
    </row>
    <row r="17" spans="2:13" ht="14.5">
      <c r="B17" s="613"/>
      <c r="D17" s="965" t="s">
        <v>382</v>
      </c>
      <c r="E17" s="966">
        <f>SUM('14 - Fees'!J38:J44)</f>
        <v>480</v>
      </c>
      <c r="F17" s="967" t="s">
        <v>409</v>
      </c>
      <c r="G17" s="1198" t="s">
        <v>405</v>
      </c>
      <c r="H17" s="968" t="s">
        <v>1414</v>
      </c>
      <c r="I17" s="968" t="s">
        <v>2044</v>
      </c>
      <c r="J17" s="968" t="s">
        <v>413</v>
      </c>
      <c r="K17" s="969" t="s">
        <v>1420</v>
      </c>
      <c r="L17" s="806"/>
      <c r="M17" s="970"/>
    </row>
    <row r="18" spans="2:13" ht="14.5">
      <c r="B18" s="613"/>
      <c r="D18" s="965" t="s">
        <v>383</v>
      </c>
      <c r="E18" s="966">
        <f>'14 - Fees'!J35+'14 - Fees'!J36</f>
        <v>1050</v>
      </c>
      <c r="F18" s="967" t="s">
        <v>409</v>
      </c>
      <c r="G18" s="1198" t="s">
        <v>405</v>
      </c>
      <c r="H18" s="968" t="s">
        <v>1414</v>
      </c>
      <c r="I18" s="968" t="s">
        <v>2044</v>
      </c>
      <c r="J18" s="968" t="s">
        <v>411</v>
      </c>
      <c r="K18" s="969" t="s">
        <v>1414</v>
      </c>
      <c r="L18" s="806"/>
    </row>
    <row r="19" spans="2:13" ht="14.5">
      <c r="B19" s="613"/>
      <c r="D19" s="965" t="s">
        <v>188</v>
      </c>
      <c r="E19" s="966">
        <f>'14 - Fees'!J50</f>
        <v>0</v>
      </c>
      <c r="F19" s="967" t="s">
        <v>409</v>
      </c>
      <c r="G19" s="1198" t="s">
        <v>405</v>
      </c>
      <c r="H19" s="968" t="s">
        <v>1414</v>
      </c>
      <c r="I19" s="968" t="s">
        <v>2044</v>
      </c>
      <c r="J19" s="968" t="s">
        <v>413</v>
      </c>
      <c r="K19" s="969" t="str">
        <f>K16</f>
        <v>FR76 3000 3055 8100 0993 8864 676</v>
      </c>
      <c r="L19" s="806"/>
    </row>
    <row r="20" spans="2:13" ht="14.5">
      <c r="B20" s="613"/>
      <c r="D20" s="965" t="s">
        <v>384</v>
      </c>
      <c r="E20" s="966">
        <f>'14 - Fees'!J46</f>
        <v>0</v>
      </c>
      <c r="F20" s="967" t="s">
        <v>409</v>
      </c>
      <c r="G20" s="1198" t="s">
        <v>405</v>
      </c>
      <c r="H20" s="968" t="s">
        <v>1414</v>
      </c>
      <c r="I20" s="968" t="s">
        <v>2044</v>
      </c>
      <c r="J20" s="968" t="s">
        <v>413</v>
      </c>
      <c r="K20" s="969" t="str">
        <f>K16</f>
        <v>FR76 3000 3055 8100 0993 8864 676</v>
      </c>
      <c r="L20" s="806"/>
    </row>
    <row r="21" spans="2:13" ht="14.5">
      <c r="B21" s="613"/>
      <c r="D21" s="965" t="s">
        <v>191</v>
      </c>
      <c r="E21" s="1705">
        <f>'14 - Fees'!J57</f>
        <v>0</v>
      </c>
      <c r="F21" s="967" t="s">
        <v>409</v>
      </c>
      <c r="G21" s="1198" t="s">
        <v>405</v>
      </c>
      <c r="H21" s="968" t="s">
        <v>1414</v>
      </c>
      <c r="I21" s="968" t="s">
        <v>2048</v>
      </c>
      <c r="J21" s="968" t="s">
        <v>280</v>
      </c>
      <c r="K21" s="969" t="s">
        <v>1424</v>
      </c>
      <c r="L21" s="806"/>
    </row>
    <row r="22" spans="2:13" ht="14.5">
      <c r="B22" s="613"/>
      <c r="D22" s="965" t="s">
        <v>385</v>
      </c>
      <c r="E22" s="1705">
        <f>'14 - Fees'!J59</f>
        <v>0</v>
      </c>
      <c r="F22" s="967" t="s">
        <v>409</v>
      </c>
      <c r="G22" s="1198" t="s">
        <v>405</v>
      </c>
      <c r="H22" s="968" t="s">
        <v>1414</v>
      </c>
      <c r="I22" s="968" t="s">
        <v>1359</v>
      </c>
      <c r="J22" s="968" t="s">
        <v>1418</v>
      </c>
      <c r="K22" s="969" t="s">
        <v>1419</v>
      </c>
      <c r="L22" s="806"/>
    </row>
    <row r="23" spans="2:13" ht="14.5">
      <c r="B23" s="613"/>
      <c r="D23" s="965" t="s">
        <v>386</v>
      </c>
      <c r="E23" s="1705">
        <f>'14 - Fees'!J29</f>
        <v>0</v>
      </c>
      <c r="F23" s="967" t="s">
        <v>409</v>
      </c>
      <c r="G23" s="1198" t="s">
        <v>405</v>
      </c>
      <c r="H23" s="968" t="s">
        <v>1414</v>
      </c>
      <c r="I23" s="968" t="s">
        <v>2047</v>
      </c>
      <c r="J23" s="968" t="s">
        <v>1407</v>
      </c>
      <c r="K23" s="969" t="str">
        <f>K15</f>
        <v>FR76 3005 6000 5000 5000 7046 525</v>
      </c>
      <c r="L23" s="806"/>
    </row>
    <row r="24" spans="2:13" ht="14.5">
      <c r="B24" s="613"/>
      <c r="D24" s="965" t="s">
        <v>388</v>
      </c>
      <c r="E24" s="1705">
        <f>'14 - Fees'!J48</f>
        <v>0</v>
      </c>
      <c r="F24" s="967" t="s">
        <v>409</v>
      </c>
      <c r="G24" s="1198" t="s">
        <v>405</v>
      </c>
      <c r="H24" s="968" t="s">
        <v>1414</v>
      </c>
      <c r="I24" s="968" t="s">
        <v>2047</v>
      </c>
      <c r="J24" s="968" t="s">
        <v>1407</v>
      </c>
      <c r="K24" s="969" t="str">
        <f>K15</f>
        <v>FR76 3005 6000 5000 5000 7046 525</v>
      </c>
      <c r="L24" s="806"/>
    </row>
    <row r="25" spans="2:13" ht="14.5">
      <c r="B25" s="613"/>
      <c r="D25" s="965" t="s">
        <v>414</v>
      </c>
      <c r="E25" s="1705">
        <f>'12 - Notes Interest'!K17</f>
        <v>3844624.72</v>
      </c>
      <c r="F25" s="967" t="s">
        <v>409</v>
      </c>
      <c r="G25" s="1198" t="s">
        <v>405</v>
      </c>
      <c r="H25" s="968" t="s">
        <v>1414</v>
      </c>
      <c r="I25" s="968" t="s">
        <v>2044</v>
      </c>
      <c r="J25" s="968" t="s">
        <v>411</v>
      </c>
      <c r="K25" s="969" t="s">
        <v>1421</v>
      </c>
      <c r="L25" s="806"/>
    </row>
    <row r="26" spans="2:13" ht="14.5">
      <c r="B26" s="613"/>
      <c r="D26" s="965" t="s">
        <v>415</v>
      </c>
      <c r="E26" s="1705">
        <f>'11 - Notes Follow-up'!F25</f>
        <v>57126801.439999998</v>
      </c>
      <c r="F26" s="967" t="s">
        <v>409</v>
      </c>
      <c r="G26" s="1198" t="s">
        <v>405</v>
      </c>
      <c r="H26" s="968" t="s">
        <v>1414</v>
      </c>
      <c r="I26" s="968" t="s">
        <v>2044</v>
      </c>
      <c r="J26" s="968" t="s">
        <v>411</v>
      </c>
      <c r="K26" s="969" t="s">
        <v>1421</v>
      </c>
      <c r="L26" s="806"/>
    </row>
    <row r="27" spans="2:13" ht="14.5">
      <c r="B27" s="613"/>
      <c r="D27" s="965" t="s">
        <v>416</v>
      </c>
      <c r="E27" s="1705">
        <f>'12 - Notes Interest'!T17</f>
        <v>505893.95999999996</v>
      </c>
      <c r="F27" s="967" t="s">
        <v>409</v>
      </c>
      <c r="G27" s="1198" t="s">
        <v>405</v>
      </c>
      <c r="H27" s="968" t="s">
        <v>1414</v>
      </c>
      <c r="I27" s="968" t="s">
        <v>2044</v>
      </c>
      <c r="J27" s="968" t="s">
        <v>411</v>
      </c>
      <c r="K27" s="969" t="s">
        <v>1422</v>
      </c>
      <c r="L27" s="806"/>
    </row>
    <row r="28" spans="2:13" ht="14.5">
      <c r="B28" s="613"/>
      <c r="D28" s="965" t="s">
        <v>417</v>
      </c>
      <c r="E28" s="1705">
        <f>'11 - Notes Follow-up'!N25</f>
        <v>3006719.76</v>
      </c>
      <c r="F28" s="967" t="s">
        <v>409</v>
      </c>
      <c r="G28" s="1198" t="s">
        <v>405</v>
      </c>
      <c r="H28" s="968" t="s">
        <v>1414</v>
      </c>
      <c r="I28" s="968" t="s">
        <v>2044</v>
      </c>
      <c r="J28" s="968" t="s">
        <v>411</v>
      </c>
      <c r="K28" s="969" t="s">
        <v>1422</v>
      </c>
      <c r="L28" s="806"/>
    </row>
    <row r="29" spans="2:13" ht="25">
      <c r="B29" s="613"/>
      <c r="D29" s="965" t="s">
        <v>418</v>
      </c>
      <c r="E29" s="1705">
        <v>0</v>
      </c>
      <c r="F29" s="967" t="s">
        <v>409</v>
      </c>
      <c r="G29" s="1198" t="s">
        <v>405</v>
      </c>
      <c r="H29" s="968" t="s">
        <v>1417</v>
      </c>
      <c r="I29" s="968" t="s">
        <v>2044</v>
      </c>
      <c r="J29" s="968" t="s">
        <v>410</v>
      </c>
      <c r="K29" s="969" t="s">
        <v>1414</v>
      </c>
      <c r="L29" s="806"/>
    </row>
    <row r="30" spans="2:13" ht="14.5">
      <c r="B30" s="613"/>
      <c r="D30" s="965" t="s">
        <v>419</v>
      </c>
      <c r="E30" s="1705">
        <f>'15 - Priority of Payments'!J35</f>
        <v>3668750.8499998162</v>
      </c>
      <c r="F30" s="967" t="s">
        <v>409</v>
      </c>
      <c r="G30" s="1198" t="s">
        <v>405</v>
      </c>
      <c r="H30" s="968" t="s">
        <v>1414</v>
      </c>
      <c r="I30" s="968" t="s">
        <v>2044</v>
      </c>
      <c r="J30" s="968" t="s">
        <v>411</v>
      </c>
      <c r="K30" s="969" t="s">
        <v>1425</v>
      </c>
      <c r="L30" s="806"/>
    </row>
    <row r="31" spans="2:13" ht="14.5">
      <c r="B31" s="613"/>
      <c r="D31" s="965" t="s">
        <v>1415</v>
      </c>
      <c r="E31" s="971">
        <f>-MIN('XX - Reserve calculation'!K12,0)</f>
        <v>572123.0700000003</v>
      </c>
      <c r="F31" s="967" t="s">
        <v>409</v>
      </c>
      <c r="G31" s="1198" t="s">
        <v>405</v>
      </c>
      <c r="H31" s="968" t="s">
        <v>1417</v>
      </c>
      <c r="I31" s="968" t="s">
        <v>2044</v>
      </c>
      <c r="J31" s="968" t="s">
        <v>411</v>
      </c>
      <c r="K31" s="969" t="s">
        <v>2045</v>
      </c>
      <c r="L31" s="806"/>
    </row>
    <row r="32" spans="2:13" ht="14.5">
      <c r="B32" s="613"/>
      <c r="D32" s="965" t="s">
        <v>1416</v>
      </c>
      <c r="E32" s="971">
        <v>0</v>
      </c>
      <c r="F32" s="967" t="s">
        <v>409</v>
      </c>
      <c r="G32" s="1198" t="s">
        <v>405</v>
      </c>
      <c r="H32" s="968"/>
      <c r="I32" s="968"/>
      <c r="J32" s="968" t="s">
        <v>410</v>
      </c>
      <c r="K32" s="969" t="s">
        <v>1414</v>
      </c>
      <c r="L32" s="806"/>
    </row>
    <row r="33" spans="2:12" ht="14.5">
      <c r="B33" s="613"/>
      <c r="D33" s="972" t="s">
        <v>420</v>
      </c>
      <c r="E33" s="971">
        <f>SUM(E13:E32)</f>
        <v>70407535.849999815</v>
      </c>
      <c r="G33" s="973"/>
      <c r="L33" s="622"/>
    </row>
    <row r="34" spans="2:12" ht="13" thickBot="1">
      <c r="B34" s="631"/>
      <c r="C34" s="632"/>
      <c r="D34" s="632"/>
      <c r="E34" s="632"/>
      <c r="F34" s="632"/>
      <c r="G34" s="632"/>
      <c r="H34" s="632"/>
      <c r="I34" s="632"/>
      <c r="J34" s="632"/>
      <c r="K34" s="632"/>
      <c r="L34" s="633"/>
    </row>
    <row r="35" spans="2:12" ht="13" thickTop="1"/>
    <row r="36" spans="2:12">
      <c r="E36" s="973"/>
      <c r="J36" s="1741"/>
    </row>
    <row r="37" spans="2:12">
      <c r="J37" s="1741"/>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53125" defaultRowHeight="12.5"/>
  <cols>
    <col min="1" max="1" width="3.81640625" style="611" customWidth="1"/>
    <col min="2" max="2" width="11.453125" style="611"/>
    <col min="3" max="3" width="36.1796875" style="611" bestFit="1" customWidth="1"/>
    <col min="4" max="4" width="18.7265625" style="611" bestFit="1" customWidth="1"/>
    <col min="5" max="5" width="22.1796875" style="611" customWidth="1"/>
    <col min="6" max="6" width="12.26953125" style="611" customWidth="1"/>
    <col min="7" max="7" width="5.26953125" style="611" customWidth="1"/>
    <col min="8" max="8" width="21.7265625" style="611" customWidth="1"/>
    <col min="9" max="10" width="11.453125" style="611"/>
    <col min="11" max="11" width="19.81640625" style="611" bestFit="1" customWidth="1"/>
    <col min="12" max="12" width="12.1796875" style="611" bestFit="1" customWidth="1"/>
    <col min="13" max="13" width="1.453125" style="611" customWidth="1"/>
    <col min="14" max="14" width="4.54296875" style="611" customWidth="1"/>
    <col min="15" max="15" width="19.54296875" style="611" bestFit="1" customWidth="1"/>
    <col min="16" max="16384" width="11.453125" style="611"/>
  </cols>
  <sheetData>
    <row r="2" spans="1:13" ht="13" thickBot="1"/>
    <row r="3" spans="1:13" ht="28.5" thickTop="1">
      <c r="A3" s="827"/>
      <c r="B3" s="828"/>
      <c r="C3" s="1207"/>
      <c r="D3" s="829"/>
      <c r="E3" s="830"/>
      <c r="F3" s="830"/>
      <c r="G3" s="830"/>
      <c r="H3" s="553"/>
      <c r="I3" s="553"/>
      <c r="J3" s="553"/>
      <c r="K3" s="553"/>
      <c r="L3" s="637"/>
      <c r="M3" s="554"/>
    </row>
    <row r="4" spans="1:13" ht="14">
      <c r="A4" s="615"/>
      <c r="B4" s="778"/>
      <c r="C4" s="615"/>
      <c r="D4" s="615"/>
      <c r="E4" s="615"/>
      <c r="F4" s="615"/>
      <c r="G4" s="615"/>
      <c r="H4" s="559"/>
      <c r="I4" s="559"/>
      <c r="J4" s="559"/>
      <c r="K4" s="559"/>
      <c r="L4" s="640"/>
      <c r="M4" s="560"/>
    </row>
    <row r="5" spans="1:13" ht="14.25" customHeight="1">
      <c r="A5" s="615"/>
      <c r="B5" s="778"/>
      <c r="C5" s="779"/>
      <c r="D5" s="779"/>
      <c r="E5" s="779"/>
      <c r="H5" s="559"/>
      <c r="I5" s="559"/>
      <c r="J5" s="559"/>
      <c r="K5" s="559"/>
      <c r="L5" s="640"/>
      <c r="M5" s="560"/>
    </row>
    <row r="6" spans="1:13" ht="14.25" customHeight="1">
      <c r="A6" s="615"/>
      <c r="B6" s="778"/>
      <c r="C6" s="779"/>
      <c r="D6" s="779"/>
      <c r="E6" s="947"/>
      <c r="F6" s="947"/>
      <c r="G6" s="947"/>
      <c r="H6" s="559"/>
      <c r="I6" s="559"/>
      <c r="J6" s="559"/>
      <c r="K6" s="559"/>
      <c r="L6" s="640"/>
      <c r="M6" s="560"/>
    </row>
    <row r="7" spans="1:13" ht="14">
      <c r="A7" s="615"/>
      <c r="B7" s="778"/>
      <c r="C7" s="615"/>
      <c r="D7" s="615"/>
      <c r="F7" s="615"/>
      <c r="G7" s="615"/>
      <c r="H7" s="559"/>
      <c r="I7" s="559"/>
      <c r="J7" s="559"/>
      <c r="K7" s="559"/>
      <c r="L7" s="643"/>
      <c r="M7" s="562"/>
    </row>
    <row r="8" spans="1:13" ht="14">
      <c r="A8" s="804"/>
      <c r="B8" s="831"/>
      <c r="C8" s="618"/>
      <c r="D8" s="618"/>
      <c r="E8" s="618"/>
      <c r="F8" s="618"/>
      <c r="G8" s="618"/>
      <c r="H8" s="618"/>
      <c r="I8" s="618"/>
      <c r="J8" s="618"/>
      <c r="K8" s="618"/>
      <c r="L8" s="618"/>
      <c r="M8" s="962"/>
    </row>
    <row r="9" spans="1:13" ht="15.5">
      <c r="A9" s="832"/>
      <c r="B9" s="1221" t="s">
        <v>421</v>
      </c>
      <c r="C9" s="783"/>
      <c r="D9" s="846"/>
      <c r="E9" s="846"/>
      <c r="F9" s="846"/>
      <c r="G9" s="846"/>
      <c r="H9" s="648"/>
      <c r="I9" s="648"/>
      <c r="J9" s="648"/>
      <c r="K9" s="648"/>
      <c r="L9" s="648"/>
      <c r="M9" s="791"/>
    </row>
    <row r="10" spans="1:13" ht="15.5">
      <c r="A10" s="832"/>
      <c r="B10" s="836"/>
      <c r="C10" s="783"/>
      <c r="D10" s="846"/>
      <c r="E10" s="846"/>
      <c r="F10" s="846"/>
      <c r="G10" s="846"/>
      <c r="H10" s="648"/>
      <c r="I10" s="652"/>
      <c r="J10" s="942"/>
      <c r="K10" s="948"/>
      <c r="L10" s="652"/>
      <c r="M10" s="791"/>
    </row>
    <row r="11" spans="1:13" ht="22.5" customHeight="1">
      <c r="A11" s="832"/>
      <c r="B11" s="836"/>
      <c r="C11" s="2050" t="s">
        <v>422</v>
      </c>
      <c r="D11" s="2050"/>
      <c r="E11" s="2050"/>
      <c r="F11" s="846"/>
      <c r="G11" s="975"/>
      <c r="H11" s="2050" t="s">
        <v>423</v>
      </c>
      <c r="I11" s="2050"/>
      <c r="J11" s="2050"/>
      <c r="K11" s="974"/>
      <c r="L11" s="832"/>
      <c r="M11" s="791"/>
    </row>
    <row r="12" spans="1:13" ht="15.5">
      <c r="A12" s="832"/>
      <c r="B12" s="836"/>
      <c r="C12" s="783"/>
      <c r="D12" s="846"/>
      <c r="E12" s="846"/>
      <c r="F12" s="846"/>
      <c r="G12" s="975"/>
      <c r="H12" s="648"/>
      <c r="I12" s="652"/>
      <c r="J12" s="942"/>
      <c r="K12" s="951"/>
      <c r="L12" s="832"/>
      <c r="M12" s="791"/>
    </row>
    <row r="13" spans="1:13" ht="12.75" customHeight="1">
      <c r="A13" s="832"/>
      <c r="B13" s="836"/>
      <c r="C13" s="952"/>
      <c r="D13" s="952"/>
      <c r="E13" s="952"/>
      <c r="F13" s="837"/>
      <c r="G13" s="976"/>
      <c r="H13" s="838"/>
      <c r="I13" s="838"/>
      <c r="J13" s="838"/>
      <c r="K13" s="943"/>
      <c r="L13" s="841"/>
      <c r="M13" s="791"/>
    </row>
    <row r="14" spans="1:13" ht="14">
      <c r="A14" s="832"/>
      <c r="B14" s="836"/>
      <c r="C14" s="977" t="s">
        <v>1406</v>
      </c>
      <c r="D14" s="978"/>
      <c r="E14" s="979">
        <f>'16 - Simplified Balance Sheet'!E14</f>
        <v>7882097726.96</v>
      </c>
      <c r="F14" s="848"/>
      <c r="G14" s="980"/>
      <c r="H14" s="981" t="s">
        <v>424</v>
      </c>
      <c r="I14" s="849"/>
      <c r="J14" s="849"/>
      <c r="K14" s="982">
        <f>K15+K16</f>
        <v>7882098417.2400007</v>
      </c>
      <c r="L14" s="850"/>
      <c r="M14" s="791"/>
    </row>
    <row r="15" spans="1:13" ht="22.5" customHeight="1">
      <c r="A15" s="832"/>
      <c r="B15" s="836"/>
      <c r="C15" s="851"/>
      <c r="D15" s="983"/>
      <c r="E15" s="984"/>
      <c r="F15" s="983"/>
      <c r="G15" s="985"/>
      <c r="H15" s="986" t="s">
        <v>122</v>
      </c>
      <c r="I15" s="987"/>
      <c r="J15" s="987"/>
      <c r="K15" s="988">
        <f>'16 - Simplified Balance Sheet'!J13</f>
        <v>7487993518.8000011</v>
      </c>
      <c r="L15" s="850"/>
      <c r="M15" s="791"/>
    </row>
    <row r="16" spans="1:13" ht="31.5" customHeight="1">
      <c r="A16" s="832"/>
      <c r="B16" s="836"/>
      <c r="C16" s="977" t="s">
        <v>425</v>
      </c>
      <c r="D16" s="986"/>
      <c r="E16" s="988">
        <f>'16 - Simplified Balance Sheet'!E16</f>
        <v>411276.35</v>
      </c>
      <c r="F16" s="986"/>
      <c r="G16" s="989"/>
      <c r="H16" s="986" t="s">
        <v>123</v>
      </c>
      <c r="I16" s="987"/>
      <c r="J16" s="987"/>
      <c r="K16" s="988">
        <f>'16 - Simplified Balance Sheet'!J15</f>
        <v>394104898.44</v>
      </c>
      <c r="L16" s="850"/>
      <c r="M16" s="791"/>
    </row>
    <row r="17" spans="1:15" ht="31.5" customHeight="1">
      <c r="A17" s="832"/>
      <c r="B17" s="836"/>
      <c r="C17" s="851"/>
      <c r="D17" s="990"/>
      <c r="E17" s="990"/>
      <c r="F17" s="990"/>
      <c r="G17" s="991"/>
      <c r="H17" s="990" t="s">
        <v>134</v>
      </c>
      <c r="I17" s="987"/>
      <c r="J17" s="987"/>
      <c r="K17" s="988">
        <f>'16 - Simplified Balance Sheet'!J20</f>
        <v>300</v>
      </c>
      <c r="L17" s="850"/>
      <c r="M17" s="791"/>
    </row>
    <row r="18" spans="1:15" ht="24" customHeight="1">
      <c r="A18" s="832"/>
      <c r="B18" s="836"/>
      <c r="C18" s="855"/>
      <c r="D18" s="990"/>
      <c r="E18" s="990"/>
      <c r="F18" s="990"/>
      <c r="G18" s="991"/>
      <c r="H18" s="990"/>
      <c r="I18" s="987"/>
      <c r="J18" s="987"/>
      <c r="K18" s="987"/>
      <c r="L18" s="850"/>
      <c r="M18" s="791"/>
    </row>
    <row r="19" spans="1:15" ht="23.25" customHeight="1">
      <c r="A19" s="832"/>
      <c r="B19" s="836"/>
      <c r="C19" s="977" t="s">
        <v>1406</v>
      </c>
      <c r="D19" s="990"/>
      <c r="E19" s="992">
        <f>E14</f>
        <v>7882097726.96</v>
      </c>
      <c r="F19" s="990"/>
      <c r="G19" s="991"/>
      <c r="H19" s="820" t="s">
        <v>426</v>
      </c>
      <c r="I19" s="987"/>
      <c r="J19" s="987"/>
      <c r="K19" s="993">
        <f>SUM(K15:K17)</f>
        <v>7882098717.2400007</v>
      </c>
      <c r="L19" s="850"/>
      <c r="M19" s="791"/>
    </row>
    <row r="20" spans="1:15" ht="16.5" customHeight="1">
      <c r="A20" s="832"/>
      <c r="B20" s="836"/>
      <c r="C20" s="847"/>
      <c r="D20" s="990"/>
      <c r="E20" s="990"/>
      <c r="F20" s="990"/>
      <c r="G20" s="991"/>
      <c r="H20" s="990"/>
      <c r="I20" s="987"/>
      <c r="J20" s="987"/>
      <c r="K20" s="988"/>
      <c r="L20" s="850"/>
      <c r="M20" s="791"/>
    </row>
    <row r="21" spans="1:15" ht="47.25" customHeight="1">
      <c r="A21" s="832"/>
      <c r="B21" s="836"/>
      <c r="C21" s="847" t="s">
        <v>410</v>
      </c>
      <c r="D21" s="994"/>
      <c r="E21" s="995">
        <f>'16 - Simplified Balance Sheet'!E19</f>
        <v>990.28000047802925</v>
      </c>
      <c r="F21" s="994"/>
      <c r="G21" s="996"/>
      <c r="H21" s="1438" t="s">
        <v>1047</v>
      </c>
      <c r="I21" s="987"/>
      <c r="J21" s="987"/>
      <c r="K21" s="988">
        <f>'16 - Simplified Balance Sheet'!J22</f>
        <v>37725601.600000001</v>
      </c>
      <c r="L21" s="850"/>
      <c r="M21" s="791"/>
    </row>
    <row r="22" spans="1:15" ht="45" customHeight="1">
      <c r="A22" s="832"/>
      <c r="B22" s="836"/>
      <c r="C22" s="847" t="s">
        <v>1047</v>
      </c>
      <c r="D22" s="986"/>
      <c r="E22" s="984">
        <f>'16 - Simplified Balance Sheet'!E21</f>
        <v>37725601.600000001</v>
      </c>
      <c r="F22" s="986"/>
      <c r="G22" s="997"/>
      <c r="H22" s="1439"/>
      <c r="I22" s="987"/>
      <c r="J22" s="987"/>
      <c r="L22" s="850"/>
      <c r="M22" s="791"/>
    </row>
    <row r="23" spans="1:15" ht="27.75" customHeight="1">
      <c r="A23" s="832"/>
      <c r="B23" s="836"/>
      <c r="C23" s="847" t="s">
        <v>1046</v>
      </c>
      <c r="D23" s="986"/>
      <c r="E23" s="984">
        <f>'16 - Simplified Balance Sheet'!E23</f>
        <v>0</v>
      </c>
      <c r="F23" s="986"/>
      <c r="G23" s="997"/>
      <c r="H23" s="1440" t="s">
        <v>1046</v>
      </c>
      <c r="I23" s="987"/>
      <c r="J23" s="987"/>
      <c r="K23" s="988"/>
      <c r="L23" s="850"/>
      <c r="M23" s="791"/>
    </row>
    <row r="24" spans="1:15" ht="24.75" customHeight="1">
      <c r="A24" s="832"/>
      <c r="B24" s="836"/>
      <c r="C24" s="847"/>
      <c r="D24" s="986"/>
      <c r="E24" s="986"/>
      <c r="F24" s="986"/>
      <c r="G24" s="997"/>
      <c r="H24" s="986"/>
      <c r="I24" s="987"/>
      <c r="J24" s="987"/>
      <c r="K24" s="988">
        <f>'16 - Simplified Balance Sheet'!J24</f>
        <v>0</v>
      </c>
      <c r="L24" s="850"/>
      <c r="M24" s="791"/>
    </row>
    <row r="25" spans="1:15" ht="24.75" customHeight="1">
      <c r="A25" s="832"/>
      <c r="B25" s="836"/>
      <c r="C25" s="847"/>
      <c r="D25" s="856"/>
      <c r="E25" s="856"/>
      <c r="F25" s="856"/>
      <c r="G25" s="997"/>
      <c r="H25" s="856"/>
      <c r="I25" s="987"/>
      <c r="J25" s="987"/>
      <c r="K25" s="987"/>
      <c r="L25" s="850"/>
      <c r="M25" s="791"/>
    </row>
    <row r="26" spans="1:15" ht="24.75" customHeight="1">
      <c r="A26" s="832"/>
      <c r="B26" s="836"/>
      <c r="C26" s="977" t="s">
        <v>420</v>
      </c>
      <c r="D26" s="856"/>
      <c r="E26" s="848">
        <f>+E19+E21+E22+E23</f>
        <v>7919824318.8400011</v>
      </c>
      <c r="F26" s="856"/>
      <c r="G26" s="997"/>
      <c r="H26" s="977" t="s">
        <v>420</v>
      </c>
      <c r="I26" s="856"/>
      <c r="K26" s="848">
        <f>+K19+K24+K21</f>
        <v>7919824318.8400011</v>
      </c>
      <c r="L26" s="850"/>
      <c r="M26" s="791"/>
      <c r="O26" s="1584">
        <f>E26-K26</f>
        <v>0</v>
      </c>
    </row>
    <row r="27" spans="1:15" ht="12.75" customHeight="1">
      <c r="A27" s="832"/>
      <c r="B27" s="836"/>
      <c r="C27" s="838"/>
      <c r="D27" s="949"/>
      <c r="E27" s="949"/>
      <c r="F27" s="858"/>
      <c r="G27" s="858"/>
      <c r="H27" s="838"/>
      <c r="I27" s="838"/>
      <c r="J27" s="838"/>
      <c r="K27" s="943"/>
      <c r="M27" s="791"/>
    </row>
    <row r="28" spans="1:15" ht="13" thickBot="1">
      <c r="B28" s="631"/>
      <c r="C28" s="632"/>
      <c r="D28" s="632"/>
      <c r="E28" s="632"/>
      <c r="F28" s="632"/>
      <c r="G28" s="632"/>
      <c r="H28" s="632"/>
      <c r="I28" s="632"/>
      <c r="J28" s="632"/>
      <c r="K28" s="632"/>
      <c r="L28" s="632"/>
      <c r="M28" s="633"/>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topLeftCell="A364" zoomScale="80" zoomScaleNormal="80" workbookViewId="0">
      <selection activeCell="I13" sqref="I13"/>
    </sheetView>
  </sheetViews>
  <sheetFormatPr defaultColWidth="11.453125" defaultRowHeight="12.5"/>
  <cols>
    <col min="1" max="1" width="2.7265625" style="726" customWidth="1"/>
    <col min="2" max="2" width="1.26953125" style="726" customWidth="1"/>
    <col min="3" max="3" width="6.81640625" style="726" customWidth="1"/>
    <col min="4" max="4" width="31.7265625" style="727" customWidth="1"/>
    <col min="5" max="5" width="21" style="726" bestFit="1" customWidth="1"/>
    <col min="6" max="6" width="67.1796875" style="726" bestFit="1" customWidth="1"/>
    <col min="7" max="7" width="33.1796875" style="998" customWidth="1"/>
    <col min="8" max="8" width="25.7265625" style="726" customWidth="1"/>
    <col min="9" max="11" width="24.7265625" style="726" customWidth="1"/>
    <col min="12" max="12" width="30.26953125" style="726" customWidth="1"/>
    <col min="13" max="13" width="13.7265625" style="726" customWidth="1"/>
    <col min="14" max="14" width="4.7265625" style="726" customWidth="1"/>
    <col min="15" max="16384" width="11.453125" style="726"/>
  </cols>
  <sheetData>
    <row r="1" spans="2:13" ht="15" customHeight="1" thickBot="1"/>
    <row r="2" spans="2:13" s="611" customFormat="1" ht="40" customHeight="1" thickTop="1">
      <c r="B2" s="612"/>
      <c r="C2" s="774"/>
      <c r="D2" s="636"/>
      <c r="E2" s="829"/>
      <c r="F2" s="830"/>
      <c r="G2" s="999"/>
      <c r="H2" s="636"/>
      <c r="I2" s="636"/>
      <c r="J2" s="636"/>
      <c r="K2" s="636"/>
      <c r="L2" s="553"/>
      <c r="M2" s="554"/>
    </row>
    <row r="3" spans="2:13" ht="14">
      <c r="B3" s="613"/>
      <c r="C3" s="611"/>
      <c r="D3" s="615"/>
      <c r="E3" s="615"/>
      <c r="F3" s="615"/>
      <c r="L3" s="559"/>
      <c r="M3" s="560"/>
    </row>
    <row r="4" spans="2:13" ht="15" customHeight="1">
      <c r="B4" s="613"/>
      <c r="C4" s="2031"/>
      <c r="D4" s="2031"/>
      <c r="E4" s="2031"/>
      <c r="F4" s="2051"/>
      <c r="G4" s="2051"/>
      <c r="H4" s="2051"/>
      <c r="I4" s="2051"/>
      <c r="J4" s="2051"/>
      <c r="K4" s="2051"/>
      <c r="L4" s="559"/>
      <c r="M4" s="560"/>
    </row>
    <row r="5" spans="2:13" ht="15" customHeight="1">
      <c r="B5" s="613"/>
      <c r="C5" s="2031"/>
      <c r="D5" s="2031"/>
      <c r="E5" s="2031"/>
      <c r="F5" s="2051"/>
      <c r="G5" s="2051"/>
      <c r="H5" s="2051"/>
      <c r="I5" s="2051"/>
      <c r="J5" s="2051"/>
      <c r="K5" s="2051"/>
      <c r="L5" s="559"/>
      <c r="M5" s="560"/>
    </row>
    <row r="6" spans="2:13" ht="15" customHeight="1">
      <c r="B6" s="613"/>
      <c r="C6" s="611"/>
      <c r="D6" s="615"/>
      <c r="E6" s="615"/>
      <c r="F6" s="1000"/>
      <c r="L6" s="559"/>
      <c r="M6" s="1001"/>
    </row>
    <row r="7" spans="2:13">
      <c r="B7" s="960"/>
      <c r="C7" s="1002"/>
      <c r="D7" s="1003"/>
      <c r="E7" s="1002"/>
      <c r="F7" s="1002"/>
      <c r="G7" s="1004"/>
      <c r="H7" s="1002"/>
      <c r="I7" s="1002"/>
      <c r="J7" s="1002"/>
      <c r="K7" s="1002"/>
      <c r="L7" s="1002"/>
      <c r="M7" s="1005"/>
    </row>
    <row r="8" spans="2:13">
      <c r="B8" s="1006"/>
      <c r="M8" s="806"/>
    </row>
    <row r="9" spans="2:13" ht="20">
      <c r="B9" s="1006"/>
      <c r="D9" s="1222" t="s">
        <v>640</v>
      </c>
      <c r="M9" s="806"/>
    </row>
    <row r="10" spans="2:13">
      <c r="B10" s="1006"/>
      <c r="M10" s="806"/>
    </row>
    <row r="11" spans="2:13">
      <c r="B11" s="1006"/>
      <c r="M11" s="806"/>
    </row>
    <row r="12" spans="2:13">
      <c r="B12" s="1006"/>
      <c r="M12" s="806"/>
    </row>
    <row r="13" spans="2:13" s="648" customFormat="1" ht="30" customHeight="1">
      <c r="B13" s="786"/>
      <c r="D13" s="2011" t="s">
        <v>427</v>
      </c>
      <c r="E13" s="2012"/>
      <c r="F13" s="2013"/>
      <c r="G13" s="1007"/>
      <c r="M13" s="791"/>
    </row>
    <row r="14" spans="2:13" s="648" customFormat="1">
      <c r="B14" s="786"/>
      <c r="C14" s="648" t="s">
        <v>340</v>
      </c>
      <c r="D14" s="2052" t="s">
        <v>428</v>
      </c>
      <c r="E14" s="2053"/>
      <c r="F14" s="1008">
        <f>INPUT_DATA!DR4</f>
        <v>45688</v>
      </c>
      <c r="G14" s="1012"/>
      <c r="M14" s="791"/>
    </row>
    <row r="15" spans="2:13" s="648" customFormat="1">
      <c r="B15" s="786"/>
      <c r="C15" s="648" t="s">
        <v>342</v>
      </c>
      <c r="D15" s="2054" t="s">
        <v>429</v>
      </c>
      <c r="E15" s="2055"/>
      <c r="F15" s="1009">
        <f>INPUT_DATA!DV4</f>
        <v>55980</v>
      </c>
      <c r="G15" s="1012"/>
      <c r="M15" s="791"/>
    </row>
    <row r="16" spans="2:13" s="648" customFormat="1">
      <c r="B16" s="786"/>
      <c r="C16" s="648" t="s">
        <v>344</v>
      </c>
      <c r="D16" s="2054" t="s">
        <v>430</v>
      </c>
      <c r="E16" s="2055"/>
      <c r="F16" s="1010">
        <f>G116</f>
        <v>55980</v>
      </c>
      <c r="G16" s="1012"/>
      <c r="M16" s="791"/>
    </row>
    <row r="17" spans="2:13" s="648" customFormat="1">
      <c r="B17" s="786"/>
      <c r="C17" s="648" t="s">
        <v>345</v>
      </c>
      <c r="D17" s="2054" t="s">
        <v>431</v>
      </c>
      <c r="E17" s="2055"/>
      <c r="F17" s="1011">
        <f>E116</f>
        <v>7882097726.96</v>
      </c>
      <c r="G17" s="1740"/>
      <c r="M17" s="791"/>
    </row>
    <row r="18" spans="2:13" s="648" customFormat="1">
      <c r="B18" s="786"/>
      <c r="C18" s="648" t="s">
        <v>348</v>
      </c>
      <c r="D18" s="2054" t="s">
        <v>432</v>
      </c>
      <c r="E18" s="2055"/>
      <c r="F18" s="1011">
        <f>F17/F16</f>
        <v>140802.03156413004</v>
      </c>
      <c r="G18" s="1012"/>
      <c r="M18" s="791"/>
    </row>
    <row r="19" spans="2:13" s="648" customFormat="1">
      <c r="B19" s="786"/>
      <c r="C19" s="648" t="s">
        <v>350</v>
      </c>
      <c r="D19" s="2056" t="s">
        <v>433</v>
      </c>
      <c r="E19" s="2057"/>
      <c r="F19" s="1013">
        <f>F17/F15</f>
        <v>140802.03156413004</v>
      </c>
      <c r="G19" s="1012"/>
      <c r="M19" s="791"/>
    </row>
    <row r="20" spans="2:13" s="648" customFormat="1">
      <c r="B20" s="786"/>
      <c r="D20" s="832"/>
      <c r="G20" s="1007"/>
      <c r="M20" s="791"/>
    </row>
    <row r="21" spans="2:13" s="648" customFormat="1">
      <c r="B21" s="786"/>
      <c r="D21" s="832"/>
      <c r="G21" s="1007"/>
      <c r="M21" s="791"/>
    </row>
    <row r="22" spans="2:13" s="648" customFormat="1">
      <c r="B22" s="786"/>
      <c r="D22" s="832"/>
      <c r="G22" s="1007"/>
      <c r="M22" s="791"/>
    </row>
    <row r="23" spans="2:13" s="648" customFormat="1">
      <c r="B23" s="786"/>
      <c r="D23" s="832"/>
      <c r="G23" s="1007"/>
      <c r="M23" s="791"/>
    </row>
    <row r="24" spans="2:13" s="648" customFormat="1">
      <c r="B24" s="786"/>
      <c r="D24" s="832"/>
      <c r="G24" s="1007"/>
      <c r="M24" s="791"/>
    </row>
    <row r="25" spans="2:13" s="648" customFormat="1">
      <c r="B25" s="786"/>
      <c r="D25" s="832"/>
      <c r="E25" s="648">
        <v>97</v>
      </c>
      <c r="F25" s="648">
        <v>98</v>
      </c>
      <c r="G25" s="648">
        <v>99</v>
      </c>
      <c r="M25" s="791"/>
    </row>
    <row r="26" spans="2:13" s="648" customFormat="1" ht="30" customHeight="1">
      <c r="B26" s="786"/>
      <c r="D26" s="1199" t="s">
        <v>434</v>
      </c>
      <c r="E26" s="1200" t="s">
        <v>435</v>
      </c>
      <c r="F26" s="1201" t="s">
        <v>436</v>
      </c>
      <c r="G26" s="1202" t="s">
        <v>437</v>
      </c>
      <c r="H26" s="1199" t="s">
        <v>438</v>
      </c>
      <c r="I26" s="1200" t="s">
        <v>435</v>
      </c>
      <c r="J26" s="1201" t="s">
        <v>436</v>
      </c>
      <c r="K26" s="1200" t="s">
        <v>437</v>
      </c>
      <c r="M26" s="791"/>
    </row>
    <row r="27" spans="2:13" s="648" customFormat="1">
      <c r="B27" s="786"/>
      <c r="C27" s="1376" t="s">
        <v>983</v>
      </c>
      <c r="D27" s="1014" t="s">
        <v>439</v>
      </c>
      <c r="E27" s="1015">
        <f>_xlfn.XLOOKUP(_xlfn.CONCAT($C27,"-",E$25),INPUT_DATA!$DS:$DS,INPUT_DATA!$DU:$DU)</f>
        <v>10587</v>
      </c>
      <c r="F27" s="1019">
        <f>_xlfn.XLOOKUP(_xlfn.CONCAT($C27,"-",F$25),INPUT_DATA!$DS:$DS,INPUT_DATA!$DU:$DU)</f>
        <v>187922.06</v>
      </c>
      <c r="G27" s="1015">
        <f>_xlfn.XLOOKUP(_xlfn.CONCAT($C27,"-",G$25),INPUT_DATA!$DS:$DS,INPUT_DATA!$DU:$DU)</f>
        <v>3400000</v>
      </c>
      <c r="H27" s="1014" t="s">
        <v>439</v>
      </c>
      <c r="I27" s="1603">
        <v>10587</v>
      </c>
      <c r="J27" s="1603">
        <v>187788.11</v>
      </c>
      <c r="K27" s="1635">
        <v>3400000</v>
      </c>
      <c r="M27" s="791"/>
    </row>
    <row r="28" spans="2:13" s="648" customFormat="1">
      <c r="B28" s="786"/>
      <c r="C28" s="1376" t="s">
        <v>984</v>
      </c>
      <c r="D28" s="1020" t="s">
        <v>440</v>
      </c>
      <c r="E28" s="1016">
        <f>_xlfn.XLOOKUP(_xlfn.CONCAT($C28,"-",E$25),INPUT_DATA!$DS:$DS,INPUT_DATA!$DU:$DU)</f>
        <v>2331.52</v>
      </c>
      <c r="F28" s="1019">
        <f>_xlfn.XLOOKUP(_xlfn.CONCAT($C28,"-",F$25),INPUT_DATA!$DS:$DS,INPUT_DATA!$DU:$DU)</f>
        <v>140805.72</v>
      </c>
      <c r="G28" s="1016">
        <f>_xlfn.XLOOKUP(_xlfn.CONCAT($C28,"-",G$25),INPUT_DATA!$DS:$DS,INPUT_DATA!$DU:$DU)</f>
        <v>2349937.69</v>
      </c>
      <c r="H28" s="1020" t="s">
        <v>440</v>
      </c>
      <c r="I28" s="1604">
        <v>10000.61</v>
      </c>
      <c r="J28" s="1604">
        <v>143623.4</v>
      </c>
      <c r="K28" s="1636">
        <v>2366094.88</v>
      </c>
      <c r="M28" s="791"/>
    </row>
    <row r="29" spans="2:13" s="648" customFormat="1">
      <c r="B29" s="786"/>
      <c r="C29" s="1376" t="s">
        <v>1324</v>
      </c>
      <c r="D29" s="1020" t="s">
        <v>127</v>
      </c>
      <c r="E29" s="1017">
        <f>_xlfn.XLOOKUP(_xlfn.CONCAT($C29,"-",E$25),INPUT_DATA!$DS:$DS,INPUT_DATA!$DU:$DU)</f>
        <v>0</v>
      </c>
      <c r="F29" s="1019">
        <f>_xlfn.XLOOKUP(_xlfn.CONCAT($C29,"-",F$25),INPUT_DATA!$DS:$DS,INPUT_DATA!$DU:$DU)</f>
        <v>1.49</v>
      </c>
      <c r="G29" s="1017">
        <f>_xlfn.XLOOKUP(_xlfn.CONCAT($C29,"-",G$25),INPUT_DATA!$DS:$DS,INPUT_DATA!$DU:$DU)</f>
        <v>5.3</v>
      </c>
      <c r="H29" s="1020" t="s">
        <v>127</v>
      </c>
      <c r="I29" s="1637">
        <v>0.5</v>
      </c>
      <c r="J29" s="1637">
        <v>1.4827809999999999</v>
      </c>
      <c r="K29" s="1637">
        <v>5.3</v>
      </c>
      <c r="M29" s="791"/>
    </row>
    <row r="30" spans="2:13" s="648" customFormat="1">
      <c r="B30" s="786"/>
      <c r="C30" s="1376" t="s">
        <v>985</v>
      </c>
      <c r="D30" s="1020" t="s">
        <v>441</v>
      </c>
      <c r="E30" s="1017">
        <f>_xlfn.XLOOKUP(_xlfn.CONCAT($C30,"-",E$25),INPUT_DATA!$DS:$DS,INPUT_DATA!$DU:$DU)</f>
        <v>3.2</v>
      </c>
      <c r="F30" s="1019">
        <f>_xlfn.XLOOKUP(_xlfn.CONCAT($C30,"-",F$25),INPUT_DATA!$DS:$DS,INPUT_DATA!$DU:$DU)</f>
        <v>92.67</v>
      </c>
      <c r="G30" s="1017">
        <f>_xlfn.XLOOKUP(_xlfn.CONCAT($C30,"-",G$25),INPUT_DATA!$DS:$DS,INPUT_DATA!$DU:$DU)</f>
        <v>120</v>
      </c>
      <c r="H30" s="1020" t="s">
        <v>441</v>
      </c>
      <c r="I30" s="1605">
        <v>3.2</v>
      </c>
      <c r="J30" s="1639">
        <v>92.664978000000005</v>
      </c>
      <c r="K30" s="1605">
        <v>120</v>
      </c>
      <c r="M30" s="791"/>
    </row>
    <row r="31" spans="2:13" s="648" customFormat="1">
      <c r="B31" s="786"/>
      <c r="C31" s="1376" t="s">
        <v>986</v>
      </c>
      <c r="D31" s="1020" t="s">
        <v>1325</v>
      </c>
      <c r="E31" s="1017">
        <f>_xlfn.XLOOKUP(_xlfn.CONCAT($C31,"-",E$25),INPUT_DATA!$DS:$DS,INPUT_DATA!$DU:$DU)</f>
        <v>0.4</v>
      </c>
      <c r="F31" s="1019">
        <f>_xlfn.XLOOKUP(_xlfn.CONCAT($C31,"-",F$25),INPUT_DATA!$DS:$DS,INPUT_DATA!$DU:$DU)</f>
        <v>70.319999999999993</v>
      </c>
      <c r="G31" s="1017">
        <f>_xlfn.XLOOKUP(_xlfn.CONCAT($C31,"-",G$25),INPUT_DATA!$DS:$DS,INPUT_DATA!$DU:$DU)</f>
        <v>119.77</v>
      </c>
      <c r="H31" s="1020" t="s">
        <v>1325</v>
      </c>
      <c r="I31" s="1605">
        <v>1.03</v>
      </c>
      <c r="J31" s="1605">
        <v>71.495692000000005</v>
      </c>
      <c r="K31" s="1605">
        <v>119.77</v>
      </c>
      <c r="M31" s="791"/>
    </row>
    <row r="32" spans="2:13" s="648" customFormat="1">
      <c r="B32" s="786"/>
      <c r="C32" s="1376" t="s">
        <v>987</v>
      </c>
      <c r="D32" s="1020" t="s">
        <v>442</v>
      </c>
      <c r="E32" s="1017">
        <f>_xlfn.XLOOKUP(_xlfn.CONCAT($C32,"-",E$25),INPUT_DATA!$DS:$DS,INPUT_DATA!$DU:$DU)</f>
        <v>4</v>
      </c>
      <c r="F32" s="1019">
        <f>_xlfn.XLOOKUP(_xlfn.CONCAT($C32,"-",F$25),INPUT_DATA!$DS:$DS,INPUT_DATA!$DU:$DU)</f>
        <v>21.18</v>
      </c>
      <c r="G32" s="1017">
        <f>_xlfn.XLOOKUP(_xlfn.CONCAT($C32,"-",G$25),INPUT_DATA!$DS:$DS,INPUT_DATA!$DU:$DU)</f>
        <v>30.08</v>
      </c>
      <c r="H32" s="1020" t="s">
        <v>442</v>
      </c>
      <c r="I32" s="1605">
        <v>4.0483900000000004</v>
      </c>
      <c r="J32" s="1605">
        <v>21.163150999999999</v>
      </c>
      <c r="K32" s="1605">
        <v>30.15851</v>
      </c>
      <c r="M32" s="791"/>
    </row>
    <row r="33" spans="1:13" s="648" customFormat="1">
      <c r="B33" s="786"/>
      <c r="C33" s="1376" t="s">
        <v>1330</v>
      </c>
      <c r="D33" s="1020" t="s">
        <v>443</v>
      </c>
      <c r="E33" s="1017">
        <f>_xlfn.XLOOKUP(_xlfn.CONCAT($C33,"-",E$25),INPUT_DATA!$DS:$DS,INPUT_DATA!$DU:$DU)</f>
        <v>0.57999999999999996</v>
      </c>
      <c r="F33" s="1019">
        <f>_xlfn.XLOOKUP(_xlfn.CONCAT($C33,"-",F$25),INPUT_DATA!$DS:$DS,INPUT_DATA!$DU:$DU)</f>
        <v>4.99</v>
      </c>
      <c r="G33" s="1017">
        <f>_xlfn.XLOOKUP(_xlfn.CONCAT($C33,"-",G$25),INPUT_DATA!$DS:$DS,INPUT_DATA!$DU:$DU)</f>
        <v>15.08</v>
      </c>
      <c r="H33" s="1020" t="s">
        <v>443</v>
      </c>
      <c r="I33" s="1605">
        <v>0.16658000000000001</v>
      </c>
      <c r="J33" s="1605">
        <v>4.6348149999999997</v>
      </c>
      <c r="K33" s="1605">
        <v>14.73916</v>
      </c>
      <c r="M33" s="791"/>
    </row>
    <row r="34" spans="1:13" s="648" customFormat="1">
      <c r="B34" s="786"/>
      <c r="C34" s="1376" t="s">
        <v>1331</v>
      </c>
      <c r="D34" s="1020" t="s">
        <v>444</v>
      </c>
      <c r="E34" s="1017">
        <f>_xlfn.XLOOKUP(_xlfn.CONCAT($C34,"-",E$25),INPUT_DATA!$DS:$DS,INPUT_DATA!$DU:$DU)</f>
        <v>0.08</v>
      </c>
      <c r="F34" s="1019">
        <f>_xlfn.XLOOKUP(_xlfn.CONCAT($C34,"-",F$25),INPUT_DATA!$DS:$DS,INPUT_DATA!$DU:$DU)</f>
        <v>16.22</v>
      </c>
      <c r="G34" s="1017">
        <f>_xlfn.XLOOKUP(_xlfn.CONCAT($C34,"-",G$25),INPUT_DATA!$DS:$DS,INPUT_DATA!$DU:$DU)</f>
        <v>25.5</v>
      </c>
      <c r="H34" s="1020" t="s">
        <v>444</v>
      </c>
      <c r="I34" s="1605">
        <v>0.26352999999999999</v>
      </c>
      <c r="J34" s="1605">
        <v>16.412262999999999</v>
      </c>
      <c r="K34" s="1605">
        <v>25.768910000000002</v>
      </c>
      <c r="M34" s="791"/>
    </row>
    <row r="35" spans="1:13" s="648" customFormat="1">
      <c r="B35" s="786"/>
      <c r="C35" s="1376" t="s">
        <v>1332</v>
      </c>
      <c r="D35" s="1021" t="s">
        <v>445</v>
      </c>
      <c r="E35" s="1018">
        <f>_xlfn.XLOOKUP(_xlfn.CONCAT($C35,"-",E$25),INPUT_DATA!$DS:$DS,INPUT_DATA!$DU:$DU)</f>
        <v>0.34</v>
      </c>
      <c r="F35" s="1018">
        <f>_xlfn.XLOOKUP(_xlfn.CONCAT($C35,"-",F$25),INPUT_DATA!$DS:$DS,INPUT_DATA!$DU:$DU)</f>
        <v>32.9</v>
      </c>
      <c r="G35" s="1018">
        <f>_xlfn.XLOOKUP(_xlfn.CONCAT($C35,"-",G$25),INPUT_DATA!$DS:$DS,INPUT_DATA!$DU:$DU)</f>
        <v>59.99</v>
      </c>
      <c r="H35" s="1021" t="s">
        <v>445</v>
      </c>
      <c r="I35" s="1638">
        <v>0.34</v>
      </c>
      <c r="J35" s="1638">
        <v>32.895124000000003</v>
      </c>
      <c r="K35" s="1638">
        <v>59.99</v>
      </c>
      <c r="M35" s="791"/>
    </row>
    <row r="36" spans="1:13" s="648" customFormat="1">
      <c r="B36" s="786"/>
      <c r="D36" s="832"/>
      <c r="G36" s="1007"/>
      <c r="M36" s="791"/>
    </row>
    <row r="37" spans="1:13" s="648" customFormat="1">
      <c r="B37" s="786"/>
      <c r="D37" s="832"/>
      <c r="G37" s="1007"/>
      <c r="M37" s="791"/>
    </row>
    <row r="38" spans="1:13" s="648" customFormat="1">
      <c r="B38" s="786"/>
      <c r="D38" s="832"/>
      <c r="G38" s="1007"/>
      <c r="M38" s="791"/>
    </row>
    <row r="39" spans="1:13" s="648" customFormat="1">
      <c r="B39" s="786"/>
      <c r="D39" s="832"/>
      <c r="G39" s="1007"/>
      <c r="M39" s="791"/>
    </row>
    <row r="40" spans="1:13" s="648" customFormat="1">
      <c r="B40" s="786"/>
      <c r="C40" s="1022"/>
      <c r="D40" s="832"/>
      <c r="G40" s="1007"/>
      <c r="M40" s="791"/>
    </row>
    <row r="41" spans="1:13" s="648" customFormat="1">
      <c r="B41" s="786"/>
      <c r="D41" s="832"/>
      <c r="G41" s="1007"/>
      <c r="M41" s="791"/>
    </row>
    <row r="42" spans="1:13" s="648" customFormat="1" ht="24.65" customHeight="1">
      <c r="A42" s="832"/>
      <c r="B42" s="1023"/>
      <c r="C42" s="1211" t="s">
        <v>446</v>
      </c>
      <c r="E42" s="1024"/>
      <c r="F42" s="1024"/>
      <c r="G42" s="1025"/>
      <c r="H42" s="1024"/>
      <c r="M42" s="791"/>
    </row>
    <row r="43" spans="1:13" s="648" customFormat="1" ht="15" customHeight="1">
      <c r="A43" s="832"/>
      <c r="B43" s="836"/>
      <c r="C43" s="1026"/>
      <c r="D43" s="832"/>
      <c r="E43" s="832"/>
      <c r="F43" s="832"/>
      <c r="G43" s="1027"/>
      <c r="H43" s="832"/>
      <c r="M43" s="791"/>
    </row>
    <row r="44" spans="1:13" s="648" customFormat="1" ht="26">
      <c r="B44" s="786"/>
      <c r="C44" s="1028"/>
      <c r="D44" s="1200" t="s">
        <v>447</v>
      </c>
      <c r="E44" s="2011" t="s">
        <v>448</v>
      </c>
      <c r="F44" s="2013"/>
      <c r="G44" s="2011" t="s">
        <v>449</v>
      </c>
      <c r="H44" s="2013"/>
      <c r="M44" s="791"/>
    </row>
    <row r="45" spans="1:13" s="648" customFormat="1" ht="15.5">
      <c r="B45" s="786"/>
      <c r="C45" s="1377" t="s">
        <v>806</v>
      </c>
      <c r="D45" s="1029" t="s">
        <v>450</v>
      </c>
      <c r="E45" s="1030">
        <f>_xlfn.XLOOKUP($C45,INPUT_DATA!$DS:$DS,INPUT_DATA!$DU:$DU)</f>
        <v>56114312.25</v>
      </c>
      <c r="F45" s="1031">
        <f>E45/$E$76</f>
        <v>7.119210417560049E-3</v>
      </c>
      <c r="G45" s="1032">
        <f>_xlfn.XLOOKUP($C45,INPUT_DATA!$DS:$DS,INPUT_DATA!$DV:$DV)</f>
        <v>2245</v>
      </c>
      <c r="H45" s="1033">
        <f>G45/$G$76</f>
        <v>4.0103608431582706E-2</v>
      </c>
      <c r="M45" s="791"/>
    </row>
    <row r="46" spans="1:13" s="648" customFormat="1" ht="15.5">
      <c r="B46" s="786"/>
      <c r="C46" s="1377" t="s">
        <v>807</v>
      </c>
      <c r="D46" s="1034" t="s">
        <v>451</v>
      </c>
      <c r="E46" s="1030">
        <f>_xlfn.XLOOKUP($C46,INPUT_DATA!$DS:$DS,INPUT_DATA!$DU:$DU)</f>
        <v>522935098.24000001</v>
      </c>
      <c r="F46" s="1031">
        <f t="shared" ref="F46:F75" si="0">E46/$E$76</f>
        <v>6.6344660565593863E-2</v>
      </c>
      <c r="G46" s="1032">
        <f>_xlfn.XLOOKUP($C46,INPUT_DATA!$DS:$DS,INPUT_DATA!$DV:$DV)</f>
        <v>10412</v>
      </c>
      <c r="H46" s="1033">
        <f t="shared" ref="H46:H75" si="1">G46/$G$76</f>
        <v>0.18599499821364773</v>
      </c>
      <c r="M46" s="791"/>
    </row>
    <row r="47" spans="1:13" s="648" customFormat="1" ht="15.5">
      <c r="B47" s="786"/>
      <c r="C47" s="1377" t="s">
        <v>808</v>
      </c>
      <c r="D47" s="1034" t="s">
        <v>452</v>
      </c>
      <c r="E47" s="1030">
        <f>_xlfn.XLOOKUP($C47,INPUT_DATA!$DS:$DS,INPUT_DATA!$DU:$DU)</f>
        <v>1941564753.0899999</v>
      </c>
      <c r="F47" s="1031">
        <f t="shared" si="0"/>
        <v>0.24632589195755011</v>
      </c>
      <c r="G47" s="1032">
        <f>_xlfn.XLOOKUP($C47,INPUT_DATA!$DS:$DS,INPUT_DATA!$DV:$DV)</f>
        <v>20597</v>
      </c>
      <c r="H47" s="1033">
        <f t="shared" si="1"/>
        <v>0.36793497677742049</v>
      </c>
      <c r="M47" s="791"/>
    </row>
    <row r="48" spans="1:13" s="648" customFormat="1" ht="15.5">
      <c r="B48" s="786"/>
      <c r="C48" s="1377" t="s">
        <v>809</v>
      </c>
      <c r="D48" s="1034" t="s">
        <v>453</v>
      </c>
      <c r="E48" s="1030">
        <f>_xlfn.XLOOKUP($C48,INPUT_DATA!$DS:$DS,INPUT_DATA!$DU:$DU)</f>
        <v>961690984.66999996</v>
      </c>
      <c r="F48" s="1031">
        <f t="shared" si="0"/>
        <v>0.12200952309695723</v>
      </c>
      <c r="G48" s="1032">
        <f>_xlfn.XLOOKUP($C48,INPUT_DATA!$DS:$DS,INPUT_DATA!$DV:$DV)</f>
        <v>7756</v>
      </c>
      <c r="H48" s="1033">
        <f t="shared" si="1"/>
        <v>0.13854948195784209</v>
      </c>
      <c r="M48" s="791"/>
    </row>
    <row r="49" spans="2:13" s="648" customFormat="1" ht="15.5">
      <c r="B49" s="786"/>
      <c r="C49" s="1377" t="s">
        <v>810</v>
      </c>
      <c r="D49" s="1034" t="s">
        <v>454</v>
      </c>
      <c r="E49" s="1030">
        <f>_xlfn.XLOOKUP($C49,INPUT_DATA!$DS:$DS,INPUT_DATA!$DU:$DU)</f>
        <v>812726145.29999995</v>
      </c>
      <c r="F49" s="1031">
        <f t="shared" si="0"/>
        <v>0.10311038678449065</v>
      </c>
      <c r="G49" s="1032">
        <f>_xlfn.XLOOKUP($C49,INPUT_DATA!$DS:$DS,INPUT_DATA!$DV:$DV)</f>
        <v>4857</v>
      </c>
      <c r="H49" s="1033">
        <f t="shared" si="1"/>
        <v>8.6763129689174712E-2</v>
      </c>
      <c r="M49" s="791"/>
    </row>
    <row r="50" spans="2:13" s="648" customFormat="1" ht="15.5">
      <c r="B50" s="786"/>
      <c r="C50" s="1377" t="s">
        <v>811</v>
      </c>
      <c r="D50" s="1034" t="s">
        <v>455</v>
      </c>
      <c r="E50" s="1030">
        <f>_xlfn.XLOOKUP($C50,INPUT_DATA!$DS:$DS,INPUT_DATA!$DU:$DU)</f>
        <v>684352984.52999997</v>
      </c>
      <c r="F50" s="1031">
        <f t="shared" si="0"/>
        <v>8.6823712193929398E-2</v>
      </c>
      <c r="G50" s="1032">
        <f>_xlfn.XLOOKUP($C50,INPUT_DATA!$DS:$DS,INPUT_DATA!$DV:$DV)</f>
        <v>3338</v>
      </c>
      <c r="H50" s="1033">
        <f t="shared" si="1"/>
        <v>5.9628438728117183E-2</v>
      </c>
      <c r="M50" s="791"/>
    </row>
    <row r="51" spans="2:13" s="648" customFormat="1" ht="15.5">
      <c r="B51" s="786"/>
      <c r="C51" s="1377" t="s">
        <v>812</v>
      </c>
      <c r="D51" s="1034" t="s">
        <v>456</v>
      </c>
      <c r="E51" s="1030">
        <f>_xlfn.XLOOKUP($C51,INPUT_DATA!$DS:$DS,INPUT_DATA!$DU:$DU)</f>
        <v>435350983.95999998</v>
      </c>
      <c r="F51" s="1031">
        <f t="shared" si="0"/>
        <v>5.5232883306041938E-2</v>
      </c>
      <c r="G51" s="1032">
        <f>_xlfn.XLOOKUP($C51,INPUT_DATA!$DS:$DS,INPUT_DATA!$DV:$DV)</f>
        <v>1785</v>
      </c>
      <c r="H51" s="1033">
        <f t="shared" si="1"/>
        <v>3.1886387995712757E-2</v>
      </c>
      <c r="M51" s="791"/>
    </row>
    <row r="52" spans="2:13" s="648" customFormat="1" ht="15.5">
      <c r="B52" s="786"/>
      <c r="C52" s="1377" t="s">
        <v>813</v>
      </c>
      <c r="D52" s="1034" t="s">
        <v>457</v>
      </c>
      <c r="E52" s="1030">
        <f>_xlfn.XLOOKUP($C52,INPUT_DATA!$DS:$DS,INPUT_DATA!$DU:$DU)</f>
        <v>328090160.88</v>
      </c>
      <c r="F52" s="1031">
        <f t="shared" si="0"/>
        <v>4.1624726341288242E-2</v>
      </c>
      <c r="G52" s="1032">
        <f>_xlfn.XLOOKUP($C52,INPUT_DATA!$DS:$DS,INPUT_DATA!$DV:$DV)</f>
        <v>1145</v>
      </c>
      <c r="H52" s="1033">
        <f t="shared" si="1"/>
        <v>2.0453733476241513E-2</v>
      </c>
      <c r="M52" s="791"/>
    </row>
    <row r="53" spans="2:13" s="648" customFormat="1" ht="15.5">
      <c r="B53" s="786"/>
      <c r="C53" s="1377" t="s">
        <v>814</v>
      </c>
      <c r="D53" s="1034" t="s">
        <v>458</v>
      </c>
      <c r="E53" s="1030">
        <f>_xlfn.XLOOKUP($C53,INPUT_DATA!$DS:$DS,INPUT_DATA!$DU:$DU)</f>
        <v>226660589.63</v>
      </c>
      <c r="F53" s="1031">
        <f t="shared" si="0"/>
        <v>2.8756379009959247E-2</v>
      </c>
      <c r="G53" s="1032">
        <f>_xlfn.XLOOKUP($C53,INPUT_DATA!$DS:$DS,INPUT_DATA!$DV:$DV)</f>
        <v>705</v>
      </c>
      <c r="H53" s="1033">
        <f t="shared" si="1"/>
        <v>1.2593783494105037E-2</v>
      </c>
      <c r="M53" s="791"/>
    </row>
    <row r="54" spans="2:13" s="648" customFormat="1" ht="15.5">
      <c r="B54" s="786"/>
      <c r="C54" s="1377" t="s">
        <v>815</v>
      </c>
      <c r="D54" s="1034" t="s">
        <v>459</v>
      </c>
      <c r="E54" s="1030">
        <f>_xlfn.XLOOKUP($C54,INPUT_DATA!$DS:$DS,INPUT_DATA!$DU:$DU)</f>
        <v>178760069.38</v>
      </c>
      <c r="F54" s="1031">
        <f t="shared" si="0"/>
        <v>2.2679250571655239E-2</v>
      </c>
      <c r="G54" s="1032">
        <f>_xlfn.XLOOKUP($C54,INPUT_DATA!$DS:$DS,INPUT_DATA!$DV:$DV)</f>
        <v>485</v>
      </c>
      <c r="H54" s="1033">
        <f t="shared" si="1"/>
        <v>8.6638085030367983E-3</v>
      </c>
      <c r="M54" s="791"/>
    </row>
    <row r="55" spans="2:13" s="648" customFormat="1" ht="15.5">
      <c r="B55" s="786"/>
      <c r="C55" s="1377" t="s">
        <v>816</v>
      </c>
      <c r="D55" s="1034" t="s">
        <v>460</v>
      </c>
      <c r="E55" s="1030">
        <f>_xlfn.XLOOKUP($C55,INPUT_DATA!$DS:$DS,INPUT_DATA!$DU:$DU)</f>
        <v>175875072.59</v>
      </c>
      <c r="F55" s="1031">
        <f t="shared" si="0"/>
        <v>2.2313231665275518E-2</v>
      </c>
      <c r="G55" s="1032">
        <f>_xlfn.XLOOKUP($C55,INPUT_DATA!$DS:$DS,INPUT_DATA!$DV:$DV)</f>
        <v>422</v>
      </c>
      <c r="H55" s="1033">
        <f t="shared" si="1"/>
        <v>7.5384065737763486E-3</v>
      </c>
      <c r="M55" s="791"/>
    </row>
    <row r="56" spans="2:13" s="648" customFormat="1" ht="15.5">
      <c r="B56" s="786"/>
      <c r="C56" s="1377" t="s">
        <v>817</v>
      </c>
      <c r="D56" s="1034" t="s">
        <v>461</v>
      </c>
      <c r="E56" s="1030">
        <f>_xlfn.XLOOKUP($C56,INPUT_DATA!$DS:$DS,INPUT_DATA!$DU:$DU)</f>
        <v>183723189.22999999</v>
      </c>
      <c r="F56" s="1031">
        <f t="shared" si="0"/>
        <v>2.330892049226839E-2</v>
      </c>
      <c r="G56" s="1032">
        <f>_xlfn.XLOOKUP($C56,INPUT_DATA!$DS:$DS,INPUT_DATA!$DV:$DV)</f>
        <v>386</v>
      </c>
      <c r="H56" s="1033">
        <f t="shared" si="1"/>
        <v>6.8953197570560919E-3</v>
      </c>
      <c r="M56" s="791"/>
    </row>
    <row r="57" spans="2:13" s="648" customFormat="1" ht="15.5">
      <c r="B57" s="786"/>
      <c r="C57" s="1377" t="s">
        <v>818</v>
      </c>
      <c r="D57" s="1034" t="s">
        <v>462</v>
      </c>
      <c r="E57" s="1030">
        <f>_xlfn.XLOOKUP($C57,INPUT_DATA!$DS:$DS,INPUT_DATA!$DU:$DU)</f>
        <v>187403766.50999999</v>
      </c>
      <c r="F57" s="1031">
        <f t="shared" si="0"/>
        <v>2.3775874519926649E-2</v>
      </c>
      <c r="G57" s="1032">
        <f>_xlfn.XLOOKUP($C57,INPUT_DATA!$DS:$DS,INPUT_DATA!$DV:$DV)</f>
        <v>366</v>
      </c>
      <c r="H57" s="1033">
        <f t="shared" si="1"/>
        <v>6.5380493033226151E-3</v>
      </c>
      <c r="M57" s="791"/>
    </row>
    <row r="58" spans="2:13" s="648" customFormat="1" ht="15.5">
      <c r="B58" s="786"/>
      <c r="C58" s="1377" t="s">
        <v>819</v>
      </c>
      <c r="D58" s="1034" t="s">
        <v>463</v>
      </c>
      <c r="E58" s="1030">
        <f>_xlfn.XLOOKUP($C58,INPUT_DATA!$DS:$DS,INPUT_DATA!$DU:$DU)</f>
        <v>144941549.49000001</v>
      </c>
      <c r="F58" s="1031">
        <f t="shared" si="0"/>
        <v>1.8388702412841271E-2</v>
      </c>
      <c r="G58" s="1032">
        <f>_xlfn.XLOOKUP($C58,INPUT_DATA!$DS:$DS,INPUT_DATA!$DV:$DV)</f>
        <v>262</v>
      </c>
      <c r="H58" s="1033">
        <f t="shared" si="1"/>
        <v>4.6802429439085384E-3</v>
      </c>
      <c r="M58" s="791"/>
    </row>
    <row r="59" spans="2:13" s="648" customFormat="1" ht="15.5">
      <c r="B59" s="786"/>
      <c r="C59" s="1377" t="s">
        <v>820</v>
      </c>
      <c r="D59" s="1034" t="s">
        <v>464</v>
      </c>
      <c r="E59" s="1030">
        <f>_xlfn.XLOOKUP($C59,INPUT_DATA!$DS:$DS,INPUT_DATA!$DU:$DU)</f>
        <v>125217513.43000001</v>
      </c>
      <c r="F59" s="1031">
        <f t="shared" si="0"/>
        <v>1.5886318308602657E-2</v>
      </c>
      <c r="G59" s="1032">
        <f>_xlfn.XLOOKUP($C59,INPUT_DATA!$DS:$DS,INPUT_DATA!$DV:$DV)</f>
        <v>209</v>
      </c>
      <c r="H59" s="1033">
        <f t="shared" si="1"/>
        <v>3.7334762415148267E-3</v>
      </c>
      <c r="M59" s="791"/>
    </row>
    <row r="60" spans="2:13" s="648" customFormat="1" ht="15.5">
      <c r="B60" s="786"/>
      <c r="C60" s="1377" t="s">
        <v>821</v>
      </c>
      <c r="D60" s="1034" t="s">
        <v>465</v>
      </c>
      <c r="E60" s="1030">
        <f>_xlfn.XLOOKUP($C60,INPUT_DATA!$DS:$DS,INPUT_DATA!$DU:$DU)</f>
        <v>99956402.379999995</v>
      </c>
      <c r="F60" s="1031">
        <f t="shared" si="0"/>
        <v>1.2681446721741119E-2</v>
      </c>
      <c r="G60" s="1032">
        <f>_xlfn.XLOOKUP($C60,INPUT_DATA!$DS:$DS,INPUT_DATA!$DV:$DV)</f>
        <v>161</v>
      </c>
      <c r="H60" s="1033">
        <f t="shared" si="1"/>
        <v>2.8760271525544836E-3</v>
      </c>
      <c r="M60" s="791"/>
    </row>
    <row r="61" spans="2:13" s="648" customFormat="1" ht="15.5">
      <c r="B61" s="786"/>
      <c r="C61" s="1377" t="s">
        <v>822</v>
      </c>
      <c r="D61" s="1034" t="s">
        <v>466</v>
      </c>
      <c r="E61" s="1030">
        <f>_xlfn.XLOOKUP($C61,INPUT_DATA!$DS:$DS,INPUT_DATA!$DU:$DU)</f>
        <v>87424523.530000001</v>
      </c>
      <c r="F61" s="1031">
        <f t="shared" si="0"/>
        <v>1.1091530016301672E-2</v>
      </c>
      <c r="G61" s="1032">
        <f>_xlfn.XLOOKUP($C61,INPUT_DATA!$DS:$DS,INPUT_DATA!$DV:$DV)</f>
        <v>133</v>
      </c>
      <c r="H61" s="1033">
        <f t="shared" si="1"/>
        <v>2.3758485173276168E-3</v>
      </c>
      <c r="M61" s="791"/>
    </row>
    <row r="62" spans="2:13" s="648" customFormat="1" ht="15.5">
      <c r="B62" s="786"/>
      <c r="C62" s="1377" t="s">
        <v>823</v>
      </c>
      <c r="D62" s="1034" t="s">
        <v>467</v>
      </c>
      <c r="E62" s="1030">
        <f>_xlfn.XLOOKUP($C62,INPUT_DATA!$DS:$DS,INPUT_DATA!$DU:$DU)</f>
        <v>64990743.68</v>
      </c>
      <c r="F62" s="1031">
        <f t="shared" si="0"/>
        <v>8.2453613151363334E-3</v>
      </c>
      <c r="G62" s="1032">
        <f>_xlfn.XLOOKUP($C62,INPUT_DATA!$DS:$DS,INPUT_DATA!$DV:$DV)</f>
        <v>91</v>
      </c>
      <c r="H62" s="1033">
        <f t="shared" si="1"/>
        <v>1.6255805644873169E-3</v>
      </c>
      <c r="M62" s="791"/>
    </row>
    <row r="63" spans="2:13" s="648" customFormat="1" ht="15.5">
      <c r="B63" s="786"/>
      <c r="C63" s="1377" t="s">
        <v>824</v>
      </c>
      <c r="D63" s="1034" t="s">
        <v>468</v>
      </c>
      <c r="E63" s="1030">
        <f>_xlfn.XLOOKUP($C63,INPUT_DATA!$DS:$DS,INPUT_DATA!$DU:$DU)</f>
        <v>60351304.149999999</v>
      </c>
      <c r="F63" s="1031">
        <f t="shared" si="0"/>
        <v>7.6567566453247405E-3</v>
      </c>
      <c r="G63" s="1032">
        <f>_xlfn.XLOOKUP($C63,INPUT_DATA!$DS:$DS,INPUT_DATA!$DV:$DV)</f>
        <v>80</v>
      </c>
      <c r="H63" s="1033">
        <f t="shared" si="1"/>
        <v>1.4290818149339049E-3</v>
      </c>
      <c r="M63" s="791"/>
    </row>
    <row r="64" spans="2:13" s="648" customFormat="1" ht="15.5">
      <c r="B64" s="786"/>
      <c r="C64" s="1377" t="s">
        <v>825</v>
      </c>
      <c r="D64" s="1034" t="s">
        <v>469</v>
      </c>
      <c r="E64" s="1030">
        <f>_xlfn.XLOOKUP($C64,INPUT_DATA!$DS:$DS,INPUT_DATA!$DU:$DU)</f>
        <v>44946388.539999999</v>
      </c>
      <c r="F64" s="1031">
        <f t="shared" si="0"/>
        <v>5.702338399873547E-3</v>
      </c>
      <c r="G64" s="1032">
        <f>_xlfn.XLOOKUP($C64,INPUT_DATA!$DS:$DS,INPUT_DATA!$DV:$DV)</f>
        <v>58</v>
      </c>
      <c r="H64" s="1033">
        <f t="shared" si="1"/>
        <v>1.0360843158270811E-3</v>
      </c>
      <c r="M64" s="791"/>
    </row>
    <row r="65" spans="2:13" s="648" customFormat="1" ht="15.5">
      <c r="B65" s="786"/>
      <c r="C65" s="1377" t="s">
        <v>826</v>
      </c>
      <c r="D65" s="1034" t="s">
        <v>470</v>
      </c>
      <c r="E65" s="1030">
        <f>_xlfn.XLOOKUP($C65,INPUT_DATA!$DS:$DS,INPUT_DATA!$DU:$DU)</f>
        <v>56755554.439999998</v>
      </c>
      <c r="F65" s="1031">
        <f t="shared" si="0"/>
        <v>7.2005646727612612E-3</v>
      </c>
      <c r="G65" s="1032">
        <f>_xlfn.XLOOKUP($C65,INPUT_DATA!$DS:$DS,INPUT_DATA!$DV:$DV)</f>
        <v>71</v>
      </c>
      <c r="H65" s="1033">
        <f t="shared" si="1"/>
        <v>1.2683101107538407E-3</v>
      </c>
      <c r="M65" s="791"/>
    </row>
    <row r="66" spans="2:13" s="648" customFormat="1" ht="15.5">
      <c r="B66" s="786"/>
      <c r="C66" s="1377" t="s">
        <v>827</v>
      </c>
      <c r="D66" s="1034" t="s">
        <v>471</v>
      </c>
      <c r="E66" s="1030">
        <f>_xlfn.XLOOKUP($C66,INPUT_DATA!$DS:$DS,INPUT_DATA!$DU:$DU)</f>
        <v>35842010.079999998</v>
      </c>
      <c r="F66" s="1031">
        <f t="shared" si="0"/>
        <v>4.5472679128813216E-3</v>
      </c>
      <c r="G66" s="1032">
        <f>_xlfn.XLOOKUP($C66,INPUT_DATA!$DS:$DS,INPUT_DATA!$DV:$DV)</f>
        <v>41</v>
      </c>
      <c r="H66" s="1033">
        <f t="shared" si="1"/>
        <v>7.3240443015362634E-4</v>
      </c>
      <c r="M66" s="791"/>
    </row>
    <row r="67" spans="2:13" s="648" customFormat="1" ht="15.5">
      <c r="B67" s="786"/>
      <c r="C67" s="1377" t="s">
        <v>828</v>
      </c>
      <c r="D67" s="1034" t="s">
        <v>472</v>
      </c>
      <c r="E67" s="1030">
        <f>_xlfn.XLOOKUP($C67,INPUT_DATA!$DS:$DS,INPUT_DATA!$DU:$DU)</f>
        <v>40066792.130000003</v>
      </c>
      <c r="F67" s="1031">
        <f t="shared" si="0"/>
        <v>5.0832650796697413E-3</v>
      </c>
      <c r="G67" s="1032">
        <f>_xlfn.XLOOKUP($C67,INPUT_DATA!$DS:$DS,INPUT_DATA!$DV:$DV)</f>
        <v>45</v>
      </c>
      <c r="H67" s="1033">
        <f t="shared" si="1"/>
        <v>8.0385852090032153E-4</v>
      </c>
      <c r="M67" s="791"/>
    </row>
    <row r="68" spans="2:13" s="648" customFormat="1" ht="15.5">
      <c r="B68" s="786"/>
      <c r="C68" s="1377" t="s">
        <v>829</v>
      </c>
      <c r="D68" s="1034" t="s">
        <v>473</v>
      </c>
      <c r="E68" s="1030">
        <f>_xlfn.XLOOKUP($C68,INPUT_DATA!$DS:$DS,INPUT_DATA!$DU:$DU)</f>
        <v>25022556.98</v>
      </c>
      <c r="F68" s="1031">
        <f t="shared" si="0"/>
        <v>3.1746062846204786E-3</v>
      </c>
      <c r="G68" s="1032">
        <f>_xlfn.XLOOKUP($C68,INPUT_DATA!$DS:$DS,INPUT_DATA!$DV:$DV)</f>
        <v>25</v>
      </c>
      <c r="H68" s="1033">
        <f t="shared" si="1"/>
        <v>4.4658806716684531E-4</v>
      </c>
      <c r="M68" s="791"/>
    </row>
    <row r="69" spans="2:13" s="648" customFormat="1" ht="15.5">
      <c r="B69" s="786"/>
      <c r="C69" s="1377" t="s">
        <v>830</v>
      </c>
      <c r="D69" s="1034" t="s">
        <v>474</v>
      </c>
      <c r="E69" s="1030">
        <f>_xlfn.XLOOKUP($C69,INPUT_DATA!$DS:$DS,INPUT_DATA!$DU:$DU)</f>
        <v>33168472.899999999</v>
      </c>
      <c r="F69" s="1031">
        <f t="shared" si="0"/>
        <v>4.2080768405789049E-3</v>
      </c>
      <c r="G69" s="1032">
        <f>_xlfn.XLOOKUP($C69,INPUT_DATA!$DS:$DS,INPUT_DATA!$DV:$DV)</f>
        <v>37</v>
      </c>
      <c r="H69" s="1033">
        <f t="shared" si="1"/>
        <v>6.6095033940693105E-4</v>
      </c>
      <c r="M69" s="791"/>
    </row>
    <row r="70" spans="2:13" s="648" customFormat="1" ht="15.5">
      <c r="B70" s="786"/>
      <c r="C70" s="1377" t="s">
        <v>831</v>
      </c>
      <c r="D70" s="1034" t="s">
        <v>475</v>
      </c>
      <c r="E70" s="1030">
        <f>_xlfn.XLOOKUP($C70,INPUT_DATA!$DS:$DS,INPUT_DATA!$DU:$DU)</f>
        <v>24629583.34</v>
      </c>
      <c r="F70" s="1031">
        <f t="shared" si="0"/>
        <v>3.124749805595121E-3</v>
      </c>
      <c r="G70" s="1032">
        <f>_xlfn.XLOOKUP($C70,INPUT_DATA!$DS:$DS,INPUT_DATA!$DV:$DV)</f>
        <v>24</v>
      </c>
      <c r="H70" s="1033">
        <f t="shared" si="1"/>
        <v>4.2872454448017146E-4</v>
      </c>
      <c r="M70" s="791"/>
    </row>
    <row r="71" spans="2:13" s="648" customFormat="1" ht="15.5">
      <c r="B71" s="786"/>
      <c r="C71" s="1377" t="s">
        <v>832</v>
      </c>
      <c r="D71" s="1034" t="s">
        <v>476</v>
      </c>
      <c r="E71" s="1030">
        <f>_xlfn.XLOOKUP($C71,INPUT_DATA!$DS:$DS,INPUT_DATA!$DU:$DU)</f>
        <v>26915438.989999998</v>
      </c>
      <c r="F71" s="1031">
        <f t="shared" si="0"/>
        <v>3.4147558077005551E-3</v>
      </c>
      <c r="G71" s="1032">
        <f>_xlfn.XLOOKUP($C71,INPUT_DATA!$DS:$DS,INPUT_DATA!$DV:$DV)</f>
        <v>23</v>
      </c>
      <c r="H71" s="1033">
        <f t="shared" si="1"/>
        <v>4.1086102179349767E-4</v>
      </c>
      <c r="M71" s="791"/>
    </row>
    <row r="72" spans="2:13" s="648" customFormat="1" ht="15.5">
      <c r="B72" s="786"/>
      <c r="C72" s="1377" t="s">
        <v>833</v>
      </c>
      <c r="D72" s="1034" t="s">
        <v>477</v>
      </c>
      <c r="E72" s="1030">
        <f>_xlfn.XLOOKUP($C72,INPUT_DATA!$DS:$DS,INPUT_DATA!$DU:$DU)</f>
        <v>21875898.690000001</v>
      </c>
      <c r="F72" s="1031">
        <f t="shared" si="0"/>
        <v>2.7753904414525945E-3</v>
      </c>
      <c r="G72" s="1032">
        <f>_xlfn.XLOOKUP($C72,INPUT_DATA!$DS:$DS,INPUT_DATA!$DV:$DV)</f>
        <v>21</v>
      </c>
      <c r="H72" s="1033">
        <f t="shared" si="1"/>
        <v>3.7513397642015007E-4</v>
      </c>
      <c r="M72" s="791"/>
    </row>
    <row r="73" spans="2:13" s="648" customFormat="1" ht="15.5">
      <c r="B73" s="786"/>
      <c r="C73" s="1377" t="s">
        <v>834</v>
      </c>
      <c r="D73" s="1034" t="s">
        <v>478</v>
      </c>
      <c r="E73" s="1030">
        <f>_xlfn.XLOOKUP($C73,INPUT_DATA!$DS:$DS,INPUT_DATA!$DU:$DU)</f>
        <v>20025863.859999999</v>
      </c>
      <c r="F73" s="1031">
        <f t="shared" si="0"/>
        <v>2.540676930647961E-3</v>
      </c>
      <c r="G73" s="1032">
        <f>_xlfn.XLOOKUP($C73,INPUT_DATA!$DS:$DS,INPUT_DATA!$DV:$DV)</f>
        <v>17</v>
      </c>
      <c r="H73" s="1033">
        <f t="shared" si="1"/>
        <v>3.0367988567345483E-4</v>
      </c>
      <c r="M73" s="791"/>
    </row>
    <row r="74" spans="2:13" s="648" customFormat="1" ht="15.5">
      <c r="B74" s="786"/>
      <c r="C74" s="1377" t="s">
        <v>835</v>
      </c>
      <c r="D74" s="1034" t="s">
        <v>479</v>
      </c>
      <c r="E74" s="1030">
        <f>_xlfn.XLOOKUP($C74,INPUT_DATA!$DS:$DS,INPUT_DATA!$DU:$DU)</f>
        <v>16854132.219999999</v>
      </c>
      <c r="F74" s="1031">
        <f t="shared" si="0"/>
        <v>2.1382800370962126E-3</v>
      </c>
      <c r="G74" s="1032">
        <f>_xlfn.XLOOKUP($C74,INPUT_DATA!$DS:$DS,INPUT_DATA!$DV:$DV)</f>
        <v>14</v>
      </c>
      <c r="H74" s="1033">
        <f t="shared" si="1"/>
        <v>2.5008931761343338E-4</v>
      </c>
      <c r="M74" s="791"/>
    </row>
    <row r="75" spans="2:13" s="648" customFormat="1" ht="15.5">
      <c r="B75" s="786"/>
      <c r="C75" s="1377" t="s">
        <v>836</v>
      </c>
      <c r="D75" s="1035" t="s">
        <v>480</v>
      </c>
      <c r="E75" s="1030">
        <f>_xlfn.XLOOKUP($C75,INPUT_DATA!$DS:$DS,INPUT_DATA!$DU:$DU)</f>
        <v>257864887.87</v>
      </c>
      <c r="F75" s="1031">
        <f t="shared" si="0"/>
        <v>3.2715261444678186E-2</v>
      </c>
      <c r="G75" s="1032">
        <f>_xlfn.XLOOKUP($C75,INPUT_DATA!$DS:$DS,INPUT_DATA!$DV:$DV)</f>
        <v>169</v>
      </c>
      <c r="H75" s="1033">
        <f t="shared" si="1"/>
        <v>3.0189353340478744E-3</v>
      </c>
      <c r="M75" s="791"/>
    </row>
    <row r="76" spans="2:13" s="648" customFormat="1" ht="15.5">
      <c r="B76" s="786"/>
      <c r="C76" s="1028"/>
      <c r="D76" s="1036" t="s">
        <v>420</v>
      </c>
      <c r="E76" s="1037">
        <f>SUM(E45:E75)</f>
        <v>7882097726.9599981</v>
      </c>
      <c r="F76" s="1038">
        <f>SUM(F45:F75)</f>
        <v>1.0000000000000002</v>
      </c>
      <c r="G76" s="1039">
        <f>SUM(G45:G75)</f>
        <v>55980</v>
      </c>
      <c r="H76" s="1040">
        <f>SUM(H45:H75)</f>
        <v>1.0000000000000002</v>
      </c>
      <c r="M76" s="791"/>
    </row>
    <row r="77" spans="2:13" s="648" customFormat="1" ht="15.5">
      <c r="B77" s="786"/>
      <c r="C77" s="1028"/>
      <c r="D77" s="832"/>
      <c r="G77" s="1007"/>
      <c r="M77" s="791"/>
    </row>
    <row r="78" spans="2:13" s="648" customFormat="1" ht="15.5">
      <c r="B78" s="786"/>
      <c r="C78" s="1028"/>
      <c r="D78" s="832"/>
      <c r="G78" s="1007"/>
      <c r="M78" s="791"/>
    </row>
    <row r="79" spans="2:13" s="648" customFormat="1" ht="15.5">
      <c r="B79" s="786"/>
      <c r="C79" s="1028"/>
      <c r="D79" s="832"/>
      <c r="G79" s="1007"/>
      <c r="M79" s="791"/>
    </row>
    <row r="80" spans="2:13" s="648" customFormat="1" ht="15.5">
      <c r="B80" s="786"/>
      <c r="C80" s="1028"/>
      <c r="D80" s="832"/>
      <c r="G80" s="1007"/>
      <c r="M80" s="791"/>
    </row>
    <row r="81" spans="1:13" s="648" customFormat="1" ht="15.5">
      <c r="B81" s="786"/>
      <c r="C81" s="1028"/>
      <c r="D81" s="832"/>
      <c r="G81" s="1007"/>
      <c r="M81" s="791"/>
    </row>
    <row r="82" spans="1:13" s="648" customFormat="1" ht="24.65" customHeight="1">
      <c r="A82" s="832"/>
      <c r="B82" s="1023"/>
      <c r="C82" s="1211" t="s">
        <v>481</v>
      </c>
      <c r="D82" s="1041"/>
      <c r="E82" s="1041"/>
      <c r="F82" s="1041"/>
      <c r="G82" s="1042"/>
      <c r="H82" s="1041"/>
      <c r="M82" s="791"/>
    </row>
    <row r="83" spans="1:13" s="648" customFormat="1" ht="15" customHeight="1">
      <c r="A83" s="832"/>
      <c r="B83" s="836"/>
      <c r="C83" s="1026"/>
      <c r="D83" s="832"/>
      <c r="E83" s="832"/>
      <c r="F83" s="832"/>
      <c r="G83" s="1027"/>
      <c r="H83" s="832"/>
      <c r="M83" s="791"/>
    </row>
    <row r="84" spans="1:13" s="648" customFormat="1" ht="26">
      <c r="B84" s="786"/>
      <c r="C84" s="1028"/>
      <c r="D84" s="1200" t="s">
        <v>482</v>
      </c>
      <c r="E84" s="2011" t="s">
        <v>448</v>
      </c>
      <c r="F84" s="2013"/>
      <c r="G84" s="2011" t="s">
        <v>449</v>
      </c>
      <c r="H84" s="2013"/>
      <c r="M84" s="791"/>
    </row>
    <row r="85" spans="1:13" s="648" customFormat="1" ht="15.5">
      <c r="B85" s="786"/>
      <c r="C85" s="1377" t="s">
        <v>842</v>
      </c>
      <c r="D85" s="1029" t="s">
        <v>450</v>
      </c>
      <c r="E85" s="1030">
        <f>_xlfn.XLOOKUP($C85,INPUT_DATA!$DS:$DS,INPUT_DATA!$DU:$DU)</f>
        <v>323706826.43000001</v>
      </c>
      <c r="F85" s="1031">
        <f>E85/$E$116</f>
        <v>4.1068613666485024E-2</v>
      </c>
      <c r="G85" s="1032">
        <f>_xlfn.XLOOKUP($C85,INPUT_DATA!$DS:$DS,INPUT_DATA!$DV:$DV)</f>
        <v>10347</v>
      </c>
      <c r="H85" s="1033">
        <f>G85/$G$116</f>
        <v>0.18483386923901393</v>
      </c>
      <c r="M85" s="791"/>
    </row>
    <row r="86" spans="1:13" s="648" customFormat="1" ht="15.5">
      <c r="B86" s="786"/>
      <c r="C86" s="1377" t="s">
        <v>843</v>
      </c>
      <c r="D86" s="1034" t="s">
        <v>451</v>
      </c>
      <c r="E86" s="1030">
        <f>_xlfn.XLOOKUP($C86,INPUT_DATA!$DS:$DS,INPUT_DATA!$DU:$DU)</f>
        <v>1179229511.28</v>
      </c>
      <c r="F86" s="1031">
        <f>E86/$E$116</f>
        <v>0.14960858798369783</v>
      </c>
      <c r="G86" s="1032">
        <f>_xlfn.XLOOKUP($C86,INPUT_DATA!$DS:$DS,INPUT_DATA!$DV:$DV)</f>
        <v>15703</v>
      </c>
      <c r="H86" s="1033">
        <f t="shared" ref="H86:H115" si="2">G86/$G$116</f>
        <v>0.28051089674883889</v>
      </c>
      <c r="M86" s="791"/>
    </row>
    <row r="87" spans="1:13" s="648" customFormat="1" ht="15.5">
      <c r="B87" s="786"/>
      <c r="C87" s="1377" t="s">
        <v>844</v>
      </c>
      <c r="D87" s="1034" t="s">
        <v>452</v>
      </c>
      <c r="E87" s="1030">
        <f>_xlfn.XLOOKUP($C87,INPUT_DATA!$DS:$DS,INPUT_DATA!$DU:$DU)</f>
        <v>1860392850.75</v>
      </c>
      <c r="F87" s="1031">
        <f t="shared" ref="F87:F115" si="3">E87/$E$116</f>
        <v>0.2360276306124314</v>
      </c>
      <c r="G87" s="1032">
        <f>_xlfn.XLOOKUP($C87,INPUT_DATA!$DS:$DS,INPUT_DATA!$DV:$DV)</f>
        <v>15110</v>
      </c>
      <c r="H87" s="1033">
        <f t="shared" si="2"/>
        <v>0.26991782779564127</v>
      </c>
      <c r="M87" s="791"/>
    </row>
    <row r="88" spans="1:13" s="648" customFormat="1" ht="15.5">
      <c r="B88" s="786"/>
      <c r="C88" s="1377" t="s">
        <v>845</v>
      </c>
      <c r="D88" s="1034" t="s">
        <v>453</v>
      </c>
      <c r="E88" s="1030">
        <f>_xlfn.XLOOKUP($C88,INPUT_DATA!$DS:$DS,INPUT_DATA!$DU:$DU)</f>
        <v>921872327.40999997</v>
      </c>
      <c r="F88" s="1031">
        <f t="shared" si="3"/>
        <v>0.1169577388335112</v>
      </c>
      <c r="G88" s="1032">
        <f>_xlfn.XLOOKUP($C88,INPUT_DATA!$DS:$DS,INPUT_DATA!$DV:$DV)</f>
        <v>5319</v>
      </c>
      <c r="H88" s="1033">
        <f t="shared" si="2"/>
        <v>9.5016077170418003E-2</v>
      </c>
      <c r="M88" s="791"/>
    </row>
    <row r="89" spans="1:13" s="648" customFormat="1" ht="15.5">
      <c r="B89" s="786"/>
      <c r="C89" s="1377" t="s">
        <v>846</v>
      </c>
      <c r="D89" s="1034" t="s">
        <v>454</v>
      </c>
      <c r="E89" s="1030">
        <f>_xlfn.XLOOKUP($C89,INPUT_DATA!$DS:$DS,INPUT_DATA!$DU:$DU)</f>
        <v>736187336.29999995</v>
      </c>
      <c r="F89" s="1031">
        <f t="shared" si="3"/>
        <v>9.3399924969458065E-2</v>
      </c>
      <c r="G89" s="1032">
        <f>_xlfn.XLOOKUP($C89,INPUT_DATA!$DS:$DS,INPUT_DATA!$DV:$DV)</f>
        <v>3302</v>
      </c>
      <c r="H89" s="1033">
        <f t="shared" si="2"/>
        <v>5.8985351911396929E-2</v>
      </c>
      <c r="M89" s="791"/>
    </row>
    <row r="90" spans="1:13" s="648" customFormat="1" ht="15.5">
      <c r="B90" s="786"/>
      <c r="C90" s="1377" t="s">
        <v>847</v>
      </c>
      <c r="D90" s="1034" t="s">
        <v>455</v>
      </c>
      <c r="E90" s="1030">
        <f>_xlfn.XLOOKUP($C90,INPUT_DATA!$DS:$DS,INPUT_DATA!$DU:$DU)</f>
        <v>515656604.48000002</v>
      </c>
      <c r="F90" s="1031">
        <f t="shared" si="3"/>
        <v>6.5421239667740147E-2</v>
      </c>
      <c r="G90" s="1032">
        <f>_xlfn.XLOOKUP($C90,INPUT_DATA!$DS:$DS,INPUT_DATA!$DV:$DV)</f>
        <v>1893</v>
      </c>
      <c r="H90" s="1033">
        <f t="shared" si="2"/>
        <v>3.3815648445873529E-2</v>
      </c>
      <c r="M90" s="791"/>
    </row>
    <row r="91" spans="1:13" s="648" customFormat="1" ht="15.5">
      <c r="B91" s="786"/>
      <c r="C91" s="1377" t="s">
        <v>848</v>
      </c>
      <c r="D91" s="1034" t="s">
        <v>456</v>
      </c>
      <c r="E91" s="1030">
        <f>_xlfn.XLOOKUP($C91,INPUT_DATA!$DS:$DS,INPUT_DATA!$DU:$DU)</f>
        <v>326054971.00999999</v>
      </c>
      <c r="F91" s="1031">
        <f t="shared" si="3"/>
        <v>4.1366522251399973E-2</v>
      </c>
      <c r="G91" s="1032">
        <f>_xlfn.XLOOKUP($C91,INPUT_DATA!$DS:$DS,INPUT_DATA!$DV:$DV)</f>
        <v>1008</v>
      </c>
      <c r="H91" s="1033">
        <f t="shared" si="2"/>
        <v>1.8006430868167202E-2</v>
      </c>
      <c r="M91" s="791"/>
    </row>
    <row r="92" spans="1:13" s="648" customFormat="1" ht="15.5">
      <c r="B92" s="786"/>
      <c r="C92" s="1377" t="s">
        <v>849</v>
      </c>
      <c r="D92" s="1034" t="s">
        <v>457</v>
      </c>
      <c r="E92" s="1030">
        <f>_xlfn.XLOOKUP($C92,INPUT_DATA!$DS:$DS,INPUT_DATA!$DU:$DU)</f>
        <v>243360520.68000001</v>
      </c>
      <c r="F92" s="1031">
        <f t="shared" si="3"/>
        <v>3.0875095578630982E-2</v>
      </c>
      <c r="G92" s="1032">
        <f>_xlfn.XLOOKUP($C92,INPUT_DATA!$DS:$DS,INPUT_DATA!$DV:$DV)</f>
        <v>653</v>
      </c>
      <c r="H92" s="1033">
        <f t="shared" si="2"/>
        <v>1.1664880314398E-2</v>
      </c>
      <c r="M92" s="791"/>
    </row>
    <row r="93" spans="1:13" s="648" customFormat="1" ht="15.5">
      <c r="B93" s="786"/>
      <c r="C93" s="1377" t="s">
        <v>850</v>
      </c>
      <c r="D93" s="1034" t="s">
        <v>458</v>
      </c>
      <c r="E93" s="1030">
        <f>_xlfn.XLOOKUP($C93,INPUT_DATA!$DS:$DS,INPUT_DATA!$DU:$DU)</f>
        <v>160762839.88999999</v>
      </c>
      <c r="F93" s="1031">
        <f t="shared" si="3"/>
        <v>2.0395946036056527E-2</v>
      </c>
      <c r="G93" s="1032">
        <f>_xlfn.XLOOKUP($C93,INPUT_DATA!$DS:$DS,INPUT_DATA!$DV:$DV)</f>
        <v>379</v>
      </c>
      <c r="H93" s="1033">
        <f t="shared" si="2"/>
        <v>6.7702750982493749E-3</v>
      </c>
      <c r="M93" s="791"/>
    </row>
    <row r="94" spans="1:13" s="648" customFormat="1" ht="15.5">
      <c r="B94" s="786"/>
      <c r="C94" s="1377" t="s">
        <v>851</v>
      </c>
      <c r="D94" s="1034" t="s">
        <v>459</v>
      </c>
      <c r="E94" s="1030">
        <f>_xlfn.XLOOKUP($C94,INPUT_DATA!$DS:$DS,INPUT_DATA!$DU:$DU)</f>
        <v>183539755.99000001</v>
      </c>
      <c r="F94" s="1031">
        <f t="shared" si="3"/>
        <v>2.3285648357570972E-2</v>
      </c>
      <c r="G94" s="1032">
        <f>_xlfn.XLOOKUP($C94,INPUT_DATA!$DS:$DS,INPUT_DATA!$DV:$DV)</f>
        <v>385</v>
      </c>
      <c r="H94" s="1033">
        <f t="shared" si="2"/>
        <v>6.8774562343694176E-3</v>
      </c>
      <c r="M94" s="791"/>
    </row>
    <row r="95" spans="1:13" s="648" customFormat="1" ht="15.5">
      <c r="B95" s="786"/>
      <c r="C95" s="1377" t="s">
        <v>852</v>
      </c>
      <c r="D95" s="1034" t="s">
        <v>460</v>
      </c>
      <c r="E95" s="1030">
        <f>_xlfn.XLOOKUP($C95,INPUT_DATA!$DS:$DS,INPUT_DATA!$DU:$DU)</f>
        <v>227586608.94</v>
      </c>
      <c r="F95" s="1031">
        <f t="shared" si="3"/>
        <v>2.8873862875559212E-2</v>
      </c>
      <c r="G95" s="1032">
        <f>_xlfn.XLOOKUP($C95,INPUT_DATA!$DS:$DS,INPUT_DATA!$DV:$DV)</f>
        <v>434</v>
      </c>
      <c r="H95" s="1033">
        <f t="shared" si="2"/>
        <v>7.7527688460164342E-3</v>
      </c>
      <c r="M95" s="791"/>
    </row>
    <row r="96" spans="1:13" s="648" customFormat="1" ht="15.5">
      <c r="B96" s="786"/>
      <c r="C96" s="1377" t="s">
        <v>853</v>
      </c>
      <c r="D96" s="1034" t="s">
        <v>461</v>
      </c>
      <c r="E96" s="1030">
        <f>_xlfn.XLOOKUP($C96,INPUT_DATA!$DS:$DS,INPUT_DATA!$DU:$DU)</f>
        <v>161080730.83000001</v>
      </c>
      <c r="F96" s="1031">
        <f t="shared" si="3"/>
        <v>2.0436276789494501E-2</v>
      </c>
      <c r="G96" s="1032">
        <f>_xlfn.XLOOKUP($C96,INPUT_DATA!$DS:$DS,INPUT_DATA!$DV:$DV)</f>
        <v>281</v>
      </c>
      <c r="H96" s="1033">
        <f t="shared" si="2"/>
        <v>5.019649874955341E-3</v>
      </c>
      <c r="M96" s="791"/>
    </row>
    <row r="97" spans="2:13" s="648" customFormat="1" ht="15.5">
      <c r="B97" s="786"/>
      <c r="C97" s="1377" t="s">
        <v>854</v>
      </c>
      <c r="D97" s="1034" t="s">
        <v>462</v>
      </c>
      <c r="E97" s="1030">
        <f>_xlfn.XLOOKUP($C97,INPUT_DATA!$DS:$DS,INPUT_DATA!$DU:$DU)</f>
        <v>154274404.05000001</v>
      </c>
      <c r="F97" s="1031">
        <f t="shared" si="3"/>
        <v>1.9572759612243629E-2</v>
      </c>
      <c r="G97" s="1032">
        <f>_xlfn.XLOOKUP($C97,INPUT_DATA!$DS:$DS,INPUT_DATA!$DV:$DV)</f>
        <v>248</v>
      </c>
      <c r="H97" s="1033">
        <f t="shared" si="2"/>
        <v>4.4301536262951052E-3</v>
      </c>
      <c r="M97" s="791"/>
    </row>
    <row r="98" spans="2:13" s="648" customFormat="1" ht="15.5">
      <c r="B98" s="786"/>
      <c r="C98" s="1377" t="s">
        <v>855</v>
      </c>
      <c r="D98" s="1034" t="s">
        <v>463</v>
      </c>
      <c r="E98" s="1030">
        <f>_xlfn.XLOOKUP($C98,INPUT_DATA!$DS:$DS,INPUT_DATA!$DU:$DU)</f>
        <v>129489173.75</v>
      </c>
      <c r="F98" s="1031">
        <f t="shared" si="3"/>
        <v>1.6428262911165645E-2</v>
      </c>
      <c r="G98" s="1032">
        <f>_xlfn.XLOOKUP($C98,INPUT_DATA!$DS:$DS,INPUT_DATA!$DV:$DV)</f>
        <v>192</v>
      </c>
      <c r="H98" s="1033">
        <f t="shared" si="2"/>
        <v>3.4297963558413717E-3</v>
      </c>
      <c r="M98" s="791"/>
    </row>
    <row r="99" spans="2:13" s="648" customFormat="1" ht="15.5">
      <c r="B99" s="786"/>
      <c r="C99" s="1377" t="s">
        <v>856</v>
      </c>
      <c r="D99" s="1034" t="s">
        <v>464</v>
      </c>
      <c r="E99" s="1030">
        <f>_xlfn.XLOOKUP($C99,INPUT_DATA!$DS:$DS,INPUT_DATA!$DU:$DU)</f>
        <v>86045664.629999995</v>
      </c>
      <c r="F99" s="1031">
        <f t="shared" si="3"/>
        <v>1.0916594491804968E-2</v>
      </c>
      <c r="G99" s="1032">
        <f>_xlfn.XLOOKUP($C99,INPUT_DATA!$DS:$DS,INPUT_DATA!$DV:$DV)</f>
        <v>119</v>
      </c>
      <c r="H99" s="1033">
        <f t="shared" si="2"/>
        <v>2.1257591997141836E-3</v>
      </c>
      <c r="M99" s="791"/>
    </row>
    <row r="100" spans="2:13" s="648" customFormat="1" ht="15.5">
      <c r="B100" s="786"/>
      <c r="C100" s="1377" t="s">
        <v>857</v>
      </c>
      <c r="D100" s="1034" t="s">
        <v>465</v>
      </c>
      <c r="E100" s="1030">
        <f>_xlfn.XLOOKUP($C100,INPUT_DATA!$DS:$DS,INPUT_DATA!$DU:$DU)</f>
        <v>66344277.670000002</v>
      </c>
      <c r="F100" s="1031">
        <f t="shared" si="3"/>
        <v>8.4170838738874577E-3</v>
      </c>
      <c r="G100" s="1032">
        <f>_xlfn.XLOOKUP($C100,INPUT_DATA!$DS:$DS,INPUT_DATA!$DV:$DV)</f>
        <v>86</v>
      </c>
      <c r="H100" s="1033">
        <f t="shared" si="2"/>
        <v>1.5362629510539479E-3</v>
      </c>
      <c r="M100" s="791"/>
    </row>
    <row r="101" spans="2:13" s="648" customFormat="1" ht="15.5">
      <c r="B101" s="786"/>
      <c r="C101" s="1377" t="s">
        <v>858</v>
      </c>
      <c r="D101" s="1034" t="s">
        <v>466</v>
      </c>
      <c r="E101" s="1030">
        <f>_xlfn.XLOOKUP($C101,INPUT_DATA!$DS:$DS,INPUT_DATA!$DU:$DU)</f>
        <v>65124322.289999999</v>
      </c>
      <c r="F101" s="1031">
        <f t="shared" si="3"/>
        <v>8.2623084039224939E-3</v>
      </c>
      <c r="G101" s="1032">
        <f>_xlfn.XLOOKUP($C101,INPUT_DATA!$DS:$DS,INPUT_DATA!$DV:$DV)</f>
        <v>79</v>
      </c>
      <c r="H101" s="1033">
        <f t="shared" si="2"/>
        <v>1.4112182922472311E-3</v>
      </c>
      <c r="M101" s="791"/>
    </row>
    <row r="102" spans="2:13" s="648" customFormat="1" ht="15.5">
      <c r="B102" s="786"/>
      <c r="C102" s="1377" t="s">
        <v>859</v>
      </c>
      <c r="D102" s="1034" t="s">
        <v>467</v>
      </c>
      <c r="E102" s="1030">
        <f>_xlfn.XLOOKUP($C102,INPUT_DATA!$DS:$DS,INPUT_DATA!$DU:$DU)</f>
        <v>48108585.310000002</v>
      </c>
      <c r="F102" s="1031">
        <f t="shared" si="3"/>
        <v>6.1035256065715797E-3</v>
      </c>
      <c r="G102" s="1032">
        <f>_xlfn.XLOOKUP($C102,INPUT_DATA!$DS:$DS,INPUT_DATA!$DV:$DV)</f>
        <v>55</v>
      </c>
      <c r="H102" s="1033">
        <f t="shared" si="2"/>
        <v>9.8249374776705973E-4</v>
      </c>
      <c r="M102" s="791"/>
    </row>
    <row r="103" spans="2:13" s="648" customFormat="1" ht="15.5">
      <c r="B103" s="786"/>
      <c r="C103" s="1377" t="s">
        <v>860</v>
      </c>
      <c r="D103" s="1034" t="s">
        <v>468</v>
      </c>
      <c r="E103" s="1030">
        <f>_xlfn.XLOOKUP($C103,INPUT_DATA!$DS:$DS,INPUT_DATA!$DU:$DU)</f>
        <v>45357997.509999998</v>
      </c>
      <c r="F103" s="1031">
        <f t="shared" si="3"/>
        <v>5.7545591391054548E-3</v>
      </c>
      <c r="G103" s="1032">
        <f>_xlfn.XLOOKUP($C103,INPUT_DATA!$DS:$DS,INPUT_DATA!$DV:$DV)</f>
        <v>49</v>
      </c>
      <c r="H103" s="1033">
        <f t="shared" si="2"/>
        <v>8.7531261164701683E-4</v>
      </c>
      <c r="M103" s="791"/>
    </row>
    <row r="104" spans="2:13" s="648" customFormat="1" ht="15.5">
      <c r="B104" s="786"/>
      <c r="C104" s="1377" t="s">
        <v>861</v>
      </c>
      <c r="D104" s="1034" t="s">
        <v>469</v>
      </c>
      <c r="E104" s="1030">
        <f>_xlfn.XLOOKUP($C104,INPUT_DATA!$DS:$DS,INPUT_DATA!$DU:$DU)</f>
        <v>36193236.310000002</v>
      </c>
      <c r="F104" s="1031">
        <f t="shared" si="3"/>
        <v>4.5918279072085493E-3</v>
      </c>
      <c r="G104" s="1032">
        <f>_xlfn.XLOOKUP($C104,INPUT_DATA!$DS:$DS,INPUT_DATA!$DV:$DV)</f>
        <v>37</v>
      </c>
      <c r="H104" s="1033">
        <f t="shared" si="2"/>
        <v>6.6095033940693105E-4</v>
      </c>
      <c r="M104" s="791"/>
    </row>
    <row r="105" spans="2:13" s="648" customFormat="1" ht="15.5">
      <c r="B105" s="786"/>
      <c r="C105" s="1377" t="s">
        <v>862</v>
      </c>
      <c r="D105" s="1034" t="s">
        <v>470</v>
      </c>
      <c r="E105" s="1030">
        <f>_xlfn.XLOOKUP($C105,INPUT_DATA!$DS:$DS,INPUT_DATA!$DU:$DU)</f>
        <v>38800086.149999999</v>
      </c>
      <c r="F105" s="1031">
        <f t="shared" si="3"/>
        <v>4.9225583713949431E-3</v>
      </c>
      <c r="G105" s="1032">
        <f>_xlfn.XLOOKUP($C105,INPUT_DATA!$DS:$DS,INPUT_DATA!$DV:$DV)</f>
        <v>38</v>
      </c>
      <c r="H105" s="1033">
        <f t="shared" si="2"/>
        <v>6.7881386209360484E-4</v>
      </c>
      <c r="M105" s="791"/>
    </row>
    <row r="106" spans="2:13" s="648" customFormat="1" ht="15.5">
      <c r="B106" s="786"/>
      <c r="C106" s="1377" t="s">
        <v>863</v>
      </c>
      <c r="D106" s="1034" t="s">
        <v>471</v>
      </c>
      <c r="E106" s="1030">
        <f>_xlfn.XLOOKUP($C106,INPUT_DATA!$DS:$DS,INPUT_DATA!$DU:$DU)</f>
        <v>27939093.5</v>
      </c>
      <c r="F106" s="1031">
        <f t="shared" si="3"/>
        <v>3.544626629588322E-3</v>
      </c>
      <c r="G106" s="1032">
        <f>_xlfn.XLOOKUP($C106,INPUT_DATA!$DS:$DS,INPUT_DATA!$DV:$DV)</f>
        <v>26</v>
      </c>
      <c r="H106" s="1033">
        <f t="shared" si="2"/>
        <v>4.6445158985351911E-4</v>
      </c>
      <c r="M106" s="791"/>
    </row>
    <row r="107" spans="2:13" s="648" customFormat="1" ht="15.5">
      <c r="B107" s="786"/>
      <c r="C107" s="1377" t="s">
        <v>864</v>
      </c>
      <c r="D107" s="1034" t="s">
        <v>472</v>
      </c>
      <c r="E107" s="1030">
        <f>_xlfn.XLOOKUP($C107,INPUT_DATA!$DS:$DS,INPUT_DATA!$DU:$DU)</f>
        <v>24809610.109999999</v>
      </c>
      <c r="F107" s="1031">
        <f t="shared" si="3"/>
        <v>3.1475897621950281E-3</v>
      </c>
      <c r="G107" s="1032">
        <f>_xlfn.XLOOKUP($C107,INPUT_DATA!$DS:$DS,INPUT_DATA!$DV:$DV)</f>
        <v>22</v>
      </c>
      <c r="H107" s="1033">
        <f t="shared" si="2"/>
        <v>3.9299749910682387E-4</v>
      </c>
      <c r="M107" s="791"/>
    </row>
    <row r="108" spans="2:13" s="648" customFormat="1" ht="15.5">
      <c r="B108" s="786"/>
      <c r="C108" s="1377" t="s">
        <v>865</v>
      </c>
      <c r="D108" s="1034" t="s">
        <v>473</v>
      </c>
      <c r="E108" s="1030">
        <f>_xlfn.XLOOKUP($C108,INPUT_DATA!$DS:$DS,INPUT_DATA!$DU:$DU)</f>
        <v>18812743.91</v>
      </c>
      <c r="F108" s="1031">
        <f t="shared" si="3"/>
        <v>2.3867686701793504E-3</v>
      </c>
      <c r="G108" s="1032">
        <f>_xlfn.XLOOKUP($C108,INPUT_DATA!$DS:$DS,INPUT_DATA!$DV:$DV)</f>
        <v>16</v>
      </c>
      <c r="H108" s="1033">
        <f t="shared" si="2"/>
        <v>2.8581636298678098E-4</v>
      </c>
      <c r="M108" s="791"/>
    </row>
    <row r="109" spans="2:13" s="648" customFormat="1" ht="15.5">
      <c r="B109" s="786"/>
      <c r="C109" s="1377" t="s">
        <v>866</v>
      </c>
      <c r="D109" s="1034" t="s">
        <v>474</v>
      </c>
      <c r="E109" s="1030">
        <f>_xlfn.XLOOKUP($C109,INPUT_DATA!$DS:$DS,INPUT_DATA!$DU:$DU)</f>
        <v>25658718.170000002</v>
      </c>
      <c r="F109" s="1031">
        <f t="shared" si="3"/>
        <v>3.2553159144724487E-3</v>
      </c>
      <c r="G109" s="1032">
        <f>_xlfn.XLOOKUP($C109,INPUT_DATA!$DS:$DS,INPUT_DATA!$DV:$DV)</f>
        <v>21</v>
      </c>
      <c r="H109" s="1033">
        <f t="shared" si="2"/>
        <v>3.7513397642015007E-4</v>
      </c>
      <c r="M109" s="791"/>
    </row>
    <row r="110" spans="2:13" s="648" customFormat="1" ht="15.5">
      <c r="B110" s="786"/>
      <c r="C110" s="1377" t="s">
        <v>867</v>
      </c>
      <c r="D110" s="1034" t="s">
        <v>475</v>
      </c>
      <c r="E110" s="1030">
        <f>_xlfn.XLOOKUP($C110,INPUT_DATA!$DS:$DS,INPUT_DATA!$DU:$DU)</f>
        <v>19164447.280000001</v>
      </c>
      <c r="F110" s="1031">
        <f t="shared" si="3"/>
        <v>2.4313891991531327E-3</v>
      </c>
      <c r="G110" s="1032">
        <f>_xlfn.XLOOKUP($C110,INPUT_DATA!$DS:$DS,INPUT_DATA!$DV:$DV)</f>
        <v>15</v>
      </c>
      <c r="H110" s="1033">
        <f t="shared" si="2"/>
        <v>2.6795284030010718E-4</v>
      </c>
      <c r="M110" s="791"/>
    </row>
    <row r="111" spans="2:13" s="648" customFormat="1" ht="15.5">
      <c r="B111" s="786"/>
      <c r="C111" s="1377" t="s">
        <v>868</v>
      </c>
      <c r="D111" s="1034" t="s">
        <v>476</v>
      </c>
      <c r="E111" s="1030">
        <f>_xlfn.XLOOKUP($C111,INPUT_DATA!$DS:$DS,INPUT_DATA!$DU:$DU)</f>
        <v>25301528.710000001</v>
      </c>
      <c r="F111" s="1031">
        <f t="shared" si="3"/>
        <v>3.2099993664704788E-3</v>
      </c>
      <c r="G111" s="1032">
        <f>_xlfn.XLOOKUP($C111,INPUT_DATA!$DS:$DS,INPUT_DATA!$DV:$DV)</f>
        <v>19</v>
      </c>
      <c r="H111" s="1033">
        <f t="shared" si="2"/>
        <v>3.3940693104680242E-4</v>
      </c>
      <c r="M111" s="791"/>
    </row>
    <row r="112" spans="2:13" s="648" customFormat="1" ht="15.5">
      <c r="B112" s="786"/>
      <c r="C112" s="1377" t="s">
        <v>869</v>
      </c>
      <c r="D112" s="1034" t="s">
        <v>477</v>
      </c>
      <c r="E112" s="1030">
        <f>_xlfn.XLOOKUP($C112,INPUT_DATA!$DS:$DS,INPUT_DATA!$DU:$DU)</f>
        <v>27552518.59</v>
      </c>
      <c r="F112" s="1031">
        <f t="shared" si="3"/>
        <v>3.4955819560266439E-3</v>
      </c>
      <c r="G112" s="1032">
        <f>_xlfn.XLOOKUP($C112,INPUT_DATA!$DS:$DS,INPUT_DATA!$DV:$DV)</f>
        <v>20</v>
      </c>
      <c r="H112" s="1033">
        <f t="shared" si="2"/>
        <v>3.5727045373347622E-4</v>
      </c>
      <c r="M112" s="791"/>
    </row>
    <row r="113" spans="1:13" s="648" customFormat="1" ht="15.5">
      <c r="B113" s="786"/>
      <c r="C113" s="1377" t="s">
        <v>870</v>
      </c>
      <c r="D113" s="1034" t="s">
        <v>478</v>
      </c>
      <c r="E113" s="1030">
        <f>_xlfn.XLOOKUP($C113,INPUT_DATA!$DS:$DS,INPUT_DATA!$DU:$DU)</f>
        <v>28499150.829999998</v>
      </c>
      <c r="F113" s="1031">
        <f t="shared" si="3"/>
        <v>3.6156809795089497E-3</v>
      </c>
      <c r="G113" s="1032">
        <f>_xlfn.XLOOKUP($C113,INPUT_DATA!$DS:$DS,INPUT_DATA!$DV:$DV)</f>
        <v>20</v>
      </c>
      <c r="H113" s="1033">
        <f t="shared" si="2"/>
        <v>3.5727045373347622E-4</v>
      </c>
      <c r="M113" s="791"/>
    </row>
    <row r="114" spans="1:13" s="648" customFormat="1" ht="15.5">
      <c r="B114" s="786"/>
      <c r="C114" s="1377" t="s">
        <v>871</v>
      </c>
      <c r="D114" s="1034" t="s">
        <v>479</v>
      </c>
      <c r="E114" s="1030">
        <f>_xlfn.XLOOKUP($C114,INPUT_DATA!$DS:$DS,INPUT_DATA!$DU:$DU)</f>
        <v>23570037.579999998</v>
      </c>
      <c r="F114" s="1031">
        <f t="shared" si="3"/>
        <v>2.9903254687366821E-3</v>
      </c>
      <c r="G114" s="1032">
        <f>_xlfn.XLOOKUP($C114,INPUT_DATA!$DS:$DS,INPUT_DATA!$DV:$DV)</f>
        <v>16</v>
      </c>
      <c r="H114" s="1033">
        <f t="shared" si="2"/>
        <v>2.8581636298678098E-4</v>
      </c>
      <c r="M114" s="791"/>
    </row>
    <row r="115" spans="1:13" s="648" customFormat="1" ht="15.5">
      <c r="B115" s="786"/>
      <c r="C115" s="1377" t="s">
        <v>872</v>
      </c>
      <c r="D115" s="1035" t="s">
        <v>480</v>
      </c>
      <c r="E115" s="1030">
        <f>_xlfn.XLOOKUP($C115,INPUT_DATA!$DS:$DS,INPUT_DATA!$DU:$DU)</f>
        <v>151621246.62</v>
      </c>
      <c r="F115" s="1031">
        <f t="shared" si="3"/>
        <v>1.9236154114328382E-2</v>
      </c>
      <c r="G115" s="1032">
        <f>_xlfn.XLOOKUP($C115,INPUT_DATA!$DS:$DS,INPUT_DATA!$DV:$DV)</f>
        <v>88</v>
      </c>
      <c r="H115" s="1033">
        <f t="shared" si="2"/>
        <v>1.5719899964272955E-3</v>
      </c>
      <c r="M115" s="791"/>
    </row>
    <row r="116" spans="1:13" s="648" customFormat="1" ht="15.5">
      <c r="B116" s="786"/>
      <c r="C116" s="1028"/>
      <c r="D116" s="1036" t="s">
        <v>420</v>
      </c>
      <c r="E116" s="1037">
        <f>SUM(E85:E115)</f>
        <v>7882097726.96</v>
      </c>
      <c r="F116" s="1038">
        <f>SUM(F85:F115)</f>
        <v>1</v>
      </c>
      <c r="G116" s="1039">
        <f>SUM(G85:G115)</f>
        <v>55980</v>
      </c>
      <c r="H116" s="1040">
        <f>SUM(H85:H115)</f>
        <v>0.99999999999999967</v>
      </c>
      <c r="M116" s="791"/>
    </row>
    <row r="117" spans="1:13" s="648" customFormat="1" ht="15.5">
      <c r="B117" s="786"/>
      <c r="C117" s="1028"/>
      <c r="D117" s="832"/>
      <c r="G117" s="1007"/>
      <c r="M117" s="791"/>
    </row>
    <row r="118" spans="1:13" s="648" customFormat="1" ht="15.5">
      <c r="B118" s="786"/>
      <c r="C118" s="1028"/>
      <c r="D118" s="832"/>
      <c r="G118" s="1007"/>
      <c r="M118" s="791"/>
    </row>
    <row r="119" spans="1:13" s="648" customFormat="1" ht="15.5">
      <c r="B119" s="786"/>
      <c r="C119" s="1028"/>
      <c r="D119" s="832"/>
      <c r="G119" s="1007"/>
      <c r="M119" s="791"/>
    </row>
    <row r="120" spans="1:13" s="648" customFormat="1" ht="15.5">
      <c r="B120" s="786"/>
      <c r="C120" s="1028"/>
      <c r="D120" s="832"/>
      <c r="G120" s="1007"/>
      <c r="M120" s="791"/>
    </row>
    <row r="121" spans="1:13" s="648" customFormat="1" ht="15.5">
      <c r="B121" s="786"/>
      <c r="C121" s="1028"/>
      <c r="D121" s="832"/>
      <c r="G121" s="1007"/>
      <c r="M121" s="791"/>
    </row>
    <row r="122" spans="1:13" s="648" customFormat="1" ht="30" customHeight="1">
      <c r="B122" s="786"/>
      <c r="C122" s="1211" t="s">
        <v>483</v>
      </c>
      <c r="D122" s="832"/>
      <c r="G122" s="1007"/>
      <c r="M122" s="791"/>
    </row>
    <row r="123" spans="1:13" s="648" customFormat="1" ht="15" customHeight="1">
      <c r="A123" s="832"/>
      <c r="B123" s="1023"/>
      <c r="C123" s="1043"/>
      <c r="D123" s="1041"/>
      <c r="E123" s="1041"/>
      <c r="F123" s="1041"/>
      <c r="G123" s="1042"/>
      <c r="H123" s="1041"/>
      <c r="M123" s="791"/>
    </row>
    <row r="124" spans="1:13" s="648" customFormat="1" ht="25.9" customHeight="1">
      <c r="B124" s="786"/>
      <c r="C124" s="1028"/>
      <c r="D124" s="1198" t="s">
        <v>484</v>
      </c>
      <c r="E124" s="2011" t="s">
        <v>448</v>
      </c>
      <c r="F124" s="2013"/>
      <c r="G124" s="2011" t="s">
        <v>449</v>
      </c>
      <c r="H124" s="2013"/>
      <c r="M124" s="791"/>
    </row>
    <row r="125" spans="1:13" s="648" customFormat="1" ht="15.5">
      <c r="B125" s="786"/>
      <c r="C125" s="1377" t="s">
        <v>876</v>
      </c>
      <c r="D125" s="1029" t="s">
        <v>485</v>
      </c>
      <c r="E125" s="1030">
        <f>_xlfn.XLOOKUP($C125,INPUT_DATA!$DS:$DS,INPUT_DATA!$DU:$DU)</f>
        <v>1031010.29</v>
      </c>
      <c r="F125" s="1031">
        <f>E125/$E$137</f>
        <v>1.3080404807384242E-4</v>
      </c>
      <c r="G125" s="1032">
        <f>_xlfn.XLOOKUP($C125,INPUT_DATA!$DS:$DS,INPUT_DATA!$DV:$DV)</f>
        <v>24</v>
      </c>
      <c r="H125" s="1044">
        <f>G125/$G$137</f>
        <v>4.2872454448017146E-4</v>
      </c>
      <c r="M125" s="791"/>
    </row>
    <row r="126" spans="1:13" s="648" customFormat="1" ht="15.5">
      <c r="B126" s="786"/>
      <c r="C126" s="1377" t="s">
        <v>877</v>
      </c>
      <c r="D126" s="1034" t="s">
        <v>486</v>
      </c>
      <c r="E126" s="1030">
        <f>_xlfn.XLOOKUP($C126,INPUT_DATA!$DS:$DS,INPUT_DATA!$DU:$DU)</f>
        <v>10317354.210000001</v>
      </c>
      <c r="F126" s="1031">
        <f t="shared" ref="F126:F136" si="4">E126/$E$137</f>
        <v>1.308960452838643E-3</v>
      </c>
      <c r="G126" s="1032">
        <f>_xlfn.XLOOKUP($C126,INPUT_DATA!$DS:$DS,INPUT_DATA!$DV:$DV)</f>
        <v>183</v>
      </c>
      <c r="H126" s="1044">
        <f t="shared" ref="H126:H136" si="5">G126/$G$137</f>
        <v>3.2690246516613075E-3</v>
      </c>
      <c r="M126" s="791"/>
    </row>
    <row r="127" spans="1:13" s="648" customFormat="1" ht="15.5">
      <c r="B127" s="786"/>
      <c r="C127" s="1377" t="s">
        <v>878</v>
      </c>
      <c r="D127" s="1034" t="s">
        <v>487</v>
      </c>
      <c r="E127" s="1030">
        <f>_xlfn.XLOOKUP($C127,INPUT_DATA!$DS:$DS,INPUT_DATA!$DU:$DU)</f>
        <v>36880144.759999998</v>
      </c>
      <c r="F127" s="1031">
        <f t="shared" si="4"/>
        <v>4.6789758307429763E-3</v>
      </c>
      <c r="G127" s="1032">
        <f>_xlfn.XLOOKUP($C127,INPUT_DATA!$DS:$DS,INPUT_DATA!$DV:$DV)</f>
        <v>494</v>
      </c>
      <c r="H127" s="1044">
        <f t="shared" si="5"/>
        <v>8.8245802072168637E-3</v>
      </c>
      <c r="M127" s="791"/>
    </row>
    <row r="128" spans="1:13" s="648" customFormat="1" ht="15.5">
      <c r="B128" s="786"/>
      <c r="C128" s="1377" t="s">
        <v>879</v>
      </c>
      <c r="D128" s="1034" t="s">
        <v>488</v>
      </c>
      <c r="E128" s="1030">
        <f>_xlfn.XLOOKUP($C128,INPUT_DATA!$DS:$DS,INPUT_DATA!$DU:$DU)</f>
        <v>95805047.700000003</v>
      </c>
      <c r="F128" s="1031">
        <f t="shared" si="4"/>
        <v>1.2154765269188114E-2</v>
      </c>
      <c r="G128" s="1032">
        <f>_xlfn.XLOOKUP($C128,INPUT_DATA!$DS:$DS,INPUT_DATA!$DV:$DV)</f>
        <v>949</v>
      </c>
      <c r="H128" s="1044">
        <f t="shared" si="5"/>
        <v>1.6952483029653447E-2</v>
      </c>
      <c r="M128" s="791"/>
    </row>
    <row r="129" spans="1:13" s="648" customFormat="1" ht="15.5">
      <c r="B129" s="786"/>
      <c r="C129" s="1377" t="s">
        <v>880</v>
      </c>
      <c r="D129" s="1034" t="s">
        <v>489</v>
      </c>
      <c r="E129" s="1030">
        <f>_xlfn.XLOOKUP($C129,INPUT_DATA!$DS:$DS,INPUT_DATA!$DU:$DU)</f>
        <v>151529337.03</v>
      </c>
      <c r="F129" s="1031">
        <f t="shared" si="4"/>
        <v>1.922449356491834E-2</v>
      </c>
      <c r="G129" s="1032">
        <f>_xlfn.XLOOKUP($C129,INPUT_DATA!$DS:$DS,INPUT_DATA!$DV:$DV)</f>
        <v>1440</v>
      </c>
      <c r="H129" s="1044">
        <f t="shared" si="5"/>
        <v>2.5723472668810289E-2</v>
      </c>
      <c r="M129" s="791"/>
    </row>
    <row r="130" spans="1:13" s="648" customFormat="1" ht="15.5">
      <c r="B130" s="786"/>
      <c r="C130" s="1377" t="s">
        <v>881</v>
      </c>
      <c r="D130" s="1034" t="s">
        <v>490</v>
      </c>
      <c r="E130" s="1030">
        <f>_xlfn.XLOOKUP($C130,INPUT_DATA!$DS:$DS,INPUT_DATA!$DU:$DU)</f>
        <v>274735371.51999998</v>
      </c>
      <c r="F130" s="1031">
        <f t="shared" si="4"/>
        <v>3.4855615984091717E-2</v>
      </c>
      <c r="G130" s="1032">
        <f>_xlfn.XLOOKUP($C130,INPUT_DATA!$DS:$DS,INPUT_DATA!$DV:$DV)</f>
        <v>2213</v>
      </c>
      <c r="H130" s="1044">
        <f t="shared" si="5"/>
        <v>3.9531975705609144E-2</v>
      </c>
      <c r="M130" s="791"/>
    </row>
    <row r="131" spans="1:13" s="648" customFormat="1" ht="15.5">
      <c r="B131" s="786"/>
      <c r="C131" s="1377" t="s">
        <v>882</v>
      </c>
      <c r="D131" s="1034" t="s">
        <v>491</v>
      </c>
      <c r="E131" s="1030">
        <f>_xlfn.XLOOKUP($C131,INPUT_DATA!$DS:$DS,INPUT_DATA!$DU:$DU)</f>
        <v>377959009.85000002</v>
      </c>
      <c r="F131" s="1031">
        <f t="shared" si="4"/>
        <v>4.7951576210128112E-2</v>
      </c>
      <c r="G131" s="1032">
        <f>_xlfn.XLOOKUP($C131,INPUT_DATA!$DS:$DS,INPUT_DATA!$DV:$DV)</f>
        <v>2864</v>
      </c>
      <c r="H131" s="1044">
        <f t="shared" si="5"/>
        <v>5.1161128974633797E-2</v>
      </c>
      <c r="M131" s="791"/>
    </row>
    <row r="132" spans="1:13" s="648" customFormat="1" ht="15.5">
      <c r="B132" s="786"/>
      <c r="C132" s="1377" t="s">
        <v>883</v>
      </c>
      <c r="D132" s="1034" t="s">
        <v>492</v>
      </c>
      <c r="E132" s="1030">
        <f>_xlfn.XLOOKUP($C132,INPUT_DATA!$DS:$DS,INPUT_DATA!$DU:$DU)</f>
        <v>567108187.15999997</v>
      </c>
      <c r="F132" s="1031">
        <f t="shared" si="4"/>
        <v>7.1948890613251062E-2</v>
      </c>
      <c r="G132" s="1032">
        <f>_xlfn.XLOOKUP($C132,INPUT_DATA!$DS:$DS,INPUT_DATA!$DV:$DV)</f>
        <v>3861</v>
      </c>
      <c r="H132" s="1044">
        <f t="shared" si="5"/>
        <v>6.897106109324759E-2</v>
      </c>
      <c r="M132" s="791"/>
    </row>
    <row r="133" spans="1:13" s="648" customFormat="1" ht="15.5">
      <c r="B133" s="786"/>
      <c r="C133" s="1377" t="s">
        <v>884</v>
      </c>
      <c r="D133" s="1034" t="s">
        <v>493</v>
      </c>
      <c r="E133" s="1030">
        <f>_xlfn.XLOOKUP($C133,INPUT_DATA!$DS:$DS,INPUT_DATA!$DU:$DU)</f>
        <v>868841222</v>
      </c>
      <c r="F133" s="1031">
        <f t="shared" si="4"/>
        <v>0.11022969418765353</v>
      </c>
      <c r="G133" s="1032">
        <f>_xlfn.XLOOKUP($C133,INPUT_DATA!$DS:$DS,INPUT_DATA!$DV:$DV)</f>
        <v>5638</v>
      </c>
      <c r="H133" s="1044">
        <f t="shared" si="5"/>
        <v>0.10071454090746695</v>
      </c>
      <c r="M133" s="791"/>
    </row>
    <row r="134" spans="1:13" s="648" customFormat="1" ht="15.5">
      <c r="B134" s="786"/>
      <c r="C134" s="1377" t="s">
        <v>885</v>
      </c>
      <c r="D134" s="1034" t="s">
        <v>494</v>
      </c>
      <c r="E134" s="1030">
        <f>_xlfn.XLOOKUP($C134,INPUT_DATA!$DS:$DS,INPUT_DATA!$DU:$DU)</f>
        <v>1679190795.74</v>
      </c>
      <c r="F134" s="1031">
        <f t="shared" si="4"/>
        <v>0.21303856586254699</v>
      </c>
      <c r="G134" s="1032">
        <f>_xlfn.XLOOKUP($C134,INPUT_DATA!$DS:$DS,INPUT_DATA!$DV:$DV)</f>
        <v>10055</v>
      </c>
      <c r="H134" s="1044">
        <f t="shared" si="5"/>
        <v>0.17961772061450518</v>
      </c>
      <c r="M134" s="791"/>
    </row>
    <row r="135" spans="1:13" s="648" customFormat="1" ht="15.5">
      <c r="B135" s="786"/>
      <c r="C135" s="1377" t="s">
        <v>886</v>
      </c>
      <c r="D135" s="1045" t="s">
        <v>495</v>
      </c>
      <c r="E135" s="1030">
        <f>_xlfn.XLOOKUP($C135,INPUT_DATA!$DS:$DS,INPUT_DATA!$DU:$DU)</f>
        <v>3003232852.0999999</v>
      </c>
      <c r="F135" s="1031">
        <f t="shared" si="4"/>
        <v>0.38101948949804493</v>
      </c>
      <c r="G135" s="1032">
        <f>_xlfn.XLOOKUP($C135,INPUT_DATA!$DS:$DS,INPUT_DATA!$DV:$DV)</f>
        <v>21446</v>
      </c>
      <c r="H135" s="1044">
        <f t="shared" si="5"/>
        <v>0.38310110753840659</v>
      </c>
      <c r="M135" s="791"/>
    </row>
    <row r="136" spans="1:13" s="648" customFormat="1" ht="15.5">
      <c r="B136" s="786"/>
      <c r="C136" s="1377" t="s">
        <v>887</v>
      </c>
      <c r="D136" s="1035" t="s">
        <v>1239</v>
      </c>
      <c r="E136" s="1030">
        <f>_xlfn.XLOOKUP($C136,INPUT_DATA!$DS:$DS,INPUT_DATA!$DU:$DU)</f>
        <v>815467394.60000002</v>
      </c>
      <c r="F136" s="1031">
        <f t="shared" si="4"/>
        <v>0.10345816847852161</v>
      </c>
      <c r="G136" s="1032">
        <f>_xlfn.XLOOKUP($C136,INPUT_DATA!$DS:$DS,INPUT_DATA!$DV:$DV)</f>
        <v>6813</v>
      </c>
      <c r="H136" s="1044">
        <f t="shared" si="5"/>
        <v>0.12170418006430868</v>
      </c>
      <c r="M136" s="791"/>
    </row>
    <row r="137" spans="1:13" s="648" customFormat="1" ht="15.5">
      <c r="B137" s="786"/>
      <c r="C137" s="1028"/>
      <c r="D137" s="1036" t="s">
        <v>420</v>
      </c>
      <c r="E137" s="1037">
        <f>SUM(E125:E136)</f>
        <v>7882097726.960001</v>
      </c>
      <c r="F137" s="1038">
        <f>SUM(F125:F136)</f>
        <v>1</v>
      </c>
      <c r="G137" s="1039">
        <f>SUM(G125:G136)</f>
        <v>55980</v>
      </c>
      <c r="H137" s="1040">
        <f>SUM(H125:H136)</f>
        <v>1</v>
      </c>
      <c r="M137" s="791"/>
    </row>
    <row r="138" spans="1:13" s="648" customFormat="1" ht="15.5">
      <c r="B138" s="786"/>
      <c r="C138" s="1028"/>
      <c r="D138" s="832"/>
      <c r="G138" s="1007"/>
      <c r="M138" s="791"/>
    </row>
    <row r="139" spans="1:13" s="648" customFormat="1" ht="15.5">
      <c r="B139" s="786"/>
      <c r="C139" s="1028"/>
      <c r="D139" s="832"/>
      <c r="G139" s="1007"/>
      <c r="M139" s="791"/>
    </row>
    <row r="140" spans="1:13" s="648" customFormat="1" ht="15.5">
      <c r="B140" s="786"/>
      <c r="C140" s="1028"/>
      <c r="D140" s="832"/>
      <c r="G140" s="1007"/>
      <c r="M140" s="791"/>
    </row>
    <row r="141" spans="1:13" s="648" customFormat="1" ht="30" customHeight="1">
      <c r="B141" s="786"/>
      <c r="C141" s="1211" t="s">
        <v>1333</v>
      </c>
      <c r="D141" s="832"/>
      <c r="G141" s="1007"/>
      <c r="M141" s="791"/>
    </row>
    <row r="142" spans="1:13" s="648" customFormat="1" ht="15" customHeight="1">
      <c r="A142" s="832"/>
      <c r="B142" s="1023"/>
      <c r="C142" s="1043"/>
      <c r="D142" s="1041"/>
      <c r="E142" s="1041"/>
      <c r="F142" s="1041"/>
      <c r="G142" s="1042"/>
      <c r="H142" s="1041"/>
      <c r="M142" s="791"/>
    </row>
    <row r="143" spans="1:13" s="648" customFormat="1" ht="25.9" customHeight="1">
      <c r="B143" s="786"/>
      <c r="C143" s="1028"/>
      <c r="D143" s="1198" t="s">
        <v>1352</v>
      </c>
      <c r="E143" s="2011" t="s">
        <v>448</v>
      </c>
      <c r="F143" s="2013"/>
      <c r="G143" s="2011" t="s">
        <v>449</v>
      </c>
      <c r="H143" s="2013"/>
      <c r="M143" s="791"/>
    </row>
    <row r="144" spans="1:13" s="648" customFormat="1" ht="15.5">
      <c r="B144" s="786"/>
      <c r="C144" s="1377" t="s">
        <v>891</v>
      </c>
      <c r="D144" s="1029" t="s">
        <v>485</v>
      </c>
      <c r="E144" s="1030">
        <f>_xlfn.XLOOKUP($C144,INPUT_DATA!$DS:$DS,INPUT_DATA!$DU:$DU)</f>
        <v>31600664.969999999</v>
      </c>
      <c r="F144" s="1031">
        <f>E144/$E$137</f>
        <v>4.0091693943241514E-3</v>
      </c>
      <c r="G144" s="1032">
        <f>_xlfn.XLOOKUP($C144,INPUT_DATA!$DS:$DS,INPUT_DATA!$DV:$DV)</f>
        <v>1140</v>
      </c>
      <c r="H144" s="1044">
        <f>G144/$G$137</f>
        <v>2.0364415862808145E-2</v>
      </c>
      <c r="M144" s="791"/>
    </row>
    <row r="145" spans="2:13" s="648" customFormat="1" ht="15.5">
      <c r="B145" s="786"/>
      <c r="C145" s="1377" t="s">
        <v>892</v>
      </c>
      <c r="D145" s="1034" t="s">
        <v>486</v>
      </c>
      <c r="E145" s="1030">
        <f>_xlfn.XLOOKUP($C145,INPUT_DATA!$DS:$DS,INPUT_DATA!$DU:$DU)</f>
        <v>123275540.68000001</v>
      </c>
      <c r="F145" s="1031">
        <f t="shared" ref="F145:F155" si="6">E145/$E$137</f>
        <v>1.5639940654167125E-2</v>
      </c>
      <c r="G145" s="1032">
        <f>_xlfn.XLOOKUP($C145,INPUT_DATA!$DS:$DS,INPUT_DATA!$DV:$DV)</f>
        <v>2389</v>
      </c>
      <c r="H145" s="1044">
        <f t="shared" ref="H145:H155" si="7">G145/$G$137</f>
        <v>4.267595569846374E-2</v>
      </c>
      <c r="M145" s="791"/>
    </row>
    <row r="146" spans="2:13" s="648" customFormat="1" ht="15.5">
      <c r="B146" s="786"/>
      <c r="C146" s="1377" t="s">
        <v>893</v>
      </c>
      <c r="D146" s="1034" t="s">
        <v>487</v>
      </c>
      <c r="E146" s="1030">
        <f>_xlfn.XLOOKUP($C146,INPUT_DATA!$DS:$DS,INPUT_DATA!$DU:$DU)</f>
        <v>257754060.47999999</v>
      </c>
      <c r="F146" s="1031">
        <f t="shared" si="6"/>
        <v>3.2701200798154986E-2</v>
      </c>
      <c r="G146" s="1032">
        <f>_xlfn.XLOOKUP($C146,INPUT_DATA!$DS:$DS,INPUT_DATA!$DV:$DV)</f>
        <v>3412</v>
      </c>
      <c r="H146" s="1044">
        <f t="shared" si="7"/>
        <v>6.0950339406931044E-2</v>
      </c>
      <c r="M146" s="791"/>
    </row>
    <row r="147" spans="2:13" s="648" customFormat="1" ht="15.5">
      <c r="B147" s="786"/>
      <c r="C147" s="1377" t="s">
        <v>894</v>
      </c>
      <c r="D147" s="1034" t="s">
        <v>488</v>
      </c>
      <c r="E147" s="1030">
        <f>_xlfn.XLOOKUP($C147,INPUT_DATA!$DS:$DS,INPUT_DATA!$DU:$DU)</f>
        <v>448879256.58999997</v>
      </c>
      <c r="F147" s="1031">
        <f t="shared" si="6"/>
        <v>5.6949212270567158E-2</v>
      </c>
      <c r="G147" s="1032">
        <f>_xlfn.XLOOKUP($C147,INPUT_DATA!$DS:$DS,INPUT_DATA!$DV:$DV)</f>
        <v>4360</v>
      </c>
      <c r="H147" s="1044">
        <f t="shared" si="7"/>
        <v>7.7884958913897823E-2</v>
      </c>
      <c r="M147" s="791"/>
    </row>
    <row r="148" spans="2:13" s="648" customFormat="1" ht="15.5">
      <c r="B148" s="786"/>
      <c r="C148" s="1377" t="s">
        <v>895</v>
      </c>
      <c r="D148" s="1034" t="s">
        <v>489</v>
      </c>
      <c r="E148" s="1030">
        <f>_xlfn.XLOOKUP($C148,INPUT_DATA!$DS:$DS,INPUT_DATA!$DU:$DU)</f>
        <v>698366269.24000001</v>
      </c>
      <c r="F148" s="1031">
        <f t="shared" si="6"/>
        <v>8.8601574534061089E-2</v>
      </c>
      <c r="G148" s="1032">
        <f>_xlfn.XLOOKUP($C148,INPUT_DATA!$DS:$DS,INPUT_DATA!$DV:$DV)</f>
        <v>5569</v>
      </c>
      <c r="H148" s="1044">
        <f t="shared" si="7"/>
        <v>9.9481957842086466E-2</v>
      </c>
      <c r="M148" s="791"/>
    </row>
    <row r="149" spans="2:13" s="648" customFormat="1" ht="15.5">
      <c r="B149" s="786"/>
      <c r="C149" s="1377" t="s">
        <v>896</v>
      </c>
      <c r="D149" s="1034" t="s">
        <v>490</v>
      </c>
      <c r="E149" s="1030">
        <f>_xlfn.XLOOKUP($C149,INPUT_DATA!$DS:$DS,INPUT_DATA!$DU:$DU)</f>
        <v>873199038.07000005</v>
      </c>
      <c r="F149" s="1031">
        <f t="shared" si="6"/>
        <v>0.11078256935121496</v>
      </c>
      <c r="G149" s="1032">
        <f>_xlfn.XLOOKUP($C149,INPUT_DATA!$DS:$DS,INPUT_DATA!$DV:$DV)</f>
        <v>6351</v>
      </c>
      <c r="H149" s="1044">
        <f t="shared" si="7"/>
        <v>0.11345123258306539</v>
      </c>
      <c r="M149" s="791"/>
    </row>
    <row r="150" spans="2:13" s="648" customFormat="1" ht="15.5">
      <c r="B150" s="786"/>
      <c r="C150" s="1377" t="s">
        <v>897</v>
      </c>
      <c r="D150" s="1034" t="s">
        <v>491</v>
      </c>
      <c r="E150" s="1030">
        <f>_xlfn.XLOOKUP($C150,INPUT_DATA!$DS:$DS,INPUT_DATA!$DU:$DU)</f>
        <v>1081668001.72</v>
      </c>
      <c r="F150" s="1031">
        <f t="shared" si="6"/>
        <v>0.13723098078576881</v>
      </c>
      <c r="G150" s="1032">
        <f>_xlfn.XLOOKUP($C150,INPUT_DATA!$DS:$DS,INPUT_DATA!$DV:$DV)</f>
        <v>7123</v>
      </c>
      <c r="H150" s="1044">
        <f t="shared" si="7"/>
        <v>0.12724187209717755</v>
      </c>
      <c r="M150" s="791"/>
    </row>
    <row r="151" spans="2:13" s="648" customFormat="1" ht="15.5">
      <c r="B151" s="786"/>
      <c r="C151" s="1377" t="s">
        <v>898</v>
      </c>
      <c r="D151" s="1034" t="s">
        <v>492</v>
      </c>
      <c r="E151" s="1030">
        <f>_xlfn.XLOOKUP($C151,INPUT_DATA!$DS:$DS,INPUT_DATA!$DU:$DU)</f>
        <v>1219684845.5699999</v>
      </c>
      <c r="F151" s="1031">
        <f t="shared" si="6"/>
        <v>0.15474114732150282</v>
      </c>
      <c r="G151" s="1032">
        <f>_xlfn.XLOOKUP($C151,INPUT_DATA!$DS:$DS,INPUT_DATA!$DV:$DV)</f>
        <v>7646</v>
      </c>
      <c r="H151" s="1044">
        <f t="shared" si="7"/>
        <v>0.13658449446230797</v>
      </c>
      <c r="M151" s="791"/>
    </row>
    <row r="152" spans="2:13" s="648" customFormat="1" ht="15.5">
      <c r="B152" s="786"/>
      <c r="C152" s="1377" t="s">
        <v>899</v>
      </c>
      <c r="D152" s="1034" t="s">
        <v>493</v>
      </c>
      <c r="E152" s="1030">
        <f>_xlfn.XLOOKUP($C152,INPUT_DATA!$DS:$DS,INPUT_DATA!$DU:$DU)</f>
        <v>1388538568.8099999</v>
      </c>
      <c r="F152" s="1031">
        <f t="shared" si="6"/>
        <v>0.17616358194350085</v>
      </c>
      <c r="G152" s="1032">
        <f>_xlfn.XLOOKUP($C152,INPUT_DATA!$DS:$DS,INPUT_DATA!$DV:$DV)</f>
        <v>8230</v>
      </c>
      <c r="H152" s="1044">
        <f t="shared" si="7"/>
        <v>0.14701679171132548</v>
      </c>
      <c r="M152" s="791"/>
    </row>
    <row r="153" spans="2:13" s="648" customFormat="1" ht="15.5">
      <c r="B153" s="786"/>
      <c r="C153" s="1377" t="s">
        <v>900</v>
      </c>
      <c r="D153" s="1034" t="s">
        <v>494</v>
      </c>
      <c r="E153" s="1030">
        <f>_xlfn.XLOOKUP($C153,INPUT_DATA!$DS:$DS,INPUT_DATA!$DU:$DU)</f>
        <v>1431785552.3099999</v>
      </c>
      <c r="F153" s="1031">
        <f t="shared" si="6"/>
        <v>0.18165031720080141</v>
      </c>
      <c r="G153" s="1032">
        <f>_xlfn.XLOOKUP($C153,INPUT_DATA!$DS:$DS,INPUT_DATA!$DV:$DV)</f>
        <v>7731</v>
      </c>
      <c r="H153" s="1044">
        <f t="shared" si="7"/>
        <v>0.13810289389067523</v>
      </c>
      <c r="M153" s="791"/>
    </row>
    <row r="154" spans="2:13" s="648" customFormat="1" ht="15.5">
      <c r="B154" s="786"/>
      <c r="C154" s="1377" t="s">
        <v>901</v>
      </c>
      <c r="D154" s="1045" t="s">
        <v>495</v>
      </c>
      <c r="E154" s="1030">
        <f>_xlfn.XLOOKUP($C154,INPUT_DATA!$DS:$DS,INPUT_DATA!$DU:$DU)</f>
        <v>327345928.51999998</v>
      </c>
      <c r="F154" s="1031">
        <f t="shared" si="6"/>
        <v>4.1530305745936504E-2</v>
      </c>
      <c r="G154" s="1032">
        <f>_xlfn.XLOOKUP($C154,INPUT_DATA!$DS:$DS,INPUT_DATA!$DV:$DV)</f>
        <v>2029</v>
      </c>
      <c r="H154" s="1044">
        <f t="shared" si="7"/>
        <v>3.6245087531261162E-2</v>
      </c>
      <c r="M154" s="791"/>
    </row>
    <row r="155" spans="2:13" s="648" customFormat="1" ht="15.5">
      <c r="B155" s="786"/>
      <c r="C155" s="1377" t="s">
        <v>902</v>
      </c>
      <c r="D155" s="1035" t="s">
        <v>1239</v>
      </c>
      <c r="E155" s="1030">
        <f>_xlfn.XLOOKUP($C155,INPUT_DATA!$DS:$DS,INPUT_DATA!$DU:$DU)</f>
        <v>0</v>
      </c>
      <c r="F155" s="1031">
        <f t="shared" si="6"/>
        <v>0</v>
      </c>
      <c r="G155" s="1032">
        <f>_xlfn.XLOOKUP($C155,INPUT_DATA!$DS:$DS,INPUT_DATA!$DV:$DV)</f>
        <v>0</v>
      </c>
      <c r="H155" s="1044">
        <f t="shared" si="7"/>
        <v>0</v>
      </c>
      <c r="M155" s="791"/>
    </row>
    <row r="156" spans="2:13" s="648" customFormat="1" ht="15.5">
      <c r="B156" s="786"/>
      <c r="C156" s="1028"/>
      <c r="D156" s="1036" t="s">
        <v>420</v>
      </c>
      <c r="E156" s="1037">
        <f>SUM(E144:E155)</f>
        <v>7882097726.9599991</v>
      </c>
      <c r="F156" s="1038">
        <f>SUM(F144:F155)</f>
        <v>0.99999999999999978</v>
      </c>
      <c r="G156" s="1039">
        <f>SUM(G144:G155)</f>
        <v>55980</v>
      </c>
      <c r="H156" s="1040">
        <f>SUM(H144:H155)</f>
        <v>1</v>
      </c>
      <c r="M156" s="791"/>
    </row>
    <row r="157" spans="2:13" s="648" customFormat="1" ht="15.5">
      <c r="B157" s="786"/>
      <c r="C157" s="1028"/>
      <c r="D157" s="832"/>
      <c r="G157" s="1007"/>
      <c r="M157" s="791"/>
    </row>
    <row r="158" spans="2:13" s="648" customFormat="1" ht="15.5">
      <c r="B158" s="786"/>
      <c r="C158" s="1028"/>
      <c r="D158" s="832"/>
      <c r="G158" s="1007"/>
      <c r="M158" s="791"/>
    </row>
    <row r="159" spans="2:13" s="648" customFormat="1" ht="15.5">
      <c r="B159" s="786"/>
      <c r="C159" s="1028"/>
      <c r="D159" s="832"/>
      <c r="G159" s="1007"/>
      <c r="M159" s="791"/>
    </row>
    <row r="160" spans="2:13" s="648" customFormat="1" ht="15.5">
      <c r="B160" s="786"/>
      <c r="C160" s="1028"/>
      <c r="D160" s="832"/>
      <c r="G160" s="1007"/>
      <c r="M160" s="791"/>
    </row>
    <row r="161" spans="1:13" s="648" customFormat="1" ht="15.5">
      <c r="B161" s="786"/>
      <c r="C161" s="1028"/>
      <c r="D161" s="832"/>
      <c r="G161" s="1007"/>
      <c r="M161" s="791"/>
    </row>
    <row r="162" spans="1:13" s="648" customFormat="1" ht="15.5">
      <c r="B162" s="786"/>
      <c r="C162" s="1028"/>
      <c r="D162" s="832"/>
      <c r="G162" s="1007"/>
      <c r="M162" s="791"/>
    </row>
    <row r="163" spans="1:13" s="648" customFormat="1" ht="30" customHeight="1">
      <c r="B163" s="786"/>
      <c r="C163" s="1211" t="s">
        <v>1336</v>
      </c>
      <c r="D163" s="832"/>
      <c r="G163" s="1007"/>
      <c r="M163" s="791"/>
    </row>
    <row r="164" spans="1:13" s="648" customFormat="1" ht="15" customHeight="1">
      <c r="A164" s="832"/>
      <c r="B164" s="1023"/>
      <c r="C164" s="1043"/>
      <c r="D164" s="1041"/>
      <c r="E164" s="1041"/>
      <c r="F164" s="1041"/>
      <c r="G164" s="1042"/>
      <c r="H164" s="1041"/>
      <c r="M164" s="791"/>
    </row>
    <row r="165" spans="1:13" s="648" customFormat="1" ht="25.9" customHeight="1">
      <c r="B165" s="786"/>
      <c r="C165" s="1028"/>
      <c r="D165" s="1198" t="s">
        <v>496</v>
      </c>
      <c r="E165" s="2011" t="s">
        <v>448</v>
      </c>
      <c r="F165" s="2013"/>
      <c r="G165" s="2011" t="s">
        <v>449</v>
      </c>
      <c r="H165" s="2013"/>
      <c r="M165" s="791"/>
    </row>
    <row r="166" spans="1:13" s="648" customFormat="1" ht="15.5">
      <c r="B166" s="786"/>
      <c r="C166" s="1377" t="s">
        <v>906</v>
      </c>
      <c r="D166" s="1029" t="s">
        <v>497</v>
      </c>
      <c r="E166" s="1030">
        <f>_xlfn.XLOOKUP($C166,INPUT_DATA!$DS:$DS,INPUT_DATA!$DU:$DU)</f>
        <v>381507.39</v>
      </c>
      <c r="F166" s="1031">
        <f>E166/$E$193</f>
        <v>4.8401758417063092E-5</v>
      </c>
      <c r="G166" s="1032">
        <f>_xlfn.XLOOKUP($C166,INPUT_DATA!$DS:$DS,INPUT_DATA!$DV:$DV)</f>
        <v>7</v>
      </c>
      <c r="H166" s="1044">
        <f>G166/$G$193</f>
        <v>1.2504465880671669E-4</v>
      </c>
      <c r="M166" s="791"/>
    </row>
    <row r="167" spans="1:13" s="648" customFormat="1" ht="15.5">
      <c r="B167" s="786"/>
      <c r="C167" s="1377" t="s">
        <v>907</v>
      </c>
      <c r="D167" s="1034" t="s">
        <v>498</v>
      </c>
      <c r="E167" s="1030">
        <f>_xlfn.XLOOKUP($C167,INPUT_DATA!$DS:$DS,INPUT_DATA!$DU:$DU)</f>
        <v>1434636.37</v>
      </c>
      <c r="F167" s="1031">
        <f t="shared" ref="F167:F192" si="8">E167/$E$193</f>
        <v>1.8201199981230336E-4</v>
      </c>
      <c r="G167" s="1032">
        <f>_xlfn.XLOOKUP($C167,INPUT_DATA!$DS:$DS,INPUT_DATA!$DV:$DV)</f>
        <v>31</v>
      </c>
      <c r="H167" s="1044">
        <f t="shared" ref="H167:H192" si="9">G167/$G$193</f>
        <v>5.5376920328688815E-4</v>
      </c>
      <c r="M167" s="791"/>
    </row>
    <row r="168" spans="1:13" s="648" customFormat="1" ht="15.5">
      <c r="B168" s="786"/>
      <c r="C168" s="1377" t="s">
        <v>908</v>
      </c>
      <c r="D168" s="1034" t="s">
        <v>499</v>
      </c>
      <c r="E168" s="1030">
        <f>_xlfn.XLOOKUP($C168,INPUT_DATA!$DS:$DS,INPUT_DATA!$DU:$DU)</f>
        <v>2984248.38</v>
      </c>
      <c r="F168" s="1031">
        <f t="shared" si="8"/>
        <v>3.7861093371027987E-4</v>
      </c>
      <c r="G168" s="1032">
        <f>_xlfn.XLOOKUP($C168,INPUT_DATA!$DS:$DS,INPUT_DATA!$DV:$DV)</f>
        <v>71</v>
      </c>
      <c r="H168" s="1044">
        <f t="shared" si="9"/>
        <v>1.2683101107538407E-3</v>
      </c>
      <c r="M168" s="791"/>
    </row>
    <row r="169" spans="1:13" s="648" customFormat="1" ht="15.5">
      <c r="B169" s="786"/>
      <c r="C169" s="1377" t="s">
        <v>909</v>
      </c>
      <c r="D169" s="1034" t="s">
        <v>500</v>
      </c>
      <c r="E169" s="1030">
        <f>_xlfn.XLOOKUP($C169,INPUT_DATA!$DS:$DS,INPUT_DATA!$DU:$DU)</f>
        <v>10415287.66</v>
      </c>
      <c r="F169" s="1031">
        <f t="shared" si="8"/>
        <v>1.321385248038153E-3</v>
      </c>
      <c r="G169" s="1032">
        <f>_xlfn.XLOOKUP($C169,INPUT_DATA!$DS:$DS,INPUT_DATA!$DV:$DV)</f>
        <v>246</v>
      </c>
      <c r="H169" s="1044">
        <f t="shared" si="9"/>
        <v>4.3944265809217576E-3</v>
      </c>
      <c r="M169" s="791"/>
    </row>
    <row r="170" spans="1:13" s="648" customFormat="1" ht="15.5">
      <c r="B170" s="786"/>
      <c r="C170" s="1377" t="s">
        <v>910</v>
      </c>
      <c r="D170" s="1034" t="s">
        <v>501</v>
      </c>
      <c r="E170" s="1030">
        <f>_xlfn.XLOOKUP($C170,INPUT_DATA!$DS:$DS,INPUT_DATA!$DU:$DU)</f>
        <v>10720896.35</v>
      </c>
      <c r="F170" s="1031">
        <f t="shared" si="8"/>
        <v>1.3601577551278193E-3</v>
      </c>
      <c r="G170" s="1032">
        <f>_xlfn.XLOOKUP($C170,INPUT_DATA!$DS:$DS,INPUT_DATA!$DV:$DV)</f>
        <v>200</v>
      </c>
      <c r="H170" s="1044">
        <f t="shared" si="9"/>
        <v>3.5727045373347625E-3</v>
      </c>
      <c r="M170" s="791"/>
    </row>
    <row r="171" spans="1:13" s="648" customFormat="1" ht="15.5">
      <c r="B171" s="786"/>
      <c r="C171" s="1377" t="s">
        <v>911</v>
      </c>
      <c r="D171" s="1034" t="s">
        <v>502</v>
      </c>
      <c r="E171" s="1030">
        <f>_xlfn.XLOOKUP($C171,INPUT_DATA!$DS:$DS,INPUT_DATA!$DU:$DU)</f>
        <v>14416782.68</v>
      </c>
      <c r="F171" s="1031">
        <f t="shared" si="8"/>
        <v>1.8290540385827371E-3</v>
      </c>
      <c r="G171" s="1032">
        <f>_xlfn.XLOOKUP($C171,INPUT_DATA!$DS:$DS,INPUT_DATA!$DV:$DV)</f>
        <v>287</v>
      </c>
      <c r="H171" s="1044">
        <f t="shared" si="9"/>
        <v>5.1268310110753838E-3</v>
      </c>
      <c r="M171" s="791"/>
    </row>
    <row r="172" spans="1:13" s="648" customFormat="1" ht="15.5">
      <c r="B172" s="786"/>
      <c r="C172" s="1377" t="s">
        <v>912</v>
      </c>
      <c r="D172" s="1034" t="s">
        <v>503</v>
      </c>
      <c r="E172" s="1030">
        <f>_xlfn.XLOOKUP($C172,INPUT_DATA!$DS:$DS,INPUT_DATA!$DU:$DU)</f>
        <v>127712297.52</v>
      </c>
      <c r="F172" s="1031">
        <f t="shared" si="8"/>
        <v>1.6202831015805816E-2</v>
      </c>
      <c r="G172" s="1032">
        <f>_xlfn.XLOOKUP($C172,INPUT_DATA!$DS:$DS,INPUT_DATA!$DV:$DV)</f>
        <v>2036</v>
      </c>
      <c r="H172" s="1044">
        <f t="shared" si="9"/>
        <v>3.6370132190067885E-2</v>
      </c>
      <c r="M172" s="791"/>
    </row>
    <row r="173" spans="1:13" s="648" customFormat="1" ht="15.5">
      <c r="B173" s="786"/>
      <c r="C173" s="1377" t="s">
        <v>913</v>
      </c>
      <c r="D173" s="1034" t="s">
        <v>504</v>
      </c>
      <c r="E173" s="1030">
        <f>_xlfn.XLOOKUP($C173,INPUT_DATA!$DS:$DS,INPUT_DATA!$DU:$DU)</f>
        <v>30814373.960000001</v>
      </c>
      <c r="F173" s="1031">
        <f t="shared" si="8"/>
        <v>3.9094128273241572E-3</v>
      </c>
      <c r="G173" s="1032">
        <f>_xlfn.XLOOKUP($C173,INPUT_DATA!$DS:$DS,INPUT_DATA!$DV:$DV)</f>
        <v>484</v>
      </c>
      <c r="H173" s="1044">
        <f t="shared" si="9"/>
        <v>8.6459449803501249E-3</v>
      </c>
      <c r="M173" s="791"/>
    </row>
    <row r="174" spans="1:13" s="648" customFormat="1" ht="15.5">
      <c r="B174" s="786"/>
      <c r="C174" s="1377" t="s">
        <v>914</v>
      </c>
      <c r="D174" s="1034" t="s">
        <v>505</v>
      </c>
      <c r="E174" s="1030">
        <f>_xlfn.XLOOKUP($C174,INPUT_DATA!$DS:$DS,INPUT_DATA!$DU:$DU)</f>
        <v>153738431.96000001</v>
      </c>
      <c r="F174" s="1031">
        <f t="shared" si="8"/>
        <v>1.9504760951409125E-2</v>
      </c>
      <c r="G174" s="1032">
        <f>_xlfn.XLOOKUP($C174,INPUT_DATA!$DS:$DS,INPUT_DATA!$DV:$DV)</f>
        <v>2020</v>
      </c>
      <c r="H174" s="1044">
        <f t="shared" si="9"/>
        <v>3.6084315827081104E-2</v>
      </c>
      <c r="M174" s="791"/>
    </row>
    <row r="175" spans="1:13" s="648" customFormat="1" ht="15.5">
      <c r="B175" s="786"/>
      <c r="C175" s="1377" t="s">
        <v>915</v>
      </c>
      <c r="D175" s="1034" t="s">
        <v>506</v>
      </c>
      <c r="E175" s="1030">
        <f>_xlfn.XLOOKUP($C175,INPUT_DATA!$DS:$DS,INPUT_DATA!$DU:$DU)</f>
        <v>57688176.460000001</v>
      </c>
      <c r="F175" s="1031">
        <f t="shared" si="8"/>
        <v>7.3188862227225168E-3</v>
      </c>
      <c r="G175" s="1032">
        <f>_xlfn.XLOOKUP($C175,INPUT_DATA!$DS:$DS,INPUT_DATA!$DV:$DV)</f>
        <v>694</v>
      </c>
      <c r="H175" s="1044">
        <f t="shared" si="9"/>
        <v>1.2397284744551625E-2</v>
      </c>
      <c r="M175" s="791"/>
    </row>
    <row r="176" spans="1:13" s="648" customFormat="1" ht="15.5">
      <c r="B176" s="786"/>
      <c r="C176" s="1377" t="s">
        <v>916</v>
      </c>
      <c r="D176" s="1034" t="s">
        <v>507</v>
      </c>
      <c r="E176" s="1030">
        <f>_xlfn.XLOOKUP($C176,INPUT_DATA!$DS:$DS,INPUT_DATA!$DU:$DU)</f>
        <v>89337473.25</v>
      </c>
      <c r="F176" s="1031">
        <f t="shared" si="8"/>
        <v>1.1334225525322946E-2</v>
      </c>
      <c r="G176" s="1032">
        <f>_xlfn.XLOOKUP($C176,INPUT_DATA!$DS:$DS,INPUT_DATA!$DV:$DV)</f>
        <v>965</v>
      </c>
      <c r="H176" s="1044">
        <f t="shared" si="9"/>
        <v>1.7238299392640228E-2</v>
      </c>
      <c r="M176" s="791"/>
    </row>
    <row r="177" spans="2:13" s="648" customFormat="1" ht="15.5">
      <c r="B177" s="786"/>
      <c r="C177" s="1377" t="s">
        <v>917</v>
      </c>
      <c r="D177" s="1034" t="s">
        <v>508</v>
      </c>
      <c r="E177" s="1030">
        <f>_xlfn.XLOOKUP($C177,INPUT_DATA!$DS:$DS,INPUT_DATA!$DU:$DU)</f>
        <v>711029439.78999996</v>
      </c>
      <c r="F177" s="1031">
        <f t="shared" si="8"/>
        <v>9.0208148188519452E-2</v>
      </c>
      <c r="G177" s="1032">
        <f>_xlfn.XLOOKUP($C177,INPUT_DATA!$DS:$DS,INPUT_DATA!$DV:$DV)</f>
        <v>7427</v>
      </c>
      <c r="H177" s="1044">
        <f t="shared" si="9"/>
        <v>0.13267238299392639</v>
      </c>
      <c r="M177" s="791"/>
    </row>
    <row r="178" spans="2:13" s="648" customFormat="1" ht="15.5">
      <c r="B178" s="786"/>
      <c r="C178" s="1377" t="s">
        <v>918</v>
      </c>
      <c r="D178" s="1034" t="s">
        <v>509</v>
      </c>
      <c r="E178" s="1030">
        <f>_xlfn.XLOOKUP($C178,INPUT_DATA!$DS:$DS,INPUT_DATA!$DU:$DU)</f>
        <v>117608846.75</v>
      </c>
      <c r="F178" s="1031">
        <f t="shared" si="8"/>
        <v>1.4921008445217524E-2</v>
      </c>
      <c r="G178" s="1032">
        <f>_xlfn.XLOOKUP($C178,INPUT_DATA!$DS:$DS,INPUT_DATA!$DV:$DV)</f>
        <v>1093</v>
      </c>
      <c r="H178" s="1044">
        <f t="shared" si="9"/>
        <v>1.9524830296534477E-2</v>
      </c>
      <c r="M178" s="791"/>
    </row>
    <row r="179" spans="2:13" s="648" customFormat="1" ht="15.5">
      <c r="B179" s="786"/>
      <c r="C179" s="1377" t="s">
        <v>919</v>
      </c>
      <c r="D179" s="1034" t="s">
        <v>510</v>
      </c>
      <c r="E179" s="1030">
        <f>_xlfn.XLOOKUP($C179,INPUT_DATA!$DS:$DS,INPUT_DATA!$DU:$DU)</f>
        <v>283549102</v>
      </c>
      <c r="F179" s="1031">
        <f t="shared" si="8"/>
        <v>3.5973812025971975E-2</v>
      </c>
      <c r="G179" s="1032">
        <f>_xlfn.XLOOKUP($C179,INPUT_DATA!$DS:$DS,INPUT_DATA!$DV:$DV)</f>
        <v>2418</v>
      </c>
      <c r="H179" s="1044">
        <f t="shared" si="9"/>
        <v>4.3193997856377279E-2</v>
      </c>
      <c r="M179" s="791"/>
    </row>
    <row r="180" spans="2:13" s="648" customFormat="1" ht="15.5">
      <c r="B180" s="786"/>
      <c r="C180" s="1377" t="s">
        <v>920</v>
      </c>
      <c r="D180" s="1034" t="s">
        <v>511</v>
      </c>
      <c r="E180" s="1030">
        <f>_xlfn.XLOOKUP($C180,INPUT_DATA!$DS:$DS,INPUT_DATA!$DU:$DU)</f>
        <v>154509008.90000001</v>
      </c>
      <c r="F180" s="1031">
        <f t="shared" si="8"/>
        <v>1.9602523877814401E-2</v>
      </c>
      <c r="G180" s="1032">
        <f>_xlfn.XLOOKUP($C180,INPUT_DATA!$DS:$DS,INPUT_DATA!$DV:$DV)</f>
        <v>1169</v>
      </c>
      <c r="H180" s="1044">
        <f t="shared" si="9"/>
        <v>2.0882458020721688E-2</v>
      </c>
      <c r="M180" s="791"/>
    </row>
    <row r="181" spans="2:13" s="648" customFormat="1" ht="15.5">
      <c r="B181" s="786"/>
      <c r="C181" s="1377" t="s">
        <v>921</v>
      </c>
      <c r="D181" s="1034" t="s">
        <v>512</v>
      </c>
      <c r="E181" s="1030">
        <f>_xlfn.XLOOKUP($C181,INPUT_DATA!$DS:$DS,INPUT_DATA!$DU:$DU)</f>
        <v>142600823.28999999</v>
      </c>
      <c r="F181" s="1031">
        <f t="shared" si="8"/>
        <v>1.8091734996160583E-2</v>
      </c>
      <c r="G181" s="1032">
        <f>_xlfn.XLOOKUP($C181,INPUT_DATA!$DS:$DS,INPUT_DATA!$DV:$DV)</f>
        <v>1000</v>
      </c>
      <c r="H181" s="1044">
        <f t="shared" si="9"/>
        <v>1.7863522686673811E-2</v>
      </c>
      <c r="M181" s="791"/>
    </row>
    <row r="182" spans="2:13" s="648" customFormat="1" ht="15.5">
      <c r="B182" s="786"/>
      <c r="C182" s="1377" t="s">
        <v>922</v>
      </c>
      <c r="D182" s="1034" t="s">
        <v>513</v>
      </c>
      <c r="E182" s="1030">
        <f>_xlfn.XLOOKUP($C182,INPUT_DATA!$DS:$DS,INPUT_DATA!$DU:$DU)</f>
        <v>2043023116.5699999</v>
      </c>
      <c r="F182" s="1031">
        <f t="shared" si="8"/>
        <v>0.25919789215274824</v>
      </c>
      <c r="G182" s="1032">
        <f>_xlfn.XLOOKUP($C182,INPUT_DATA!$DS:$DS,INPUT_DATA!$DV:$DV)</f>
        <v>14356</v>
      </c>
      <c r="H182" s="1044">
        <f t="shared" si="9"/>
        <v>0.25644873168988924</v>
      </c>
      <c r="M182" s="791"/>
    </row>
    <row r="183" spans="2:13" s="648" customFormat="1" ht="15.5">
      <c r="B183" s="786"/>
      <c r="C183" s="1377" t="s">
        <v>923</v>
      </c>
      <c r="D183" s="1034" t="s">
        <v>514</v>
      </c>
      <c r="E183" s="1030">
        <f>_xlfn.XLOOKUP($C183,INPUT_DATA!$DS:$DS,INPUT_DATA!$DU:$DU)</f>
        <v>235908754.19999999</v>
      </c>
      <c r="F183" s="1031">
        <f t="shared" si="8"/>
        <v>2.9929691609011079E-2</v>
      </c>
      <c r="G183" s="1032">
        <f>_xlfn.XLOOKUP($C183,INPUT_DATA!$DS:$DS,INPUT_DATA!$DV:$DV)</f>
        <v>1469</v>
      </c>
      <c r="H183" s="1044">
        <f t="shared" si="9"/>
        <v>2.6241514826723829E-2</v>
      </c>
      <c r="M183" s="791"/>
    </row>
    <row r="184" spans="2:13" s="648" customFormat="1" ht="15.5">
      <c r="B184" s="786"/>
      <c r="C184" s="1377" t="s">
        <v>924</v>
      </c>
      <c r="D184" s="1034" t="s">
        <v>515</v>
      </c>
      <c r="E184" s="1030">
        <f>_xlfn.XLOOKUP($C184,INPUT_DATA!$DS:$DS,INPUT_DATA!$DU:$DU)</f>
        <v>346096861.79000002</v>
      </c>
      <c r="F184" s="1031">
        <f t="shared" si="8"/>
        <v>4.3909232513853154E-2</v>
      </c>
      <c r="G184" s="1032">
        <f>_xlfn.XLOOKUP($C184,INPUT_DATA!$DS:$DS,INPUT_DATA!$DV:$DV)</f>
        <v>1997</v>
      </c>
      <c r="H184" s="1044">
        <f t="shared" si="9"/>
        <v>3.5673454805287601E-2</v>
      </c>
      <c r="M184" s="791"/>
    </row>
    <row r="185" spans="2:13" s="648" customFormat="1" ht="15.5">
      <c r="B185" s="786"/>
      <c r="C185" s="1377" t="s">
        <v>925</v>
      </c>
      <c r="D185" s="1034" t="s">
        <v>516</v>
      </c>
      <c r="E185" s="1030">
        <f>_xlfn.XLOOKUP($C185,INPUT_DATA!$DS:$DS,INPUT_DATA!$DU:$DU)</f>
        <v>127298061.72</v>
      </c>
      <c r="F185" s="1031">
        <f t="shared" si="8"/>
        <v>1.6150277011231229E-2</v>
      </c>
      <c r="G185" s="1032">
        <f>_xlfn.XLOOKUP($C185,INPUT_DATA!$DS:$DS,INPUT_DATA!$DV:$DV)</f>
        <v>768</v>
      </c>
      <c r="H185" s="1044">
        <f t="shared" si="9"/>
        <v>1.3719185423365487E-2</v>
      </c>
      <c r="M185" s="791"/>
    </row>
    <row r="186" spans="2:13" s="648" customFormat="1" ht="15.5">
      <c r="B186" s="786"/>
      <c r="C186" s="1377" t="s">
        <v>926</v>
      </c>
      <c r="D186" s="1034" t="s">
        <v>517</v>
      </c>
      <c r="E186" s="1030">
        <f>_xlfn.XLOOKUP($C186,INPUT_DATA!$DS:$DS,INPUT_DATA!$DU:$DU)</f>
        <v>86332527.560000002</v>
      </c>
      <c r="F186" s="1031">
        <f t="shared" si="8"/>
        <v>1.0952988728458344E-2</v>
      </c>
      <c r="G186" s="1032">
        <f>_xlfn.XLOOKUP($C186,INPUT_DATA!$DS:$DS,INPUT_DATA!$DV:$DV)</f>
        <v>533</v>
      </c>
      <c r="H186" s="1044">
        <f t="shared" si="9"/>
        <v>9.5212575919971423E-3</v>
      </c>
      <c r="M186" s="791"/>
    </row>
    <row r="187" spans="2:13" s="648" customFormat="1" ht="15.5">
      <c r="B187" s="786"/>
      <c r="C187" s="1377" t="s">
        <v>927</v>
      </c>
      <c r="D187" s="1034" t="s">
        <v>518</v>
      </c>
      <c r="E187" s="1030">
        <f>_xlfn.XLOOKUP($C187,INPUT_DATA!$DS:$DS,INPUT_DATA!$DU:$DU)</f>
        <v>2693171638.4899998</v>
      </c>
      <c r="F187" s="1031">
        <f t="shared" si="8"/>
        <v>0.34168209172010783</v>
      </c>
      <c r="G187" s="1032">
        <f>_xlfn.XLOOKUP($C187,INPUT_DATA!$DS:$DS,INPUT_DATA!$DV:$DV)</f>
        <v>14280</v>
      </c>
      <c r="H187" s="1044">
        <f t="shared" si="9"/>
        <v>0.25509110396570206</v>
      </c>
      <c r="M187" s="791"/>
    </row>
    <row r="188" spans="2:13" s="648" customFormat="1" ht="15.5">
      <c r="B188" s="786"/>
      <c r="C188" s="1377" t="s">
        <v>928</v>
      </c>
      <c r="D188" s="1034" t="s">
        <v>519</v>
      </c>
      <c r="E188" s="1030">
        <f>_xlfn.XLOOKUP($C188,INPUT_DATA!$DS:$DS,INPUT_DATA!$DU:$DU)</f>
        <v>147766788.94</v>
      </c>
      <c r="F188" s="1031">
        <f t="shared" si="8"/>
        <v>1.874713991867636E-2</v>
      </c>
      <c r="G188" s="1032">
        <f>_xlfn.XLOOKUP($C188,INPUT_DATA!$DS:$DS,INPUT_DATA!$DV:$DV)</f>
        <v>821</v>
      </c>
      <c r="H188" s="1044">
        <f t="shared" si="9"/>
        <v>1.4665952125759199E-2</v>
      </c>
      <c r="M188" s="791"/>
    </row>
    <row r="189" spans="2:13" s="648" customFormat="1" ht="15.5">
      <c r="B189" s="786"/>
      <c r="C189" s="1377" t="s">
        <v>929</v>
      </c>
      <c r="D189" s="1034" t="s">
        <v>520</v>
      </c>
      <c r="E189" s="1030">
        <f>_xlfn.XLOOKUP($C189,INPUT_DATA!$DS:$DS,INPUT_DATA!$DU:$DU)</f>
        <v>251792750.61000001</v>
      </c>
      <c r="F189" s="1031">
        <f t="shared" si="8"/>
        <v>3.1944890729883463E-2</v>
      </c>
      <c r="G189" s="1032">
        <f>_xlfn.XLOOKUP($C189,INPUT_DATA!$DS:$DS,INPUT_DATA!$DV:$DV)</f>
        <v>1245</v>
      </c>
      <c r="H189" s="1044">
        <f t="shared" si="9"/>
        <v>2.2240085744908895E-2</v>
      </c>
      <c r="M189" s="791"/>
    </row>
    <row r="190" spans="2:13" s="648" customFormat="1" ht="15.5">
      <c r="B190" s="786"/>
      <c r="C190" s="1377" t="s">
        <v>930</v>
      </c>
      <c r="D190" s="1034" t="s">
        <v>521</v>
      </c>
      <c r="E190" s="1030">
        <f>_xlfn.XLOOKUP($C190,INPUT_DATA!$DS:$DS,INPUT_DATA!$DU:$DU)</f>
        <v>18349773.420000002</v>
      </c>
      <c r="F190" s="1031">
        <f t="shared" si="8"/>
        <v>2.3280317062342767E-3</v>
      </c>
      <c r="G190" s="1032">
        <f>_xlfn.XLOOKUP($C190,INPUT_DATA!$DS:$DS,INPUT_DATA!$DV:$DV)</f>
        <v>126</v>
      </c>
      <c r="H190" s="1044">
        <f t="shared" si="9"/>
        <v>2.2508038585209002E-3</v>
      </c>
      <c r="M190" s="791"/>
    </row>
    <row r="191" spans="2:13" s="648" customFormat="1" ht="16.899999999999999" customHeight="1">
      <c r="B191" s="786"/>
      <c r="C191" s="1377" t="s">
        <v>931</v>
      </c>
      <c r="D191" s="1034" t="s">
        <v>522</v>
      </c>
      <c r="E191" s="1030">
        <f>_xlfn.XLOOKUP($C191,INPUT_DATA!$DS:$DS,INPUT_DATA!$DU:$DU)</f>
        <v>2697296.36</v>
      </c>
      <c r="F191" s="1031">
        <f t="shared" si="8"/>
        <v>3.4220539422825762E-4</v>
      </c>
      <c r="G191" s="1032">
        <f>_xlfn.XLOOKUP($C191,INPUT_DATA!$DS:$DS,INPUT_DATA!$DV:$DV)</f>
        <v>25</v>
      </c>
      <c r="H191" s="1044">
        <f t="shared" si="9"/>
        <v>4.4658806716684531E-4</v>
      </c>
      <c r="M191" s="791"/>
    </row>
    <row r="192" spans="2:13" s="648" customFormat="1" ht="15.5">
      <c r="B192" s="786"/>
      <c r="C192" s="1377" t="s">
        <v>932</v>
      </c>
      <c r="D192" s="1035" t="s">
        <v>523</v>
      </c>
      <c r="E192" s="1030">
        <f>_xlfn.XLOOKUP($C192,INPUT_DATA!$DS:$DS,INPUT_DATA!$DU:$DU)</f>
        <v>20718824.59</v>
      </c>
      <c r="F192" s="1031">
        <f t="shared" si="8"/>
        <v>2.6285927056109875E-3</v>
      </c>
      <c r="G192" s="1032">
        <f>_xlfn.XLOOKUP($C192,INPUT_DATA!$DS:$DS,INPUT_DATA!$DV:$DV)</f>
        <v>212</v>
      </c>
      <c r="H192" s="1044">
        <f t="shared" si="9"/>
        <v>3.7870668095748481E-3</v>
      </c>
      <c r="M192" s="791"/>
    </row>
    <row r="193" spans="1:13" s="648" customFormat="1" ht="15.5">
      <c r="B193" s="786"/>
      <c r="C193" s="1028"/>
      <c r="D193" s="1036" t="s">
        <v>420</v>
      </c>
      <c r="E193" s="1037">
        <f>SUM(E166:E192)</f>
        <v>7882097726.9599991</v>
      </c>
      <c r="F193" s="1038">
        <f>SUM(F166:F192)</f>
        <v>0.99999999999999989</v>
      </c>
      <c r="G193" s="1039">
        <f>SUM(G166:G192)</f>
        <v>55980</v>
      </c>
      <c r="H193" s="1038">
        <f>SUM(H166:H192)</f>
        <v>1</v>
      </c>
      <c r="M193" s="791"/>
    </row>
    <row r="194" spans="1:13" s="648" customFormat="1" ht="15.5">
      <c r="B194" s="786"/>
      <c r="C194" s="1028"/>
      <c r="D194" s="832"/>
      <c r="G194" s="1007"/>
      <c r="M194" s="791"/>
    </row>
    <row r="195" spans="1:13" s="648" customFormat="1" ht="15.5">
      <c r="B195" s="786"/>
      <c r="C195" s="1028"/>
      <c r="D195" s="832"/>
      <c r="G195" s="1007"/>
      <c r="M195" s="791"/>
    </row>
    <row r="196" spans="1:13" s="648" customFormat="1" ht="15.5">
      <c r="B196" s="786"/>
      <c r="C196" s="1028"/>
      <c r="D196" s="832"/>
      <c r="G196" s="1007"/>
      <c r="M196" s="791"/>
    </row>
    <row r="197" spans="1:13" s="648" customFormat="1" ht="15.5">
      <c r="B197" s="786"/>
      <c r="C197" s="1028"/>
      <c r="D197" s="832"/>
      <c r="G197" s="1007"/>
      <c r="M197" s="791"/>
    </row>
    <row r="198" spans="1:13" s="648" customFormat="1" ht="24.65" customHeight="1">
      <c r="A198" s="832"/>
      <c r="B198" s="1023"/>
      <c r="C198" s="1211" t="s">
        <v>1337</v>
      </c>
      <c r="D198" s="1041"/>
      <c r="E198" s="1041"/>
      <c r="F198" s="1041"/>
      <c r="G198" s="1042"/>
      <c r="H198" s="1041"/>
      <c r="M198" s="791"/>
    </row>
    <row r="199" spans="1:13" s="648" customFormat="1" ht="15" customHeight="1">
      <c r="A199" s="832"/>
      <c r="B199" s="836"/>
      <c r="C199" s="1026"/>
      <c r="D199" s="832"/>
      <c r="E199" s="832"/>
      <c r="F199" s="832"/>
      <c r="G199" s="1027"/>
      <c r="H199" s="832"/>
      <c r="M199" s="791"/>
    </row>
    <row r="200" spans="1:13" s="648" customFormat="1" ht="25.9" customHeight="1">
      <c r="B200" s="786"/>
      <c r="C200" s="1028"/>
      <c r="D200" s="1198" t="s">
        <v>524</v>
      </c>
      <c r="E200" s="2011" t="s">
        <v>448</v>
      </c>
      <c r="F200" s="2013"/>
      <c r="G200" s="2011" t="s">
        <v>449</v>
      </c>
      <c r="H200" s="2013"/>
      <c r="M200" s="791"/>
    </row>
    <row r="201" spans="1:13" s="648" customFormat="1" ht="15.5">
      <c r="B201" s="786"/>
      <c r="C201" s="1377" t="s">
        <v>936</v>
      </c>
      <c r="D201" s="1029" t="s">
        <v>525</v>
      </c>
      <c r="E201" s="1030">
        <f>_xlfn.XLOOKUP($C201,INPUT_DATA!$DS:$DS,INPUT_DATA!$DU:$DU)</f>
        <v>4181878.12</v>
      </c>
      <c r="F201" s="1031">
        <f t="shared" ref="F201:F226" si="10">E201/$E$227</f>
        <v>5.3055395465299361E-4</v>
      </c>
      <c r="G201" s="1032">
        <f>_xlfn.XLOOKUP($C201,INPUT_DATA!$DS:$DS,INPUT_DATA!$DV:$DV)</f>
        <v>344</v>
      </c>
      <c r="H201" s="1044">
        <f t="shared" ref="H201:H226" si="11">G201/$G$227</f>
        <v>6.1450518042157915E-3</v>
      </c>
      <c r="M201" s="791"/>
    </row>
    <row r="202" spans="1:13" s="648" customFormat="1" ht="15.5">
      <c r="B202" s="786"/>
      <c r="C202" s="1377" t="s">
        <v>937</v>
      </c>
      <c r="D202" s="1034" t="s">
        <v>526</v>
      </c>
      <c r="E202" s="1030">
        <f>_xlfn.XLOOKUP($C202,INPUT_DATA!$DS:$DS,INPUT_DATA!$DU:$DU)</f>
        <v>19149888.489999998</v>
      </c>
      <c r="F202" s="1031">
        <f t="shared" si="10"/>
        <v>2.4295421286771846E-3</v>
      </c>
      <c r="G202" s="1032">
        <f>_xlfn.XLOOKUP($C202,INPUT_DATA!$DS:$DS,INPUT_DATA!$DV:$DV)</f>
        <v>918</v>
      </c>
      <c r="H202" s="1044">
        <f t="shared" si="11"/>
        <v>1.6398713826366561E-2</v>
      </c>
      <c r="M202" s="791"/>
    </row>
    <row r="203" spans="1:13" s="648" customFormat="1" ht="15.5">
      <c r="B203" s="786"/>
      <c r="C203" s="1377" t="s">
        <v>938</v>
      </c>
      <c r="D203" s="1034" t="s">
        <v>527</v>
      </c>
      <c r="E203" s="1030">
        <f>_xlfn.XLOOKUP($C203,INPUT_DATA!$DS:$DS,INPUT_DATA!$DU:$DU)</f>
        <v>36961518.189999998</v>
      </c>
      <c r="F203" s="1031">
        <f t="shared" si="10"/>
        <v>4.6892996598578672E-3</v>
      </c>
      <c r="G203" s="1032">
        <f>_xlfn.XLOOKUP($C203,INPUT_DATA!$DS:$DS,INPUT_DATA!$DV:$DV)</f>
        <v>1231</v>
      </c>
      <c r="H203" s="1044">
        <f t="shared" si="11"/>
        <v>2.1989996427295464E-2</v>
      </c>
      <c r="M203" s="791"/>
    </row>
    <row r="204" spans="1:13" s="648" customFormat="1" ht="15.5">
      <c r="B204" s="786"/>
      <c r="C204" s="1377" t="s">
        <v>939</v>
      </c>
      <c r="D204" s="1034" t="s">
        <v>528</v>
      </c>
      <c r="E204" s="1030">
        <f>_xlfn.XLOOKUP($C204,INPUT_DATA!$DS:$DS,INPUT_DATA!$DU:$DU)</f>
        <v>60511521.18</v>
      </c>
      <c r="F204" s="1031">
        <f t="shared" si="10"/>
        <v>7.6770833445804453E-3</v>
      </c>
      <c r="G204" s="1032">
        <f>_xlfn.XLOOKUP($C204,INPUT_DATA!$DS:$DS,INPUT_DATA!$DV:$DV)</f>
        <v>1474</v>
      </c>
      <c r="H204" s="1044">
        <f t="shared" si="11"/>
        <v>2.6330832440157197E-2</v>
      </c>
      <c r="M204" s="791"/>
    </row>
    <row r="205" spans="1:13" s="648" customFormat="1" ht="15.5">
      <c r="B205" s="786"/>
      <c r="C205" s="1377" t="s">
        <v>940</v>
      </c>
      <c r="D205" s="1034" t="s">
        <v>529</v>
      </c>
      <c r="E205" s="1030">
        <f>_xlfn.XLOOKUP($C205,INPUT_DATA!$DS:$DS,INPUT_DATA!$DU:$DU)</f>
        <v>88266683.469999999</v>
      </c>
      <c r="F205" s="1031">
        <f t="shared" si="10"/>
        <v>1.1198374662127293E-2</v>
      </c>
      <c r="G205" s="1032">
        <f>_xlfn.XLOOKUP($C205,INPUT_DATA!$DS:$DS,INPUT_DATA!$DV:$DV)</f>
        <v>1680</v>
      </c>
      <c r="H205" s="1044">
        <f t="shared" si="11"/>
        <v>3.0010718113612004E-2</v>
      </c>
      <c r="M205" s="791"/>
    </row>
    <row r="206" spans="1:13" s="648" customFormat="1" ht="15.5">
      <c r="B206" s="786"/>
      <c r="C206" s="1377" t="s">
        <v>941</v>
      </c>
      <c r="D206" s="1034" t="s">
        <v>498</v>
      </c>
      <c r="E206" s="1030">
        <f>_xlfn.XLOOKUP($C206,INPUT_DATA!$DS:$DS,INPUT_DATA!$DU:$DU)</f>
        <v>124460130.87</v>
      </c>
      <c r="F206" s="1031">
        <f t="shared" si="10"/>
        <v>1.5790229350277581E-2</v>
      </c>
      <c r="G206" s="1032">
        <f>_xlfn.XLOOKUP($C206,INPUT_DATA!$DS:$DS,INPUT_DATA!$DV:$DV)</f>
        <v>2033</v>
      </c>
      <c r="H206" s="1044">
        <f t="shared" si="11"/>
        <v>3.6316541622007863E-2</v>
      </c>
      <c r="M206" s="791"/>
    </row>
    <row r="207" spans="1:13" s="648" customFormat="1" ht="15.5">
      <c r="B207" s="786"/>
      <c r="C207" s="1377" t="s">
        <v>942</v>
      </c>
      <c r="D207" s="1034" t="s">
        <v>499</v>
      </c>
      <c r="E207" s="1030">
        <f>_xlfn.XLOOKUP($C207,INPUT_DATA!$DS:$DS,INPUT_DATA!$DU:$DU)</f>
        <v>167008560.63999999</v>
      </c>
      <c r="F207" s="1031">
        <f t="shared" si="10"/>
        <v>2.1188339249938803E-2</v>
      </c>
      <c r="G207" s="1032">
        <f>_xlfn.XLOOKUP($C207,INPUT_DATA!$DS:$DS,INPUT_DATA!$DV:$DV)</f>
        <v>2361</v>
      </c>
      <c r="H207" s="1044">
        <f t="shared" si="11"/>
        <v>4.2175777063236872E-2</v>
      </c>
      <c r="M207" s="791"/>
    </row>
    <row r="208" spans="1:13" s="648" customFormat="1" ht="15.5">
      <c r="B208" s="786"/>
      <c r="C208" s="1377" t="s">
        <v>943</v>
      </c>
      <c r="D208" s="1034" t="s">
        <v>500</v>
      </c>
      <c r="E208" s="1030">
        <f>_xlfn.XLOOKUP($C208,INPUT_DATA!$DS:$DS,INPUT_DATA!$DU:$DU)</f>
        <v>190248666.27000001</v>
      </c>
      <c r="F208" s="1031">
        <f t="shared" si="10"/>
        <v>2.4136806324954803E-2</v>
      </c>
      <c r="G208" s="1032">
        <f>_xlfn.XLOOKUP($C208,INPUT_DATA!$DS:$DS,INPUT_DATA!$DV:$DV)</f>
        <v>2407</v>
      </c>
      <c r="H208" s="1044">
        <f t="shared" si="11"/>
        <v>4.2997499106823864E-2</v>
      </c>
      <c r="M208" s="791"/>
    </row>
    <row r="209" spans="2:13" s="648" customFormat="1" ht="15.5">
      <c r="B209" s="786"/>
      <c r="C209" s="1377" t="s">
        <v>944</v>
      </c>
      <c r="D209" s="1034" t="s">
        <v>501</v>
      </c>
      <c r="E209" s="1030">
        <f>_xlfn.XLOOKUP($C209,INPUT_DATA!$DS:$DS,INPUT_DATA!$DU:$DU)</f>
        <v>233696347</v>
      </c>
      <c r="F209" s="1031">
        <f t="shared" si="10"/>
        <v>2.9649003995556013E-2</v>
      </c>
      <c r="G209" s="1032">
        <f>_xlfn.XLOOKUP($C209,INPUT_DATA!$DS:$DS,INPUT_DATA!$DV:$DV)</f>
        <v>2557</v>
      </c>
      <c r="H209" s="1044">
        <f t="shared" si="11"/>
        <v>4.5677027509824934E-2</v>
      </c>
      <c r="M209" s="791"/>
    </row>
    <row r="210" spans="2:13" s="648" customFormat="1" ht="15.5">
      <c r="B210" s="786"/>
      <c r="C210" s="1377" t="s">
        <v>945</v>
      </c>
      <c r="D210" s="1034" t="s">
        <v>502</v>
      </c>
      <c r="E210" s="1030">
        <f>_xlfn.XLOOKUP($C210,INPUT_DATA!$DS:$DS,INPUT_DATA!$DU:$DU)</f>
        <v>279085467.31</v>
      </c>
      <c r="F210" s="1031">
        <f t="shared" si="10"/>
        <v>3.5407511677432453E-2</v>
      </c>
      <c r="G210" s="1032">
        <f>_xlfn.XLOOKUP($C210,INPUT_DATA!$DS:$DS,INPUT_DATA!$DV:$DV)</f>
        <v>2754</v>
      </c>
      <c r="H210" s="1044">
        <f t="shared" si="11"/>
        <v>4.9196141479099675E-2</v>
      </c>
      <c r="M210" s="791"/>
    </row>
    <row r="211" spans="2:13" s="648" customFormat="1" ht="15.5">
      <c r="B211" s="786"/>
      <c r="C211" s="1377" t="s">
        <v>946</v>
      </c>
      <c r="D211" s="1034" t="s">
        <v>503</v>
      </c>
      <c r="E211" s="1030">
        <f>_xlfn.XLOOKUP($C211,INPUT_DATA!$DS:$DS,INPUT_DATA!$DU:$DU)</f>
        <v>327070161.38999999</v>
      </c>
      <c r="F211" s="1031">
        <f t="shared" si="10"/>
        <v>4.1495319230981646E-2</v>
      </c>
      <c r="G211" s="1032">
        <f>_xlfn.XLOOKUP($C211,INPUT_DATA!$DS:$DS,INPUT_DATA!$DV:$DV)</f>
        <v>2928</v>
      </c>
      <c r="H211" s="1044">
        <f t="shared" si="11"/>
        <v>5.230439442658092E-2</v>
      </c>
      <c r="M211" s="791"/>
    </row>
    <row r="212" spans="2:13" s="648" customFormat="1" ht="15.5">
      <c r="B212" s="786"/>
      <c r="C212" s="1377" t="s">
        <v>947</v>
      </c>
      <c r="D212" s="1034" t="s">
        <v>504</v>
      </c>
      <c r="E212" s="1030">
        <f>_xlfn.XLOOKUP($C212,INPUT_DATA!$DS:$DS,INPUT_DATA!$DU:$DU)</f>
        <v>336141077.51999998</v>
      </c>
      <c r="F212" s="1031">
        <f t="shared" si="10"/>
        <v>4.2646144359547833E-2</v>
      </c>
      <c r="G212" s="1032">
        <f>_xlfn.XLOOKUP($C212,INPUT_DATA!$DS:$DS,INPUT_DATA!$DV:$DV)</f>
        <v>2833</v>
      </c>
      <c r="H212" s="1044">
        <f t="shared" si="11"/>
        <v>5.0607359771346908E-2</v>
      </c>
      <c r="M212" s="791"/>
    </row>
    <row r="213" spans="2:13" s="648" customFormat="1" ht="15.5">
      <c r="B213" s="786"/>
      <c r="C213" s="1377" t="s">
        <v>1240</v>
      </c>
      <c r="D213" s="1034" t="s">
        <v>505</v>
      </c>
      <c r="E213" s="1030">
        <f>_xlfn.XLOOKUP($C213,INPUT_DATA!$DS:$DS,INPUT_DATA!$DU:$DU)</f>
        <v>375320433.62</v>
      </c>
      <c r="F213" s="1031">
        <f t="shared" si="10"/>
        <v>4.7616820625840571E-2</v>
      </c>
      <c r="G213" s="1032">
        <f>_xlfn.XLOOKUP($C213,INPUT_DATA!$DS:$DS,INPUT_DATA!$DV:$DV)</f>
        <v>2822</v>
      </c>
      <c r="H213" s="1044">
        <f t="shared" si="11"/>
        <v>5.0410861021793499E-2</v>
      </c>
      <c r="M213" s="791"/>
    </row>
    <row r="214" spans="2:13" s="648" customFormat="1" ht="15.5">
      <c r="B214" s="786"/>
      <c r="C214" s="1377" t="s">
        <v>1241</v>
      </c>
      <c r="D214" s="1034" t="s">
        <v>506</v>
      </c>
      <c r="E214" s="1030">
        <f>_xlfn.XLOOKUP($C214,INPUT_DATA!$DS:$DS,INPUT_DATA!$DU:$DU)</f>
        <v>401003172.22000003</v>
      </c>
      <c r="F214" s="1031">
        <f t="shared" si="10"/>
        <v>5.0875184006968735E-2</v>
      </c>
      <c r="G214" s="1032">
        <f>_xlfn.XLOOKUP($C214,INPUT_DATA!$DS:$DS,INPUT_DATA!$DV:$DV)</f>
        <v>2767</v>
      </c>
      <c r="H214" s="1044">
        <f t="shared" si="11"/>
        <v>4.9428367274026441E-2</v>
      </c>
      <c r="M214" s="791"/>
    </row>
    <row r="215" spans="2:13" s="648" customFormat="1" ht="15.5">
      <c r="B215" s="786"/>
      <c r="C215" s="1377" t="s">
        <v>1242</v>
      </c>
      <c r="D215" s="1034" t="s">
        <v>507</v>
      </c>
      <c r="E215" s="1030">
        <f>_xlfn.XLOOKUP($C215,INPUT_DATA!$DS:$DS,INPUT_DATA!$DU:$DU)</f>
        <v>451853553.56</v>
      </c>
      <c r="F215" s="1031">
        <f t="shared" si="10"/>
        <v>5.7326560671085811E-2</v>
      </c>
      <c r="G215" s="1032">
        <f>_xlfn.XLOOKUP($C215,INPUT_DATA!$DS:$DS,INPUT_DATA!$DV:$DV)</f>
        <v>2945</v>
      </c>
      <c r="H215" s="1044">
        <f t="shared" si="11"/>
        <v>5.260807431225438E-2</v>
      </c>
      <c r="M215" s="791"/>
    </row>
    <row r="216" spans="2:13" s="648" customFormat="1" ht="15.5">
      <c r="B216" s="786"/>
      <c r="C216" s="1377" t="s">
        <v>1243</v>
      </c>
      <c r="D216" s="1034" t="s">
        <v>508</v>
      </c>
      <c r="E216" s="1030">
        <f>_xlfn.XLOOKUP($C216,INPUT_DATA!$DS:$DS,INPUT_DATA!$DU:$DU)</f>
        <v>456269001.73000002</v>
      </c>
      <c r="F216" s="1031">
        <f t="shared" si="10"/>
        <v>5.7886747606461827E-2</v>
      </c>
      <c r="G216" s="1032">
        <f>_xlfn.XLOOKUP($C216,INPUT_DATA!$DS:$DS,INPUT_DATA!$DV:$DV)</f>
        <v>2795</v>
      </c>
      <c r="H216" s="1044">
        <f t="shared" si="11"/>
        <v>4.9928545909253302E-2</v>
      </c>
      <c r="M216" s="791"/>
    </row>
    <row r="217" spans="2:13" s="648" customFormat="1" ht="15.5">
      <c r="B217" s="786"/>
      <c r="C217" s="1377" t="s">
        <v>1244</v>
      </c>
      <c r="D217" s="1034" t="s">
        <v>509</v>
      </c>
      <c r="E217" s="1030">
        <f>_xlfn.XLOOKUP($C217,INPUT_DATA!$DS:$DS,INPUT_DATA!$DU:$DU)</f>
        <v>523985059.52999997</v>
      </c>
      <c r="F217" s="1031">
        <f t="shared" si="10"/>
        <v>6.6477868922857508E-2</v>
      </c>
      <c r="G217" s="1032">
        <f>_xlfn.XLOOKUP($C217,INPUT_DATA!$DS:$DS,INPUT_DATA!$DV:$DV)</f>
        <v>3021</v>
      </c>
      <c r="H217" s="1044">
        <f t="shared" si="11"/>
        <v>5.3965702036441583E-2</v>
      </c>
      <c r="M217" s="791"/>
    </row>
    <row r="218" spans="2:13" s="648" customFormat="1" ht="15.5">
      <c r="B218" s="786"/>
      <c r="C218" s="1377" t="s">
        <v>1245</v>
      </c>
      <c r="D218" s="1034" t="s">
        <v>510</v>
      </c>
      <c r="E218" s="1030">
        <f>_xlfn.XLOOKUP($C218,INPUT_DATA!$DS:$DS,INPUT_DATA!$DU:$DU)</f>
        <v>541802736.98000002</v>
      </c>
      <c r="F218" s="1031">
        <f t="shared" si="10"/>
        <v>6.8738393730746694E-2</v>
      </c>
      <c r="G218" s="1032">
        <f>_xlfn.XLOOKUP($C218,INPUT_DATA!$DS:$DS,INPUT_DATA!$DV:$DV)</f>
        <v>2938</v>
      </c>
      <c r="H218" s="1044">
        <f t="shared" si="11"/>
        <v>5.2483029653447658E-2</v>
      </c>
      <c r="M218" s="791"/>
    </row>
    <row r="219" spans="2:13" s="648" customFormat="1" ht="15.5">
      <c r="B219" s="786"/>
      <c r="C219" s="1377" t="s">
        <v>1246</v>
      </c>
      <c r="D219" s="1034" t="s">
        <v>511</v>
      </c>
      <c r="E219" s="1030">
        <f>_xlfn.XLOOKUP($C219,INPUT_DATA!$DS:$DS,INPUT_DATA!$DU:$DU)</f>
        <v>525405802.73000002</v>
      </c>
      <c r="F219" s="1031">
        <f t="shared" si="10"/>
        <v>6.6658118299256441E-2</v>
      </c>
      <c r="G219" s="1032">
        <f>_xlfn.XLOOKUP($C219,INPUT_DATA!$DS:$DS,INPUT_DATA!$DV:$DV)</f>
        <v>2796</v>
      </c>
      <c r="H219" s="1044">
        <f t="shared" si="11"/>
        <v>4.9946409431939981E-2</v>
      </c>
      <c r="M219" s="791"/>
    </row>
    <row r="220" spans="2:13" s="648" customFormat="1" ht="15.5">
      <c r="B220" s="786"/>
      <c r="C220" s="1377" t="s">
        <v>1247</v>
      </c>
      <c r="D220" s="1034" t="s">
        <v>512</v>
      </c>
      <c r="E220" s="1030">
        <f>_xlfn.XLOOKUP($C220,INPUT_DATA!$DS:$DS,INPUT_DATA!$DU:$DU)</f>
        <v>429149644.44</v>
      </c>
      <c r="F220" s="1031">
        <f t="shared" si="10"/>
        <v>5.444612072902022E-2</v>
      </c>
      <c r="G220" s="1032">
        <f>_xlfn.XLOOKUP($C220,INPUT_DATA!$DS:$DS,INPUT_DATA!$DV:$DV)</f>
        <v>2391</v>
      </c>
      <c r="H220" s="1044">
        <f t="shared" si="11"/>
        <v>4.2711682743837083E-2</v>
      </c>
      <c r="M220" s="791"/>
    </row>
    <row r="221" spans="2:13" s="648" customFormat="1" ht="15.5">
      <c r="B221" s="786"/>
      <c r="C221" s="1377" t="s">
        <v>1248</v>
      </c>
      <c r="D221" s="1034" t="s">
        <v>513</v>
      </c>
      <c r="E221" s="1030">
        <f>_xlfn.XLOOKUP($C221,INPUT_DATA!$DS:$DS,INPUT_DATA!$DU:$DU)</f>
        <v>302446664.73000002</v>
      </c>
      <c r="F221" s="1031">
        <f t="shared" si="10"/>
        <v>3.8371341641135537E-2</v>
      </c>
      <c r="G221" s="1032">
        <f>_xlfn.XLOOKUP($C221,INPUT_DATA!$DS:$DS,INPUT_DATA!$DV:$DV)</f>
        <v>1597</v>
      </c>
      <c r="H221" s="1044">
        <f t="shared" si="11"/>
        <v>2.8528045730618078E-2</v>
      </c>
      <c r="M221" s="791"/>
    </row>
    <row r="222" spans="2:13" s="648" customFormat="1" ht="15.5">
      <c r="B222" s="786"/>
      <c r="C222" s="1377" t="s">
        <v>1249</v>
      </c>
      <c r="D222" s="1034" t="s">
        <v>514</v>
      </c>
      <c r="E222" s="1030">
        <f>_xlfn.XLOOKUP($C222,INPUT_DATA!$DS:$DS,INPUT_DATA!$DU:$DU)</f>
        <v>587172675.5</v>
      </c>
      <c r="F222" s="1031">
        <f t="shared" si="10"/>
        <v>7.4494467823156912E-2</v>
      </c>
      <c r="G222" s="1032">
        <f>_xlfn.XLOOKUP($C222,INPUT_DATA!$DS:$DS,INPUT_DATA!$DV:$DV)</f>
        <v>2573</v>
      </c>
      <c r="H222" s="1044">
        <f t="shared" si="11"/>
        <v>4.5962843872811715E-2</v>
      </c>
      <c r="M222" s="791"/>
    </row>
    <row r="223" spans="2:13" s="648" customFormat="1" ht="15.5">
      <c r="B223" s="786"/>
      <c r="C223" s="1377" t="s">
        <v>1250</v>
      </c>
      <c r="D223" s="1034" t="s">
        <v>515</v>
      </c>
      <c r="E223" s="1030">
        <f>_xlfn.XLOOKUP($C223,INPUT_DATA!$DS:$DS,INPUT_DATA!$DU:$DU)</f>
        <v>757838117.61000001</v>
      </c>
      <c r="F223" s="1031">
        <f t="shared" si="10"/>
        <v>9.6146754818566063E-2</v>
      </c>
      <c r="G223" s="1032">
        <f>_xlfn.XLOOKUP($C223,INPUT_DATA!$DS:$DS,INPUT_DATA!$DV:$DV)</f>
        <v>2948</v>
      </c>
      <c r="H223" s="1044">
        <f t="shared" si="11"/>
        <v>5.2661664880314395E-2</v>
      </c>
      <c r="M223" s="791"/>
    </row>
    <row r="224" spans="2:13" s="648" customFormat="1" ht="15.5">
      <c r="B224" s="786"/>
      <c r="C224" s="1377" t="s">
        <v>1251</v>
      </c>
      <c r="D224" s="1034" t="s">
        <v>516</v>
      </c>
      <c r="E224" s="1030">
        <f>_xlfn.XLOOKUP($C224,INPUT_DATA!$DS:$DS,INPUT_DATA!$DU:$DU)</f>
        <v>460558122.35000002</v>
      </c>
      <c r="F224" s="1031">
        <f t="shared" si="10"/>
        <v>5.8430907393434463E-2</v>
      </c>
      <c r="G224" s="1032">
        <f>_xlfn.XLOOKUP($C224,INPUT_DATA!$DS:$DS,INPUT_DATA!$DV:$DV)</f>
        <v>1973</v>
      </c>
      <c r="H224" s="1044">
        <f t="shared" si="11"/>
        <v>3.5244730260807433E-2</v>
      </c>
      <c r="M224" s="791"/>
    </row>
    <row r="225" spans="1:13" s="648" customFormat="1" ht="15.5">
      <c r="B225" s="786"/>
      <c r="C225" s="1377" t="s">
        <v>1252</v>
      </c>
      <c r="D225" s="1034" t="s">
        <v>517</v>
      </c>
      <c r="E225" s="1030">
        <f>_xlfn.XLOOKUP($C225,INPUT_DATA!$DS:$DS,INPUT_DATA!$DU:$DU)</f>
        <v>201962807.71000001</v>
      </c>
      <c r="F225" s="1031">
        <f t="shared" si="10"/>
        <v>2.5622976865562648E-2</v>
      </c>
      <c r="G225" s="1032">
        <f>_xlfn.XLOOKUP($C225,INPUT_DATA!$DS:$DS,INPUT_DATA!$DV:$DV)</f>
        <v>891</v>
      </c>
      <c r="H225" s="1044">
        <f t="shared" si="11"/>
        <v>1.5916398713826368E-2</v>
      </c>
      <c r="M225" s="791"/>
    </row>
    <row r="226" spans="1:13" s="648" customFormat="1" ht="15.5">
      <c r="B226" s="786"/>
      <c r="C226" s="1377" t="s">
        <v>1253</v>
      </c>
      <c r="D226" s="1034" t="s">
        <v>1254</v>
      </c>
      <c r="E226" s="1030">
        <f>_xlfn.XLOOKUP($C226,INPUT_DATA!$DS:$DS,INPUT_DATA!$DU:$DU)</f>
        <v>548033.80000000005</v>
      </c>
      <c r="F226" s="1031">
        <f t="shared" si="10"/>
        <v>6.9528927321657047E-5</v>
      </c>
      <c r="G226" s="1032">
        <f>_xlfn.XLOOKUP($C226,INPUT_DATA!$DS:$DS,INPUT_DATA!$DV:$DV)</f>
        <v>3</v>
      </c>
      <c r="H226" s="1044">
        <f t="shared" si="11"/>
        <v>5.3590568060021433E-5</v>
      </c>
      <c r="M226" s="791"/>
    </row>
    <row r="227" spans="1:13" s="648" customFormat="1" ht="15.5">
      <c r="B227" s="786"/>
      <c r="C227" s="1028"/>
      <c r="D227" s="1036" t="s">
        <v>420</v>
      </c>
      <c r="E227" s="1037">
        <f>SUM(E201:E226)</f>
        <v>7882097726.96</v>
      </c>
      <c r="F227" s="1038">
        <f>SUM(F201:F226)</f>
        <v>1.0000000000000002</v>
      </c>
      <c r="G227" s="1039">
        <f>SUM(G201:G226)</f>
        <v>55980</v>
      </c>
      <c r="H227" s="1038">
        <f>SUM(H201:H226)</f>
        <v>0.99999999999999989</v>
      </c>
      <c r="M227" s="791"/>
    </row>
    <row r="228" spans="1:13" s="648" customFormat="1" ht="15.5">
      <c r="B228" s="786"/>
      <c r="C228" s="1028"/>
      <c r="D228" s="832"/>
      <c r="G228" s="1007"/>
      <c r="M228" s="791"/>
    </row>
    <row r="229" spans="1:13" s="648" customFormat="1" ht="15.5">
      <c r="B229" s="786"/>
      <c r="C229" s="1028"/>
      <c r="D229" s="832"/>
      <c r="G229" s="1007"/>
      <c r="M229" s="791"/>
    </row>
    <row r="230" spans="1:13" s="648" customFormat="1" ht="15.5">
      <c r="B230" s="786"/>
      <c r="C230" s="1028"/>
      <c r="D230" s="832"/>
      <c r="G230" s="1007"/>
      <c r="M230" s="791"/>
    </row>
    <row r="231" spans="1:13" s="648" customFormat="1" ht="30" customHeight="1">
      <c r="B231" s="786"/>
      <c r="C231" s="1211" t="s">
        <v>1338</v>
      </c>
      <c r="D231" s="832"/>
      <c r="G231" s="1007"/>
      <c r="M231" s="791"/>
    </row>
    <row r="232" spans="1:13" s="648" customFormat="1" ht="15" customHeight="1">
      <c r="A232" s="832"/>
      <c r="B232" s="1023"/>
      <c r="C232" s="1043"/>
      <c r="D232" s="1041"/>
      <c r="E232" s="1041"/>
      <c r="F232" s="1041"/>
      <c r="G232" s="1042"/>
      <c r="H232" s="1041"/>
      <c r="M232" s="791"/>
    </row>
    <row r="233" spans="1:13" s="648" customFormat="1" ht="25.9" customHeight="1">
      <c r="B233" s="786"/>
      <c r="C233" s="1028"/>
      <c r="D233" s="1198" t="s">
        <v>530</v>
      </c>
      <c r="E233" s="2011" t="s">
        <v>448</v>
      </c>
      <c r="F233" s="2013"/>
      <c r="G233" s="2011" t="s">
        <v>449</v>
      </c>
      <c r="H233" s="2013"/>
      <c r="M233" s="791"/>
    </row>
    <row r="234" spans="1:13" s="648" customFormat="1" ht="15.5">
      <c r="B234" s="786"/>
      <c r="C234" s="1377" t="s">
        <v>948</v>
      </c>
      <c r="D234" s="1046">
        <v>2010</v>
      </c>
      <c r="E234" s="1030">
        <f>_xlfn.XLOOKUP($C234,INPUT_DATA!$DS:$DS,INPUT_DATA!$DU:$DU)</f>
        <v>99911579.870000005</v>
      </c>
      <c r="F234" s="1031">
        <f>E234/$E$249</f>
        <v>1.2675760099784288E-2</v>
      </c>
      <c r="G234" s="1032">
        <f>_xlfn.XLOOKUP($C234,INPUT_DATA!$DS:$DS,INPUT_DATA!$DV:$DV)</f>
        <v>1700</v>
      </c>
      <c r="H234" s="1044">
        <f>G234/$G$249</f>
        <v>3.0367988567345482E-2</v>
      </c>
      <c r="M234" s="791"/>
    </row>
    <row r="235" spans="1:13" s="648" customFormat="1" ht="15.5">
      <c r="B235" s="786"/>
      <c r="C235" s="1377" t="s">
        <v>949</v>
      </c>
      <c r="D235" s="1047">
        <v>2011</v>
      </c>
      <c r="E235" s="1030">
        <f>_xlfn.XLOOKUP($C235,INPUT_DATA!$DS:$DS,INPUT_DATA!$DU:$DU)</f>
        <v>84727230.599999994</v>
      </c>
      <c r="F235" s="1031">
        <f t="shared" ref="F235:F245" si="12">E235/$E$249</f>
        <v>1.0749325057236754E-2</v>
      </c>
      <c r="G235" s="1032">
        <f>_xlfn.XLOOKUP($C235,INPUT_DATA!$DS:$DS,INPUT_DATA!$DV:$DV)</f>
        <v>1472</v>
      </c>
      <c r="H235" s="1044">
        <f t="shared" ref="H235:H245" si="13">G235/$G$249</f>
        <v>2.6295105394783851E-2</v>
      </c>
      <c r="M235" s="791"/>
    </row>
    <row r="236" spans="1:13" s="648" customFormat="1" ht="15.5">
      <c r="B236" s="786"/>
      <c r="C236" s="1377" t="s">
        <v>1258</v>
      </c>
      <c r="D236" s="1047">
        <v>2012</v>
      </c>
      <c r="E236" s="1030">
        <f>_xlfn.XLOOKUP($C236,INPUT_DATA!$DS:$DS,INPUT_DATA!$DU:$DU)</f>
        <v>101508608.34999999</v>
      </c>
      <c r="F236" s="1031">
        <f t="shared" si="12"/>
        <v>1.2878374750772121E-2</v>
      </c>
      <c r="G236" s="1032">
        <f>_xlfn.XLOOKUP($C236,INPUT_DATA!$DS:$DS,INPUT_DATA!$DV:$DV)</f>
        <v>1712</v>
      </c>
      <c r="H236" s="1044">
        <f t="shared" si="13"/>
        <v>3.0582350839585565E-2</v>
      </c>
      <c r="M236" s="791"/>
    </row>
    <row r="237" spans="1:13" s="648" customFormat="1" ht="15.5">
      <c r="B237" s="786"/>
      <c r="C237" s="1377" t="s">
        <v>1259</v>
      </c>
      <c r="D237" s="1047">
        <v>2013</v>
      </c>
      <c r="E237" s="1030">
        <f>_xlfn.XLOOKUP($C237,INPUT_DATA!$DS:$DS,INPUT_DATA!$DU:$DU)</f>
        <v>96282528.909999996</v>
      </c>
      <c r="F237" s="1031">
        <f t="shared" si="12"/>
        <v>1.2215343204978839E-2</v>
      </c>
      <c r="G237" s="1032">
        <f>_xlfn.XLOOKUP($C237,INPUT_DATA!$DS:$DS,INPUT_DATA!$DV:$DV)</f>
        <v>1467</v>
      </c>
      <c r="H237" s="1044">
        <f t="shared" si="13"/>
        <v>2.6205787781350482E-2</v>
      </c>
      <c r="M237" s="791"/>
    </row>
    <row r="238" spans="1:13" s="648" customFormat="1" ht="15.5">
      <c r="B238" s="786"/>
      <c r="C238" s="1377" t="s">
        <v>1260</v>
      </c>
      <c r="D238" s="1047">
        <v>2014</v>
      </c>
      <c r="E238" s="1030">
        <f>_xlfn.XLOOKUP($C238,INPUT_DATA!$DS:$DS,INPUT_DATA!$DU:$DU)</f>
        <v>138481575.33000001</v>
      </c>
      <c r="F238" s="1031">
        <f t="shared" si="12"/>
        <v>1.7569126916091936E-2</v>
      </c>
      <c r="G238" s="1032">
        <f>_xlfn.XLOOKUP($C238,INPUT_DATA!$DS:$DS,INPUT_DATA!$DV:$DV)</f>
        <v>1920</v>
      </c>
      <c r="H238" s="1044">
        <f t="shared" si="13"/>
        <v>3.4297963558413719E-2</v>
      </c>
      <c r="M238" s="791"/>
    </row>
    <row r="239" spans="1:13" s="648" customFormat="1" ht="15.5">
      <c r="B239" s="786"/>
      <c r="C239" s="1377" t="s">
        <v>1261</v>
      </c>
      <c r="D239" s="1047">
        <v>2015</v>
      </c>
      <c r="E239" s="1030">
        <f>_xlfn.XLOOKUP($C239,INPUT_DATA!$DS:$DS,INPUT_DATA!$DU:$DU)</f>
        <v>305165200.25999999</v>
      </c>
      <c r="F239" s="1031">
        <f t="shared" si="12"/>
        <v>3.8716241644176794E-2</v>
      </c>
      <c r="G239" s="1032">
        <f>_xlfn.XLOOKUP($C239,INPUT_DATA!$DS:$DS,INPUT_DATA!$DV:$DV)</f>
        <v>3552</v>
      </c>
      <c r="H239" s="1044">
        <f t="shared" si="13"/>
        <v>6.3451232583065384E-2</v>
      </c>
      <c r="M239" s="791"/>
    </row>
    <row r="240" spans="1:13" s="648" customFormat="1" ht="15.5">
      <c r="B240" s="786"/>
      <c r="C240" s="1377" t="s">
        <v>1262</v>
      </c>
      <c r="D240" s="1047">
        <v>2016</v>
      </c>
      <c r="E240" s="1030">
        <f>_xlfn.XLOOKUP($C240,INPUT_DATA!$DS:$DS,INPUT_DATA!$DU:$DU)</f>
        <v>321309349.19999999</v>
      </c>
      <c r="F240" s="1031">
        <f t="shared" si="12"/>
        <v>4.0764446259146284E-2</v>
      </c>
      <c r="G240" s="1032">
        <f>_xlfn.XLOOKUP($C240,INPUT_DATA!$DS:$DS,INPUT_DATA!$DV:$DV)</f>
        <v>3554</v>
      </c>
      <c r="H240" s="1044">
        <f t="shared" si="13"/>
        <v>6.3486959628438727E-2</v>
      </c>
      <c r="M240" s="791"/>
    </row>
    <row r="241" spans="1:13" s="648" customFormat="1" ht="15.5">
      <c r="B241" s="786"/>
      <c r="C241" s="1377" t="s">
        <v>1263</v>
      </c>
      <c r="D241" s="1047">
        <v>2017</v>
      </c>
      <c r="E241" s="1030">
        <f>_xlfn.XLOOKUP($C241,INPUT_DATA!$DS:$DS,INPUT_DATA!$DU:$DU)</f>
        <v>492380203.01999998</v>
      </c>
      <c r="F241" s="1031">
        <f t="shared" si="12"/>
        <v>6.2468167748778114E-2</v>
      </c>
      <c r="G241" s="1032">
        <f>_xlfn.XLOOKUP($C241,INPUT_DATA!$DS:$DS,INPUT_DATA!$DV:$DV)</f>
        <v>4562</v>
      </c>
      <c r="H241" s="1044">
        <f t="shared" si="13"/>
        <v>8.1493390496605936E-2</v>
      </c>
      <c r="M241" s="791"/>
    </row>
    <row r="242" spans="1:13" s="648" customFormat="1" ht="15.5">
      <c r="B242" s="786"/>
      <c r="C242" s="1377" t="s">
        <v>1264</v>
      </c>
      <c r="D242" s="1047">
        <v>2018</v>
      </c>
      <c r="E242" s="1030">
        <f>_xlfn.XLOOKUP($C242,INPUT_DATA!$DS:$DS,INPUT_DATA!$DU:$DU)</f>
        <v>579102009.16999996</v>
      </c>
      <c r="F242" s="1031">
        <f t="shared" si="12"/>
        <v>7.3470544166083368E-2</v>
      </c>
      <c r="G242" s="1032">
        <f>_xlfn.XLOOKUP($C242,INPUT_DATA!$DS:$DS,INPUT_DATA!$DV:$DV)</f>
        <v>4635</v>
      </c>
      <c r="H242" s="1044">
        <f t="shared" si="13"/>
        <v>8.2797427652733124E-2</v>
      </c>
      <c r="M242" s="791"/>
    </row>
    <row r="243" spans="1:13" s="648" customFormat="1" ht="15.5">
      <c r="B243" s="786"/>
      <c r="C243" s="1377" t="s">
        <v>1265</v>
      </c>
      <c r="D243" s="1047">
        <v>2019</v>
      </c>
      <c r="E243" s="1030">
        <f>_xlfn.XLOOKUP($C243,INPUT_DATA!$DS:$DS,INPUT_DATA!$DU:$DU)</f>
        <v>943426593.03999996</v>
      </c>
      <c r="F243" s="1031">
        <f t="shared" si="12"/>
        <v>0.11969232375958685</v>
      </c>
      <c r="G243" s="1032">
        <f>_xlfn.XLOOKUP($C243,INPUT_DATA!$DS:$DS,INPUT_DATA!$DV:$DV)</f>
        <v>6538</v>
      </c>
      <c r="H243" s="1044">
        <f t="shared" si="13"/>
        <v>0.11679171132547338</v>
      </c>
      <c r="M243" s="791"/>
    </row>
    <row r="244" spans="1:13" s="648" customFormat="1" ht="15.5">
      <c r="B244" s="786"/>
      <c r="C244" s="1377" t="s">
        <v>1266</v>
      </c>
      <c r="D244" s="1047">
        <v>2020</v>
      </c>
      <c r="E244" s="1030">
        <f>_xlfn.XLOOKUP($C244,INPUT_DATA!$DS:$DS,INPUT_DATA!$DU:$DU)</f>
        <v>903880372</v>
      </c>
      <c r="F244" s="1031">
        <f t="shared" si="12"/>
        <v>0.11467510341927875</v>
      </c>
      <c r="G244" s="1032">
        <f>_xlfn.XLOOKUP($C244,INPUT_DATA!$DS:$DS,INPUT_DATA!$DV:$DV)</f>
        <v>5543</v>
      </c>
      <c r="H244" s="1044">
        <f t="shared" si="13"/>
        <v>9.9017506252232934E-2</v>
      </c>
      <c r="M244" s="791"/>
    </row>
    <row r="245" spans="1:13" s="648" customFormat="1" ht="15.5">
      <c r="B245" s="786"/>
      <c r="C245" s="1377" t="s">
        <v>1267</v>
      </c>
      <c r="D245" s="1047">
        <v>2021</v>
      </c>
      <c r="E245" s="1030">
        <f>_xlfn.XLOOKUP($C245,INPUT_DATA!$DS:$DS,INPUT_DATA!$DU:$DU)</f>
        <v>1475113472.24</v>
      </c>
      <c r="F245" s="1031">
        <f t="shared" si="12"/>
        <v>0.18714732084512328</v>
      </c>
      <c r="G245" s="1032">
        <f>_xlfn.XLOOKUP($C245,INPUT_DATA!$DS:$DS,INPUT_DATA!$DV:$DV)</f>
        <v>7556</v>
      </c>
      <c r="H245" s="1044">
        <f t="shared" si="13"/>
        <v>0.13497677742050732</v>
      </c>
      <c r="M245" s="791"/>
    </row>
    <row r="246" spans="1:13" s="648" customFormat="1" ht="15.5">
      <c r="B246" s="786"/>
      <c r="C246" s="1377" t="s">
        <v>1268</v>
      </c>
      <c r="D246" s="1047">
        <v>2022</v>
      </c>
      <c r="E246" s="1030">
        <f>_xlfn.XLOOKUP($C246,INPUT_DATA!$DS:$DS,INPUT_DATA!$DU:$DU)</f>
        <v>1381692768.51</v>
      </c>
      <c r="F246" s="1031">
        <f t="shared" ref="F246:F248" si="14">E246/$E$249</f>
        <v>0.1752950567694746</v>
      </c>
      <c r="G246" s="1032">
        <f>_xlfn.XLOOKUP($C246,INPUT_DATA!$DS:$DS,INPUT_DATA!$DV:$DV)</f>
        <v>6558</v>
      </c>
      <c r="H246" s="1044">
        <f t="shared" ref="H246:H248" si="15">G246/$G$249</f>
        <v>0.11714898177920686</v>
      </c>
      <c r="M246" s="791"/>
    </row>
    <row r="247" spans="1:13" s="648" customFormat="1" ht="15.5">
      <c r="B247" s="786"/>
      <c r="C247" s="1377" t="s">
        <v>1334</v>
      </c>
      <c r="D247" s="1047">
        <v>2023</v>
      </c>
      <c r="E247" s="1030">
        <f>_xlfn.XLOOKUP($C247,INPUT_DATA!$DS:$DS,INPUT_DATA!$DU:$DU)</f>
        <v>602647689.16999996</v>
      </c>
      <c r="F247" s="1031">
        <f t="shared" si="14"/>
        <v>7.6457779394018197E-2</v>
      </c>
      <c r="G247" s="1032">
        <f>_xlfn.XLOOKUP($C247,INPUT_DATA!$DS:$DS,INPUT_DATA!$DV:$DV)</f>
        <v>3330</v>
      </c>
      <c r="H247" s="1044">
        <f t="shared" si="15"/>
        <v>5.9485530546623797E-2</v>
      </c>
      <c r="M247" s="791"/>
    </row>
    <row r="248" spans="1:13" s="648" customFormat="1" ht="15.5">
      <c r="B248" s="786"/>
      <c r="C248" s="1377" t="s">
        <v>1335</v>
      </c>
      <c r="D248" s="1047">
        <v>2024</v>
      </c>
      <c r="E248" s="1030">
        <f>_xlfn.XLOOKUP($C248,INPUT_DATA!$DS:$DS,INPUT_DATA!$DU:$DU)</f>
        <v>356468547.29000002</v>
      </c>
      <c r="F248" s="1031">
        <f t="shared" si="14"/>
        <v>4.5225085965469786E-2</v>
      </c>
      <c r="G248" s="1032">
        <f>_xlfn.XLOOKUP($C248,INPUT_DATA!$DS:$DS,INPUT_DATA!$DV:$DV)</f>
        <v>1881</v>
      </c>
      <c r="H248" s="1044">
        <f t="shared" si="15"/>
        <v>3.3601286173633442E-2</v>
      </c>
      <c r="M248" s="791"/>
    </row>
    <row r="249" spans="1:13" s="648" customFormat="1" ht="15.5">
      <c r="B249" s="786"/>
      <c r="C249" s="1028"/>
      <c r="D249" s="1036" t="s">
        <v>420</v>
      </c>
      <c r="E249" s="1037">
        <f>SUM(E234:E248)</f>
        <v>7882097726.96</v>
      </c>
      <c r="F249" s="1038">
        <f>SUM(F234:F248)</f>
        <v>1</v>
      </c>
      <c r="G249" s="1039">
        <f>SUM(G234:G248)</f>
        <v>55980</v>
      </c>
      <c r="H249" s="1038">
        <f>SUM(H234:H248)</f>
        <v>0.99999999999999989</v>
      </c>
      <c r="M249" s="791"/>
    </row>
    <row r="250" spans="1:13" s="648" customFormat="1" ht="15.5">
      <c r="B250" s="786"/>
      <c r="C250" s="1028"/>
      <c r="D250" s="832"/>
      <c r="G250" s="1007"/>
      <c r="M250" s="791"/>
    </row>
    <row r="251" spans="1:13" s="648" customFormat="1" ht="15.5">
      <c r="B251" s="786"/>
      <c r="C251" s="1028"/>
      <c r="D251" s="832"/>
      <c r="G251" s="1007"/>
      <c r="M251" s="791"/>
    </row>
    <row r="252" spans="1:13" s="648" customFormat="1" ht="15.5">
      <c r="B252" s="786"/>
      <c r="C252" s="1028"/>
      <c r="D252" s="832"/>
      <c r="G252" s="1007"/>
      <c r="M252" s="791"/>
    </row>
    <row r="253" spans="1:13" s="648" customFormat="1" ht="15.5">
      <c r="B253" s="786"/>
      <c r="C253" s="1028"/>
      <c r="D253" s="832"/>
      <c r="G253" s="1007"/>
      <c r="M253" s="791"/>
    </row>
    <row r="254" spans="1:13" s="648" customFormat="1" ht="24.65" customHeight="1">
      <c r="A254" s="832"/>
      <c r="B254" s="1023"/>
      <c r="C254" s="1211" t="s">
        <v>1339</v>
      </c>
      <c r="D254" s="1041"/>
      <c r="E254" s="1041"/>
      <c r="F254" s="1041"/>
      <c r="G254" s="1042"/>
      <c r="H254" s="1041"/>
      <c r="M254" s="791"/>
    </row>
    <row r="255" spans="1:13" s="648" customFormat="1" ht="15" customHeight="1">
      <c r="A255" s="832"/>
      <c r="B255" s="836"/>
      <c r="C255" s="1026"/>
      <c r="D255" s="832"/>
      <c r="E255" s="832"/>
      <c r="F255" s="832"/>
      <c r="G255" s="1027"/>
      <c r="H255" s="832"/>
      <c r="M255" s="791"/>
    </row>
    <row r="256" spans="1:13" s="648" customFormat="1" ht="25.9" customHeight="1">
      <c r="B256" s="786"/>
      <c r="C256" s="1028"/>
      <c r="D256" s="1198" t="s">
        <v>531</v>
      </c>
      <c r="E256" s="2011" t="s">
        <v>448</v>
      </c>
      <c r="F256" s="2013"/>
      <c r="G256" s="2011" t="s">
        <v>449</v>
      </c>
      <c r="H256" s="2013"/>
      <c r="M256" s="791"/>
    </row>
    <row r="257" spans="1:13" s="648" customFormat="1" ht="15.5">
      <c r="B257" s="786"/>
      <c r="C257" s="1377" t="s">
        <v>950</v>
      </c>
      <c r="D257" s="1029" t="s">
        <v>152</v>
      </c>
      <c r="E257" s="1030">
        <f>_xlfn.XLOOKUP($C257,INPUT_DATA!$DS:$DS,INPUT_DATA!$DU:$DU)</f>
        <v>7882097726.96</v>
      </c>
      <c r="F257" s="1031">
        <f>E257/$E$258</f>
        <v>1</v>
      </c>
      <c r="G257" s="1032">
        <f>_xlfn.XLOOKUP($C257,INPUT_DATA!$DS:$DS,INPUT_DATA!$DV:$DV)</f>
        <v>55980</v>
      </c>
      <c r="H257" s="1044">
        <f>G257/$G$258</f>
        <v>1</v>
      </c>
      <c r="M257" s="791"/>
    </row>
    <row r="258" spans="1:13" s="648" customFormat="1" ht="15.5">
      <c r="B258" s="786"/>
      <c r="C258" s="1028"/>
      <c r="D258" s="1036" t="s">
        <v>420</v>
      </c>
      <c r="E258" s="1037">
        <f>SUM(E257:E257)</f>
        <v>7882097726.96</v>
      </c>
      <c r="F258" s="1038">
        <f>SUM(F257:F257)</f>
        <v>1</v>
      </c>
      <c r="G258" s="1039">
        <f>SUM(G257:G257)</f>
        <v>55980</v>
      </c>
      <c r="H258" s="1038">
        <f>SUM(H257:H257)</f>
        <v>1</v>
      </c>
      <c r="M258" s="791"/>
    </row>
    <row r="259" spans="1:13" s="648" customFormat="1" ht="15.5">
      <c r="B259" s="786"/>
      <c r="C259" s="1028"/>
      <c r="D259" s="1048"/>
      <c r="E259" s="1049"/>
      <c r="F259" s="1050"/>
      <c r="G259" s="1051"/>
      <c r="H259" s="1050"/>
      <c r="M259" s="791"/>
    </row>
    <row r="260" spans="1:13" s="648" customFormat="1" ht="15.5">
      <c r="B260" s="786"/>
      <c r="C260" s="1028"/>
      <c r="D260" s="1048"/>
      <c r="E260" s="1049"/>
      <c r="F260" s="1050"/>
      <c r="G260" s="1051"/>
      <c r="H260" s="1050"/>
      <c r="M260" s="791"/>
    </row>
    <row r="261" spans="1:13" s="648" customFormat="1" ht="15.5">
      <c r="B261" s="786"/>
      <c r="C261" s="1028"/>
      <c r="D261" s="1048"/>
      <c r="E261" s="1049"/>
      <c r="F261" s="1050"/>
      <c r="G261" s="1051"/>
      <c r="H261" s="1050"/>
      <c r="M261" s="791"/>
    </row>
    <row r="262" spans="1:13" s="648" customFormat="1" ht="24.65" customHeight="1">
      <c r="A262" s="832"/>
      <c r="B262" s="1023"/>
      <c r="C262" s="1211" t="s">
        <v>1340</v>
      </c>
      <c r="D262" s="1041"/>
      <c r="E262" s="1052"/>
      <c r="F262" s="1052"/>
      <c r="G262" s="1053"/>
      <c r="H262" s="1052"/>
      <c r="M262" s="791"/>
    </row>
    <row r="263" spans="1:13" s="648" customFormat="1" ht="15" customHeight="1">
      <c r="A263" s="832"/>
      <c r="B263" s="836"/>
      <c r="C263" s="1026"/>
      <c r="D263" s="832"/>
      <c r="E263" s="1054"/>
      <c r="F263" s="1054"/>
      <c r="G263" s="1055"/>
      <c r="H263" s="1054"/>
      <c r="M263" s="791"/>
    </row>
    <row r="264" spans="1:13" s="648" customFormat="1" ht="25.9" customHeight="1">
      <c r="B264" s="786"/>
      <c r="C264" s="1028"/>
      <c r="D264" s="1198" t="s">
        <v>532</v>
      </c>
      <c r="E264" s="2011" t="s">
        <v>448</v>
      </c>
      <c r="F264" s="2013"/>
      <c r="G264" s="2011" t="s">
        <v>449</v>
      </c>
      <c r="H264" s="2013"/>
      <c r="M264" s="791"/>
    </row>
    <row r="265" spans="1:13" s="648" customFormat="1" ht="15.5">
      <c r="B265" s="786"/>
      <c r="C265" s="1377" t="s">
        <v>951</v>
      </c>
      <c r="D265" s="1029" t="s">
        <v>1156</v>
      </c>
      <c r="E265" s="1030">
        <f>_xlfn.XLOOKUP($C265,INPUT_DATA!$DS:$DS,INPUT_DATA!$DU:$DU)</f>
        <v>2358317195.2399998</v>
      </c>
      <c r="F265" s="1031">
        <f t="shared" ref="F265:F274" si="16">E265/$E$275</f>
        <v>0.29919918236659138</v>
      </c>
      <c r="G265" s="1032">
        <f>_xlfn.XLOOKUP($C265,INPUT_DATA!$DS:$DS,INPUT_DATA!$DV:$DV)</f>
        <v>16565</v>
      </c>
      <c r="H265" s="1044">
        <f>G265/$G$275</f>
        <v>0.29590925330475171</v>
      </c>
      <c r="M265" s="791"/>
    </row>
    <row r="266" spans="1:13" s="648" customFormat="1" ht="15.5">
      <c r="B266" s="786"/>
      <c r="C266" s="1377" t="s">
        <v>952</v>
      </c>
      <c r="D266" s="1034" t="s">
        <v>1157</v>
      </c>
      <c r="E266" s="1030">
        <f>_xlfn.XLOOKUP($C266,INPUT_DATA!$DS:$DS,INPUT_DATA!$DU:$DU)</f>
        <v>2911393889.21</v>
      </c>
      <c r="F266" s="1031">
        <f t="shared" si="16"/>
        <v>0.36936790053386959</v>
      </c>
      <c r="G266" s="1032">
        <f>_xlfn.XLOOKUP($C266,INPUT_DATA!$DS:$DS,INPUT_DATA!$DV:$DV)</f>
        <v>18960</v>
      </c>
      <c r="H266" s="1044">
        <f t="shared" ref="H266:H274" si="17">G266/$G$275</f>
        <v>0.3386923901393355</v>
      </c>
      <c r="M266" s="791"/>
    </row>
    <row r="267" spans="1:13" s="648" customFormat="1" ht="15.5">
      <c r="B267" s="786"/>
      <c r="C267" s="1377" t="s">
        <v>953</v>
      </c>
      <c r="D267" s="1034" t="s">
        <v>1158</v>
      </c>
      <c r="E267" s="1030">
        <f>_xlfn.XLOOKUP($C267,INPUT_DATA!$DS:$DS,INPUT_DATA!$DU:$DU)</f>
        <v>1211541322.45</v>
      </c>
      <c r="F267" s="1031">
        <f t="shared" si="16"/>
        <v>0.15370798033955266</v>
      </c>
      <c r="G267" s="1032">
        <f>_xlfn.XLOOKUP($C267,INPUT_DATA!$DS:$DS,INPUT_DATA!$DV:$DV)</f>
        <v>9735</v>
      </c>
      <c r="H267" s="1044">
        <f t="shared" si="17"/>
        <v>0.17390139335476956</v>
      </c>
      <c r="M267" s="791"/>
    </row>
    <row r="268" spans="1:13" s="648" customFormat="1" ht="15.5">
      <c r="B268" s="786"/>
      <c r="C268" s="1377" t="s">
        <v>954</v>
      </c>
      <c r="D268" s="1034" t="s">
        <v>1159</v>
      </c>
      <c r="E268" s="1030">
        <f>_xlfn.XLOOKUP($C268,INPUT_DATA!$DS:$DS,INPUT_DATA!$DU:$DU)</f>
        <v>460207094.36000001</v>
      </c>
      <c r="F268" s="1031">
        <f t="shared" si="16"/>
        <v>5.8386372549772317E-2</v>
      </c>
      <c r="G268" s="1032">
        <f>_xlfn.XLOOKUP($C268,INPUT_DATA!$DS:$DS,INPUT_DATA!$DV:$DV)</f>
        <v>3957</v>
      </c>
      <c r="H268" s="1044">
        <f t="shared" si="17"/>
        <v>7.0685959271168275E-2</v>
      </c>
      <c r="M268" s="791"/>
    </row>
    <row r="269" spans="1:13" s="648" customFormat="1" ht="15.5">
      <c r="B269" s="786"/>
      <c r="C269" s="1377" t="s">
        <v>955</v>
      </c>
      <c r="D269" s="1034" t="s">
        <v>1160</v>
      </c>
      <c r="E269" s="1030">
        <f>_xlfn.XLOOKUP($C269,INPUT_DATA!$DS:$DS,INPUT_DATA!$DU:$DU)</f>
        <v>271066005.13</v>
      </c>
      <c r="F269" s="1031">
        <f t="shared" si="16"/>
        <v>3.4390084279574885E-2</v>
      </c>
      <c r="G269" s="1032">
        <f>_xlfn.XLOOKUP($C269,INPUT_DATA!$DS:$DS,INPUT_DATA!$DV:$DV)</f>
        <v>2366</v>
      </c>
      <c r="H269" s="1044">
        <f t="shared" si="17"/>
        <v>4.2265094676670237E-2</v>
      </c>
      <c r="M269" s="791"/>
    </row>
    <row r="270" spans="1:13" s="648" customFormat="1" ht="15.5">
      <c r="B270" s="786"/>
      <c r="C270" s="1377" t="s">
        <v>956</v>
      </c>
      <c r="D270" s="1034" t="s">
        <v>1161</v>
      </c>
      <c r="E270" s="1030">
        <f>_xlfn.XLOOKUP($C270,INPUT_DATA!$DS:$DS,INPUT_DATA!$DU:$DU)</f>
        <v>192795879.81999999</v>
      </c>
      <c r="F270" s="1031">
        <f t="shared" si="16"/>
        <v>2.445997074618337E-2</v>
      </c>
      <c r="G270" s="1032">
        <f>_xlfn.XLOOKUP($C270,INPUT_DATA!$DS:$DS,INPUT_DATA!$DV:$DV)</f>
        <v>1459</v>
      </c>
      <c r="H270" s="1044">
        <f t="shared" si="17"/>
        <v>2.6062879599857092E-2</v>
      </c>
      <c r="M270" s="791"/>
    </row>
    <row r="271" spans="1:13" s="648" customFormat="1" ht="15.5">
      <c r="B271" s="786"/>
      <c r="C271" s="1377" t="s">
        <v>957</v>
      </c>
      <c r="D271" s="1034" t="s">
        <v>1162</v>
      </c>
      <c r="E271" s="1030">
        <f>_xlfn.XLOOKUP($C271,INPUT_DATA!$DS:$DS,INPUT_DATA!$DU:$DU)</f>
        <v>280299539.69</v>
      </c>
      <c r="F271" s="1031">
        <f t="shared" si="16"/>
        <v>3.5561540772485085E-2</v>
      </c>
      <c r="G271" s="1032">
        <f>_xlfn.XLOOKUP($C271,INPUT_DATA!$DS:$DS,INPUT_DATA!$DV:$DV)</f>
        <v>1571</v>
      </c>
      <c r="H271" s="1044">
        <f t="shared" si="17"/>
        <v>2.806359414076456E-2</v>
      </c>
      <c r="M271" s="791"/>
    </row>
    <row r="272" spans="1:13" s="648" customFormat="1" ht="15.5">
      <c r="B272" s="786"/>
      <c r="C272" s="1377" t="s">
        <v>958</v>
      </c>
      <c r="D272" s="1034" t="s">
        <v>1163</v>
      </c>
      <c r="E272" s="1030">
        <f>_xlfn.XLOOKUP($C272,INPUT_DATA!$DS:$DS,INPUT_DATA!$DU:$DU)</f>
        <v>151271136.31999999</v>
      </c>
      <c r="F272" s="1031">
        <f t="shared" si="16"/>
        <v>1.9191735697794109E-2</v>
      </c>
      <c r="G272" s="1032">
        <f>_xlfn.XLOOKUP($C272,INPUT_DATA!$DS:$DS,INPUT_DATA!$DV:$DV)</f>
        <v>1045</v>
      </c>
      <c r="H272" s="1044">
        <f t="shared" si="17"/>
        <v>1.8667381207574135E-2</v>
      </c>
      <c r="M272" s="791"/>
    </row>
    <row r="273" spans="1:13" s="648" customFormat="1" ht="15.5">
      <c r="B273" s="786"/>
      <c r="C273" s="1377" t="s">
        <v>959</v>
      </c>
      <c r="D273" s="1034" t="s">
        <v>1164</v>
      </c>
      <c r="E273" s="1030">
        <f>_xlfn.XLOOKUP($C273,INPUT_DATA!$DS:$DS,INPUT_DATA!$DU:$DU)</f>
        <v>44781700.200000003</v>
      </c>
      <c r="F273" s="1031">
        <f t="shared" si="16"/>
        <v>5.681444426504415E-3</v>
      </c>
      <c r="G273" s="1032">
        <f>_xlfn.XLOOKUP($C273,INPUT_DATA!$DS:$DS,INPUT_DATA!$DV:$DV)</f>
        <v>316</v>
      </c>
      <c r="H273" s="1044">
        <f t="shared" si="17"/>
        <v>5.6448731689889243E-3</v>
      </c>
      <c r="M273" s="791"/>
    </row>
    <row r="274" spans="1:13" s="648" customFormat="1" ht="15.5">
      <c r="B274" s="786"/>
      <c r="C274" s="1377" t="s">
        <v>960</v>
      </c>
      <c r="D274" s="1034" t="s">
        <v>1165</v>
      </c>
      <c r="E274" s="1030">
        <f>_xlfn.XLOOKUP($C274,INPUT_DATA!$DS:$DS,INPUT_DATA!$DU:$DU)</f>
        <v>423964.54</v>
      </c>
      <c r="F274" s="1031">
        <f t="shared" si="16"/>
        <v>5.3788287672438754E-5</v>
      </c>
      <c r="G274" s="1032">
        <f>_xlfn.XLOOKUP($C274,INPUT_DATA!$DS:$DS,INPUT_DATA!$DV:$DV)</f>
        <v>6</v>
      </c>
      <c r="H274" s="1044">
        <f t="shared" si="17"/>
        <v>1.0718113612004287E-4</v>
      </c>
      <c r="M274" s="791"/>
    </row>
    <row r="275" spans="1:13" s="648" customFormat="1" ht="15.5">
      <c r="B275" s="786"/>
      <c r="C275" s="1028"/>
      <c r="D275" s="1036" t="s">
        <v>420</v>
      </c>
      <c r="E275" s="1037">
        <f>SUM(E265:E274)</f>
        <v>7882097726.9599981</v>
      </c>
      <c r="F275" s="1038">
        <f>SUM(F265:F274)</f>
        <v>1.0000000000000002</v>
      </c>
      <c r="G275" s="1039">
        <f>SUM(G265:G274)</f>
        <v>55980</v>
      </c>
      <c r="H275" s="1038">
        <f>SUM(H265:H274)</f>
        <v>1</v>
      </c>
      <c r="M275" s="791"/>
    </row>
    <row r="276" spans="1:13" s="648" customFormat="1" ht="15.5">
      <c r="B276" s="786"/>
      <c r="C276" s="1028"/>
      <c r="D276" s="832"/>
      <c r="E276" s="1054"/>
      <c r="F276" s="1054"/>
      <c r="G276" s="1055"/>
      <c r="H276" s="1054"/>
      <c r="M276" s="791"/>
    </row>
    <row r="277" spans="1:13" s="648" customFormat="1" ht="15.5">
      <c r="B277" s="786"/>
      <c r="C277" s="1028"/>
      <c r="D277" s="832"/>
      <c r="E277" s="1054"/>
      <c r="F277" s="1054"/>
      <c r="G277" s="1055"/>
      <c r="H277" s="1054"/>
      <c r="M277" s="791"/>
    </row>
    <row r="278" spans="1:13" s="648" customFormat="1" ht="24.65" customHeight="1">
      <c r="A278" s="832"/>
      <c r="B278" s="1023"/>
      <c r="C278" s="1211" t="s">
        <v>1342</v>
      </c>
      <c r="D278" s="1041"/>
      <c r="E278" s="1052"/>
      <c r="F278" s="1052"/>
      <c r="G278" s="1053"/>
      <c r="H278" s="1052"/>
      <c r="M278" s="791"/>
    </row>
    <row r="279" spans="1:13" s="648" customFormat="1" ht="15" customHeight="1">
      <c r="A279" s="832"/>
      <c r="B279" s="836"/>
      <c r="C279" s="1026"/>
      <c r="D279" s="832"/>
      <c r="E279" s="1054"/>
      <c r="F279" s="1054"/>
      <c r="G279" s="1055"/>
      <c r="H279" s="1054"/>
      <c r="M279" s="791"/>
    </row>
    <row r="280" spans="1:13" s="648" customFormat="1" ht="25.9" customHeight="1">
      <c r="B280" s="786"/>
      <c r="C280" s="1028"/>
      <c r="D280" s="1198" t="s">
        <v>1351</v>
      </c>
      <c r="E280" s="2011" t="s">
        <v>448</v>
      </c>
      <c r="F280" s="2013"/>
      <c r="G280" s="2011" t="s">
        <v>449</v>
      </c>
      <c r="H280" s="2013"/>
      <c r="M280" s="791"/>
    </row>
    <row r="281" spans="1:13" s="648" customFormat="1" ht="15.5">
      <c r="B281" s="786"/>
      <c r="C281" s="1377" t="s">
        <v>961</v>
      </c>
      <c r="D281" s="1029" t="s">
        <v>1272</v>
      </c>
      <c r="E281" s="1030">
        <f>_xlfn.XLOOKUP($C281,INPUT_DATA!$DS:$DS,INPUT_DATA!$DU:$DU)</f>
        <v>46322028.990000002</v>
      </c>
      <c r="F281" s="1031">
        <f t="shared" ref="F281:F291" si="18">E281/$E$275</f>
        <v>5.8768656003286681E-3</v>
      </c>
      <c r="G281" s="1032">
        <f>_xlfn.XLOOKUP($C281,INPUT_DATA!$DS:$DS,INPUT_DATA!$DV:$DV)</f>
        <v>530</v>
      </c>
      <c r="H281" s="1044">
        <f>G281/$G$292</f>
        <v>9.4676670239371204E-3</v>
      </c>
      <c r="M281" s="791"/>
    </row>
    <row r="282" spans="1:13" s="648" customFormat="1" ht="15.5">
      <c r="B282" s="786"/>
      <c r="C282" s="1377" t="s">
        <v>962</v>
      </c>
      <c r="D282" s="1034" t="s">
        <v>1273</v>
      </c>
      <c r="E282" s="1030">
        <f>_xlfn.XLOOKUP($C282,INPUT_DATA!$DS:$DS,INPUT_DATA!$DU:$DU)</f>
        <v>136919953.66</v>
      </c>
      <c r="F282" s="1031">
        <f t="shared" si="18"/>
        <v>1.7371004319278831E-2</v>
      </c>
      <c r="G282" s="1032">
        <f>_xlfn.XLOOKUP($C282,INPUT_DATA!$DS:$DS,INPUT_DATA!$DV:$DV)</f>
        <v>1283</v>
      </c>
      <c r="H282" s="1044">
        <f t="shared" ref="H282:H290" si="19">G282/$G$292</f>
        <v>2.29188996070025E-2</v>
      </c>
      <c r="M282" s="791"/>
    </row>
    <row r="283" spans="1:13" s="648" customFormat="1" ht="15.5">
      <c r="B283" s="786"/>
      <c r="C283" s="1377" t="s">
        <v>963</v>
      </c>
      <c r="D283" s="1034" t="s">
        <v>1274</v>
      </c>
      <c r="E283" s="1030">
        <f>_xlfn.XLOOKUP($C283,INPUT_DATA!$DS:$DS,INPUT_DATA!$DU:$DU)</f>
        <v>304968136.75</v>
      </c>
      <c r="F283" s="1031">
        <f t="shared" si="18"/>
        <v>3.8691240240131028E-2</v>
      </c>
      <c r="G283" s="1032">
        <f>_xlfn.XLOOKUP($C283,INPUT_DATA!$DS:$DS,INPUT_DATA!$DV:$DV)</f>
        <v>2775</v>
      </c>
      <c r="H283" s="1044">
        <f t="shared" si="19"/>
        <v>4.9571275455519828E-2</v>
      </c>
      <c r="M283" s="791"/>
    </row>
    <row r="284" spans="1:13" s="648" customFormat="1" ht="15.5">
      <c r="B284" s="786"/>
      <c r="C284" s="1377" t="s">
        <v>964</v>
      </c>
      <c r="D284" s="1034" t="s">
        <v>1275</v>
      </c>
      <c r="E284" s="1030">
        <f>_xlfn.XLOOKUP($C284,INPUT_DATA!$DS:$DS,INPUT_DATA!$DU:$DU)</f>
        <v>746165365.35000002</v>
      </c>
      <c r="F284" s="1031">
        <f t="shared" si="18"/>
        <v>9.4665835314095295E-2</v>
      </c>
      <c r="G284" s="1032">
        <f>_xlfn.XLOOKUP($C284,INPUT_DATA!$DS:$DS,INPUT_DATA!$DV:$DV)</f>
        <v>6229</v>
      </c>
      <c r="H284" s="1044">
        <f t="shared" si="19"/>
        <v>0.11127188281529117</v>
      </c>
      <c r="M284" s="791"/>
    </row>
    <row r="285" spans="1:13" s="648" customFormat="1" ht="15.5">
      <c r="B285" s="786"/>
      <c r="C285" s="1377" t="s">
        <v>1276</v>
      </c>
      <c r="D285" s="1034" t="s">
        <v>1277</v>
      </c>
      <c r="E285" s="1030">
        <f>_xlfn.XLOOKUP($C285,INPUT_DATA!$DS:$DS,INPUT_DATA!$DU:$DU)</f>
        <v>1454168638.8299999</v>
      </c>
      <c r="F285" s="1031">
        <f t="shared" si="18"/>
        <v>0.18449005445037156</v>
      </c>
      <c r="G285" s="1032">
        <f>_xlfn.XLOOKUP($C285,INPUT_DATA!$DS:$DS,INPUT_DATA!$DV:$DV)</f>
        <v>11190</v>
      </c>
      <c r="H285" s="1044">
        <f t="shared" si="19"/>
        <v>0.19989281886387997</v>
      </c>
      <c r="M285" s="791"/>
    </row>
    <row r="286" spans="1:13" s="648" customFormat="1" ht="15.5">
      <c r="B286" s="786"/>
      <c r="C286" s="1377" t="s">
        <v>1278</v>
      </c>
      <c r="D286" s="1034" t="s">
        <v>1279</v>
      </c>
      <c r="E286" s="1030">
        <f>_xlfn.XLOOKUP($C286,INPUT_DATA!$DS:$DS,INPUT_DATA!$DU:$DU)</f>
        <v>2608408017.6300001</v>
      </c>
      <c r="F286" s="1031">
        <f t="shared" si="18"/>
        <v>0.33092814983861185</v>
      </c>
      <c r="G286" s="1032">
        <f>_xlfn.XLOOKUP($C286,INPUT_DATA!$DS:$DS,INPUT_DATA!$DV:$DV)</f>
        <v>17218</v>
      </c>
      <c r="H286" s="1044">
        <f t="shared" si="19"/>
        <v>0.3075741336191497</v>
      </c>
      <c r="M286" s="791"/>
    </row>
    <row r="287" spans="1:13" s="648" customFormat="1" ht="15.5">
      <c r="B287" s="786"/>
      <c r="C287" s="1377" t="s">
        <v>1280</v>
      </c>
      <c r="D287" s="1034" t="s">
        <v>1281</v>
      </c>
      <c r="E287" s="1030">
        <f>_xlfn.XLOOKUP($C287,INPUT_DATA!$DS:$DS,INPUT_DATA!$DU:$DU)</f>
        <v>1238867400.0999999</v>
      </c>
      <c r="F287" s="1031">
        <f t="shared" si="18"/>
        <v>0.15717483378346944</v>
      </c>
      <c r="G287" s="1032">
        <f>_xlfn.XLOOKUP($C287,INPUT_DATA!$DS:$DS,INPUT_DATA!$DV:$DV)</f>
        <v>8404</v>
      </c>
      <c r="H287" s="1044">
        <f t="shared" si="19"/>
        <v>0.15012504465880672</v>
      </c>
      <c r="M287" s="791"/>
    </row>
    <row r="288" spans="1:13" s="648" customFormat="1" ht="15.5">
      <c r="B288" s="786"/>
      <c r="C288" s="1377" t="s">
        <v>1282</v>
      </c>
      <c r="D288" s="1034" t="s">
        <v>1283</v>
      </c>
      <c r="E288" s="1030">
        <f>_xlfn.XLOOKUP($C288,INPUT_DATA!$DS:$DS,INPUT_DATA!$DU:$DU)</f>
        <v>680031225.95000005</v>
      </c>
      <c r="F288" s="1031">
        <f t="shared" si="18"/>
        <v>8.6275411636170807E-2</v>
      </c>
      <c r="G288" s="1032">
        <f>_xlfn.XLOOKUP($C288,INPUT_DATA!$DS:$DS,INPUT_DATA!$DV:$DV)</f>
        <v>4052</v>
      </c>
      <c r="H288" s="1044">
        <f t="shared" si="19"/>
        <v>7.2382993926402281E-2</v>
      </c>
      <c r="M288" s="791"/>
    </row>
    <row r="289" spans="1:13" s="648" customFormat="1" ht="15.5">
      <c r="B289" s="786"/>
      <c r="C289" s="1377" t="s">
        <v>1284</v>
      </c>
      <c r="D289" s="1034" t="s">
        <v>1285</v>
      </c>
      <c r="E289" s="1030">
        <f>_xlfn.XLOOKUP($C289,INPUT_DATA!$DS:$DS,INPUT_DATA!$DU:$DU)</f>
        <v>373530808.29000002</v>
      </c>
      <c r="F289" s="1031">
        <f t="shared" si="18"/>
        <v>4.7389771254975926E-2</v>
      </c>
      <c r="G289" s="1032">
        <f>_xlfn.XLOOKUP($C289,INPUT_DATA!$DS:$DS,INPUT_DATA!$DV:$DV)</f>
        <v>2377</v>
      </c>
      <c r="H289" s="1044">
        <f t="shared" si="19"/>
        <v>4.2461593426223652E-2</v>
      </c>
      <c r="M289" s="791"/>
    </row>
    <row r="290" spans="1:13" s="648" customFormat="1" ht="15.5">
      <c r="B290" s="786"/>
      <c r="C290" s="1377" t="s">
        <v>1286</v>
      </c>
      <c r="D290" s="1034" t="s">
        <v>1287</v>
      </c>
      <c r="E290" s="1030">
        <f>_xlfn.XLOOKUP($C290,INPUT_DATA!$DS:$DS,INPUT_DATA!$DU:$DU)</f>
        <v>172365486.78999999</v>
      </c>
      <c r="F290" s="1031">
        <f t="shared" si="18"/>
        <v>2.186797128896785E-2</v>
      </c>
      <c r="G290" s="1032">
        <f>_xlfn.XLOOKUP($C290,INPUT_DATA!$DS:$DS,INPUT_DATA!$DV:$DV)</f>
        <v>1134</v>
      </c>
      <c r="H290" s="1044">
        <f t="shared" si="19"/>
        <v>2.0257234726688104E-2</v>
      </c>
      <c r="M290" s="791"/>
    </row>
    <row r="291" spans="1:13" s="648" customFormat="1" ht="15.5">
      <c r="B291" s="786"/>
      <c r="C291" s="1377" t="s">
        <v>1288</v>
      </c>
      <c r="D291" s="1034" t="s">
        <v>1289</v>
      </c>
      <c r="E291" s="1030">
        <f>_xlfn.XLOOKUP($C291,INPUT_DATA!$DS:$DS,INPUT_DATA!$DU:$DU)</f>
        <v>120350664.62</v>
      </c>
      <c r="F291" s="1031">
        <f t="shared" si="18"/>
        <v>1.5268862273599007E-2</v>
      </c>
      <c r="G291" s="1032">
        <f>_xlfn.XLOOKUP($C291,INPUT_DATA!$DS:$DS,INPUT_DATA!$DV:$DV)</f>
        <v>788</v>
      </c>
      <c r="H291" s="1044">
        <f>G291/$G$292</f>
        <v>1.4076455877098965E-2</v>
      </c>
      <c r="M291" s="791"/>
    </row>
    <row r="292" spans="1:13" s="648" customFormat="1" ht="15.5">
      <c r="B292" s="786"/>
      <c r="C292" s="1028"/>
      <c r="D292" s="1036" t="s">
        <v>420</v>
      </c>
      <c r="E292" s="1037">
        <f>SUM(E281:E291)</f>
        <v>7882097726.9599991</v>
      </c>
      <c r="F292" s="1038">
        <f>SUM(F281:F291)</f>
        <v>1.0000000000000002</v>
      </c>
      <c r="G292" s="1039">
        <f>SUM(G281:G291)</f>
        <v>55980</v>
      </c>
      <c r="H292" s="1038">
        <f>SUM(H281:H291)</f>
        <v>0.99999999999999989</v>
      </c>
      <c r="M292" s="791"/>
    </row>
    <row r="293" spans="1:13" s="648" customFormat="1" ht="15.5">
      <c r="B293" s="786"/>
      <c r="C293" s="1028"/>
      <c r="D293" s="832"/>
      <c r="E293" s="1054"/>
      <c r="F293" s="1054"/>
      <c r="G293" s="1055"/>
      <c r="H293" s="1054"/>
      <c r="M293" s="791"/>
    </row>
    <row r="294" spans="1:13" s="648" customFormat="1" ht="15.5">
      <c r="B294" s="786"/>
      <c r="C294" s="1028"/>
      <c r="D294" s="832"/>
      <c r="E294" s="1054"/>
      <c r="F294" s="1054"/>
      <c r="G294" s="1055"/>
      <c r="H294" s="1054"/>
      <c r="M294" s="791"/>
    </row>
    <row r="295" spans="1:13" s="648" customFormat="1" ht="15.5">
      <c r="B295" s="786"/>
      <c r="C295" s="1028"/>
      <c r="D295" s="832"/>
      <c r="E295" s="1054"/>
      <c r="F295" s="1054"/>
      <c r="G295" s="1055"/>
      <c r="H295" s="1054"/>
      <c r="M295" s="791"/>
    </row>
    <row r="296" spans="1:13" s="648" customFormat="1" ht="30" customHeight="1">
      <c r="B296" s="786"/>
      <c r="C296" s="1211" t="s">
        <v>1341</v>
      </c>
      <c r="D296" s="832"/>
      <c r="E296" s="1054"/>
      <c r="F296" s="1054"/>
      <c r="G296" s="1055" t="s">
        <v>533</v>
      </c>
      <c r="H296" s="1054"/>
      <c r="M296" s="791"/>
    </row>
    <row r="297" spans="1:13" s="648" customFormat="1" ht="15" customHeight="1">
      <c r="A297" s="832"/>
      <c r="B297" s="836"/>
      <c r="C297" s="1026"/>
      <c r="D297" s="832"/>
      <c r="E297" s="1054"/>
      <c r="F297" s="1054"/>
      <c r="G297" s="1055"/>
      <c r="H297" s="1054"/>
      <c r="M297" s="791"/>
    </row>
    <row r="298" spans="1:13" s="648" customFormat="1" ht="25.9" customHeight="1">
      <c r="B298" s="786"/>
      <c r="C298" s="1028"/>
      <c r="D298" s="1198" t="s">
        <v>534</v>
      </c>
      <c r="E298" s="2011" t="s">
        <v>448</v>
      </c>
      <c r="F298" s="2013"/>
      <c r="G298" s="2011" t="s">
        <v>449</v>
      </c>
      <c r="H298" s="2013"/>
      <c r="M298" s="791"/>
    </row>
    <row r="299" spans="1:13" s="648" customFormat="1" ht="15.5">
      <c r="B299" s="786"/>
      <c r="C299" s="1377" t="s">
        <v>965</v>
      </c>
      <c r="D299" s="1029" t="s">
        <v>535</v>
      </c>
      <c r="E299" s="1030">
        <f>_xlfn.XLOOKUP($C299,INPUT_DATA!$DS:$DS,INPUT_DATA!$DU:$DU)</f>
        <v>3428519834.1900001</v>
      </c>
      <c r="F299" s="1031">
        <f>E299/$E$312</f>
        <v>0.43497555510674007</v>
      </c>
      <c r="G299" s="1032">
        <f>_xlfn.XLOOKUP($C299,INPUT_DATA!$DS:$DS,INPUT_DATA!$DV:$DV)</f>
        <v>20427</v>
      </c>
      <c r="H299" s="1044">
        <f>G299/$G$312</f>
        <v>0.36489817792068596</v>
      </c>
      <c r="M299" s="791"/>
    </row>
    <row r="300" spans="1:13" s="648" customFormat="1" ht="15.5">
      <c r="B300" s="786"/>
      <c r="C300" s="1377" t="s">
        <v>966</v>
      </c>
      <c r="D300" s="1034" t="s">
        <v>536</v>
      </c>
      <c r="E300" s="1030">
        <f>_xlfn.XLOOKUP($C300,INPUT_DATA!$DS:$DS,INPUT_DATA!$DU:$DU)</f>
        <v>252956713.47999999</v>
      </c>
      <c r="F300" s="1031">
        <f t="shared" ref="F300:F311" si="20">E300/$E$312</f>
        <v>3.2092562442455452E-2</v>
      </c>
      <c r="G300" s="1032">
        <f>_xlfn.XLOOKUP($C300,INPUT_DATA!$DS:$DS,INPUT_DATA!$DV:$DV)</f>
        <v>2247</v>
      </c>
      <c r="H300" s="1044">
        <f t="shared" ref="H300:H311" si="21">G300/$G$312</f>
        <v>4.0139335476956056E-2</v>
      </c>
      <c r="M300" s="791"/>
    </row>
    <row r="301" spans="1:13" s="648" customFormat="1" ht="15.5">
      <c r="B301" s="786"/>
      <c r="C301" s="1377" t="s">
        <v>967</v>
      </c>
      <c r="D301" s="1034" t="s">
        <v>537</v>
      </c>
      <c r="E301" s="1030">
        <f>_xlfn.XLOOKUP($C301,INPUT_DATA!$DS:$DS,INPUT_DATA!$DU:$DU)</f>
        <v>765318542.46000004</v>
      </c>
      <c r="F301" s="1031">
        <f t="shared" si="20"/>
        <v>9.7095794669266461E-2</v>
      </c>
      <c r="G301" s="1032">
        <f>_xlfn.XLOOKUP($C301,INPUT_DATA!$DS:$DS,INPUT_DATA!$DV:$DV)</f>
        <v>6545</v>
      </c>
      <c r="H301" s="1044">
        <f t="shared" si="21"/>
        <v>0.1169167559842801</v>
      </c>
      <c r="M301" s="791"/>
    </row>
    <row r="302" spans="1:13" s="648" customFormat="1" ht="15.5">
      <c r="B302" s="786"/>
      <c r="C302" s="1377" t="s">
        <v>968</v>
      </c>
      <c r="D302" s="1034" t="s">
        <v>538</v>
      </c>
      <c r="E302" s="1030">
        <f>_xlfn.XLOOKUP($C302,INPUT_DATA!$DS:$DS,INPUT_DATA!$DU:$DU)</f>
        <v>349599659.93000001</v>
      </c>
      <c r="F302" s="1031">
        <f t="shared" si="20"/>
        <v>4.4353631741233822E-2</v>
      </c>
      <c r="G302" s="1032">
        <f>_xlfn.XLOOKUP($C302,INPUT_DATA!$DS:$DS,INPUT_DATA!$DV:$DV)</f>
        <v>3098</v>
      </c>
      <c r="H302" s="1044">
        <f t="shared" si="21"/>
        <v>5.5341193283315472E-2</v>
      </c>
      <c r="M302" s="791"/>
    </row>
    <row r="303" spans="1:13" s="648" customFormat="1" ht="15.5">
      <c r="B303" s="786"/>
      <c r="C303" s="1377" t="s">
        <v>969</v>
      </c>
      <c r="D303" s="1034" t="s">
        <v>539</v>
      </c>
      <c r="E303" s="1030">
        <f>_xlfn.XLOOKUP($C303,INPUT_DATA!$DS:$DS,INPUT_DATA!$DU:$DU)</f>
        <v>104265785.81999999</v>
      </c>
      <c r="F303" s="1031">
        <f t="shared" si="20"/>
        <v>1.3228177248217607E-2</v>
      </c>
      <c r="G303" s="1032">
        <f>_xlfn.XLOOKUP($C303,INPUT_DATA!$DS:$DS,INPUT_DATA!$DV:$DV)</f>
        <v>1067</v>
      </c>
      <c r="H303" s="1044">
        <f t="shared" si="21"/>
        <v>1.9060378706680956E-2</v>
      </c>
      <c r="M303" s="791"/>
    </row>
    <row r="304" spans="1:13" s="648" customFormat="1" ht="15.5">
      <c r="B304" s="786"/>
      <c r="C304" s="1377" t="s">
        <v>970</v>
      </c>
      <c r="D304" s="1034" t="s">
        <v>540</v>
      </c>
      <c r="E304" s="1030">
        <f>_xlfn.XLOOKUP($C304,INPUT_DATA!$DS:$DS,INPUT_DATA!$DU:$DU)</f>
        <v>274625449.63</v>
      </c>
      <c r="F304" s="1031">
        <f t="shared" si="20"/>
        <v>3.4841670218153799E-2</v>
      </c>
      <c r="G304" s="1032">
        <f>_xlfn.XLOOKUP($C304,INPUT_DATA!$DS:$DS,INPUT_DATA!$DV:$DV)</f>
        <v>2264</v>
      </c>
      <c r="H304" s="1044">
        <f t="shared" si="21"/>
        <v>4.0443015362629509E-2</v>
      </c>
      <c r="M304" s="791"/>
    </row>
    <row r="305" spans="1:13" s="648" customFormat="1" ht="15.5">
      <c r="B305" s="786"/>
      <c r="C305" s="1377" t="s">
        <v>971</v>
      </c>
      <c r="D305" s="1034" t="s">
        <v>541</v>
      </c>
      <c r="E305" s="1030">
        <f>_xlfn.XLOOKUP($C305,INPUT_DATA!$DS:$DS,INPUT_DATA!$DU:$DU)</f>
        <v>211547697.63999999</v>
      </c>
      <c r="F305" s="1031">
        <f t="shared" si="20"/>
        <v>2.6839009736763383E-2</v>
      </c>
      <c r="G305" s="1032">
        <f>_xlfn.XLOOKUP($C305,INPUT_DATA!$DS:$DS,INPUT_DATA!$DV:$DV)</f>
        <v>1608</v>
      </c>
      <c r="H305" s="1044">
        <f t="shared" si="21"/>
        <v>2.8724544480171491E-2</v>
      </c>
      <c r="M305" s="791"/>
    </row>
    <row r="306" spans="1:13" s="648" customFormat="1" ht="15.5">
      <c r="B306" s="786"/>
      <c r="C306" s="1377" t="s">
        <v>972</v>
      </c>
      <c r="D306" s="1034" t="s">
        <v>542</v>
      </c>
      <c r="E306" s="1030">
        <f>_xlfn.XLOOKUP($C306,INPUT_DATA!$DS:$DS,INPUT_DATA!$DU:$DU)</f>
        <v>578037759.89999998</v>
      </c>
      <c r="F306" s="1031">
        <f t="shared" si="20"/>
        <v>7.3335523095948721E-2</v>
      </c>
      <c r="G306" s="1032">
        <f>_xlfn.XLOOKUP($C306,INPUT_DATA!$DS:$DS,INPUT_DATA!$DV:$DV)</f>
        <v>4244</v>
      </c>
      <c r="H306" s="1044">
        <f t="shared" si="21"/>
        <v>7.5812790282243664E-2</v>
      </c>
      <c r="M306" s="791"/>
    </row>
    <row r="307" spans="1:13" s="648" customFormat="1" ht="15.5">
      <c r="B307" s="786"/>
      <c r="C307" s="1377" t="s">
        <v>973</v>
      </c>
      <c r="D307" s="1034" t="s">
        <v>543</v>
      </c>
      <c r="E307" s="1030">
        <f>_xlfn.XLOOKUP($C307,INPUT_DATA!$DS:$DS,INPUT_DATA!$DU:$DU)</f>
        <v>607839211.41999996</v>
      </c>
      <c r="F307" s="1031">
        <f t="shared" si="20"/>
        <v>7.7116426676738736E-2</v>
      </c>
      <c r="G307" s="1032">
        <f>_xlfn.XLOOKUP($C307,INPUT_DATA!$DS:$DS,INPUT_DATA!$DV:$DV)</f>
        <v>4471</v>
      </c>
      <c r="H307" s="1044">
        <f t="shared" si="21"/>
        <v>7.9867809932118616E-2</v>
      </c>
      <c r="M307" s="791"/>
    </row>
    <row r="308" spans="1:13" s="648" customFormat="1" ht="15.5">
      <c r="B308" s="786"/>
      <c r="C308" s="1377" t="s">
        <v>974</v>
      </c>
      <c r="D308" s="1034" t="s">
        <v>544</v>
      </c>
      <c r="E308" s="1030">
        <f>_xlfn.XLOOKUP($C308,INPUT_DATA!$DS:$DS,INPUT_DATA!$DU:$DU)</f>
        <v>633505666.67999995</v>
      </c>
      <c r="F308" s="1031">
        <f t="shared" si="20"/>
        <v>8.0372724194112857E-2</v>
      </c>
      <c r="G308" s="1032">
        <f>_xlfn.XLOOKUP($C308,INPUT_DATA!$DS:$DS,INPUT_DATA!$DV:$DV)</f>
        <v>4199</v>
      </c>
      <c r="H308" s="1044">
        <f t="shared" si="21"/>
        <v>7.5008931761343337E-2</v>
      </c>
      <c r="M308" s="791"/>
    </row>
    <row r="309" spans="1:13" s="648" customFormat="1" ht="15.5">
      <c r="B309" s="786"/>
      <c r="C309" s="1377" t="s">
        <v>975</v>
      </c>
      <c r="D309" s="1034" t="s">
        <v>545</v>
      </c>
      <c r="E309" s="1030">
        <f>_xlfn.XLOOKUP($C309,INPUT_DATA!$DS:$DS,INPUT_DATA!$DU:$DU)</f>
        <v>63328798.189999998</v>
      </c>
      <c r="F309" s="1031">
        <f t="shared" si="20"/>
        <v>8.0345106574090785E-3</v>
      </c>
      <c r="G309" s="1032">
        <f>_xlfn.XLOOKUP($C309,INPUT_DATA!$DS:$DS,INPUT_DATA!$DV:$DV)</f>
        <v>451</v>
      </c>
      <c r="H309" s="1044">
        <f t="shared" si="21"/>
        <v>8.05644873168989E-3</v>
      </c>
      <c r="M309" s="791"/>
    </row>
    <row r="310" spans="1:13" s="648" customFormat="1" ht="15.5">
      <c r="B310" s="786"/>
      <c r="C310" s="1377" t="s">
        <v>976</v>
      </c>
      <c r="D310" s="1034" t="s">
        <v>546</v>
      </c>
      <c r="E310" s="1030">
        <f>_xlfn.XLOOKUP($C310,INPUT_DATA!$DS:$DS,INPUT_DATA!$DU:$DU)</f>
        <v>135537621.93000001</v>
      </c>
      <c r="F310" s="1031">
        <f t="shared" si="20"/>
        <v>1.7195628197606061E-2</v>
      </c>
      <c r="G310" s="1032">
        <f>_xlfn.XLOOKUP($C310,INPUT_DATA!$DS:$DS,INPUT_DATA!$DV:$DV)</f>
        <v>1335</v>
      </c>
      <c r="H310" s="1044">
        <f t="shared" si="21"/>
        <v>2.3847802786709539E-2</v>
      </c>
      <c r="M310" s="791"/>
    </row>
    <row r="311" spans="1:13" s="648" customFormat="1" ht="15.5">
      <c r="B311" s="786"/>
      <c r="C311" s="1377" t="s">
        <v>977</v>
      </c>
      <c r="D311" s="1035" t="s">
        <v>547</v>
      </c>
      <c r="E311" s="1030">
        <f>_xlfn.XLOOKUP($C311,INPUT_DATA!$DS:$DS,INPUT_DATA!$DU:$DU)</f>
        <v>477014985.69</v>
      </c>
      <c r="F311" s="1031">
        <f t="shared" si="20"/>
        <v>6.0518786015353945E-2</v>
      </c>
      <c r="G311" s="1032">
        <f>_xlfn.XLOOKUP($C311,INPUT_DATA!$DS:$DS,INPUT_DATA!$DV:$DV)</f>
        <v>4024</v>
      </c>
      <c r="H311" s="1044">
        <f t="shared" si="21"/>
        <v>7.188281529117542E-2</v>
      </c>
      <c r="M311" s="791"/>
    </row>
    <row r="312" spans="1:13" s="648" customFormat="1" ht="15.5">
      <c r="B312" s="786"/>
      <c r="C312" s="1028"/>
      <c r="D312" s="1036" t="s">
        <v>420</v>
      </c>
      <c r="E312" s="1037">
        <f>SUM(E299:E311)</f>
        <v>7882097726.96</v>
      </c>
      <c r="F312" s="1038">
        <f>SUM(F299:F311)</f>
        <v>1</v>
      </c>
      <c r="G312" s="1039">
        <f>SUM(G299:G311)</f>
        <v>55980</v>
      </c>
      <c r="H312" s="1038">
        <f>SUM(H299:H311)</f>
        <v>1</v>
      </c>
      <c r="M312" s="791"/>
    </row>
    <row r="313" spans="1:13" s="648" customFormat="1" ht="15.5">
      <c r="B313" s="786"/>
      <c r="C313" s="1028"/>
      <c r="D313" s="832"/>
      <c r="E313" s="1054"/>
      <c r="F313" s="1054"/>
      <c r="G313" s="1055"/>
      <c r="H313" s="1054"/>
      <c r="M313" s="791"/>
    </row>
    <row r="314" spans="1:13" s="648" customFormat="1" ht="15.5">
      <c r="B314" s="786"/>
      <c r="C314" s="1028"/>
      <c r="D314" s="832"/>
      <c r="E314" s="1054"/>
      <c r="F314" s="1054"/>
      <c r="G314" s="1055"/>
      <c r="H314" s="1054"/>
      <c r="M314" s="791"/>
    </row>
    <row r="315" spans="1:13" s="648" customFormat="1" ht="15.5">
      <c r="B315" s="786"/>
      <c r="C315" s="1028"/>
      <c r="D315" s="832"/>
      <c r="E315" s="1054"/>
      <c r="F315" s="1054"/>
      <c r="G315" s="1055"/>
      <c r="H315" s="1054"/>
      <c r="M315" s="791"/>
    </row>
    <row r="316" spans="1:13" s="648" customFormat="1" ht="15.5">
      <c r="B316" s="786"/>
      <c r="C316" s="1028"/>
      <c r="D316" s="832"/>
      <c r="E316" s="1054"/>
      <c r="F316" s="1054"/>
      <c r="G316" s="1055"/>
      <c r="H316" s="1054"/>
      <c r="M316" s="791"/>
    </row>
    <row r="317" spans="1:13" s="648" customFormat="1" ht="24.65" customHeight="1">
      <c r="A317" s="832"/>
      <c r="B317" s="1023"/>
      <c r="C317" s="1211" t="s">
        <v>1343</v>
      </c>
      <c r="D317" s="1041"/>
      <c r="E317" s="1052"/>
      <c r="F317" s="1052"/>
      <c r="G317" s="1053"/>
      <c r="H317" s="1052"/>
      <c r="M317" s="791"/>
    </row>
    <row r="318" spans="1:13" s="648" customFormat="1" ht="15" customHeight="1">
      <c r="A318" s="832"/>
      <c r="B318" s="836"/>
      <c r="C318" s="1026"/>
      <c r="D318" s="832"/>
      <c r="E318" s="1054"/>
      <c r="F318" s="1054"/>
      <c r="G318" s="1055"/>
      <c r="H318" s="1054"/>
      <c r="M318" s="791"/>
    </row>
    <row r="319" spans="1:13" s="648" customFormat="1" ht="25.9" customHeight="1">
      <c r="B319" s="786"/>
      <c r="C319" s="1028"/>
      <c r="D319" s="1198" t="s">
        <v>548</v>
      </c>
      <c r="E319" s="2011" t="s">
        <v>448</v>
      </c>
      <c r="F319" s="2013"/>
      <c r="G319" s="2011" t="s">
        <v>449</v>
      </c>
      <c r="H319" s="2013"/>
      <c r="M319" s="791"/>
    </row>
    <row r="320" spans="1:13" s="648" customFormat="1" ht="15.5">
      <c r="B320" s="786"/>
      <c r="C320" s="1377" t="s">
        <v>978</v>
      </c>
      <c r="D320" s="1029" t="s">
        <v>549</v>
      </c>
      <c r="E320" s="1030">
        <f>_xlfn.XLOOKUP($C320,INPUT_DATA!$DS:$DS,INPUT_DATA!$DU:$DU)</f>
        <v>1315316989.5</v>
      </c>
      <c r="F320" s="1031">
        <f>E320/$E$323</f>
        <v>0.16687397632752987</v>
      </c>
      <c r="G320" s="1032">
        <f>_xlfn.XLOOKUP($C320,INPUT_DATA!$DS:$DS,INPUT_DATA!$DV:$DV)</f>
        <v>10496</v>
      </c>
      <c r="H320" s="1044">
        <f>G320/$G$323</f>
        <v>0.18749553411932834</v>
      </c>
      <c r="M320" s="791"/>
    </row>
    <row r="321" spans="1:13" s="648" customFormat="1" ht="15.5">
      <c r="B321" s="786"/>
      <c r="C321" s="1377" t="s">
        <v>979</v>
      </c>
      <c r="D321" s="1034" t="s">
        <v>550</v>
      </c>
      <c r="E321" s="1030">
        <f>_xlfn.XLOOKUP($C321,INPUT_DATA!$DS:$DS,INPUT_DATA!$DU:$DU)</f>
        <v>945488629.88</v>
      </c>
      <c r="F321" s="1031">
        <f>E321/$E$323</f>
        <v>0.11995393391863717</v>
      </c>
      <c r="G321" s="1032">
        <f>_xlfn.XLOOKUP($C321,INPUT_DATA!$DS:$DS,INPUT_DATA!$DV:$DV)</f>
        <v>7471</v>
      </c>
      <c r="H321" s="1044">
        <f>G321/$G$323</f>
        <v>0.13345837799214005</v>
      </c>
      <c r="M321" s="791"/>
    </row>
    <row r="322" spans="1:13" s="648" customFormat="1" ht="15.5">
      <c r="B322" s="786"/>
      <c r="C322" s="1377" t="s">
        <v>980</v>
      </c>
      <c r="D322" s="1034" t="s">
        <v>551</v>
      </c>
      <c r="E322" s="1030">
        <f>_xlfn.XLOOKUP($C322,INPUT_DATA!$DS:$DS,INPUT_DATA!$DU:$DU)</f>
        <v>5621292107.5799999</v>
      </c>
      <c r="F322" s="1031">
        <f>E322/$E$323</f>
        <v>0.71317208975383295</v>
      </c>
      <c r="G322" s="1032">
        <f>_xlfn.XLOOKUP($C322,INPUT_DATA!$DS:$DS,INPUT_DATA!$DV:$DV)</f>
        <v>38013</v>
      </c>
      <c r="H322" s="1044">
        <f>G322/$G$323</f>
        <v>0.6790460878885316</v>
      </c>
      <c r="M322" s="791"/>
    </row>
    <row r="323" spans="1:13" s="648" customFormat="1" ht="15.5">
      <c r="B323" s="786"/>
      <c r="C323" s="1028"/>
      <c r="D323" s="1036" t="s">
        <v>420</v>
      </c>
      <c r="E323" s="1037">
        <f>SUM(E320:E322)</f>
        <v>7882097726.96</v>
      </c>
      <c r="F323" s="1038">
        <f>SUM(F320:F322)</f>
        <v>1</v>
      </c>
      <c r="G323" s="1039">
        <f>SUM(G320:G322)</f>
        <v>55980</v>
      </c>
      <c r="H323" s="1038">
        <f>SUM(H320:H322)</f>
        <v>1</v>
      </c>
      <c r="M323" s="791"/>
    </row>
    <row r="324" spans="1:13" s="648" customFormat="1" ht="15.5">
      <c r="B324" s="786"/>
      <c r="C324" s="1028"/>
      <c r="D324" s="832"/>
      <c r="E324" s="1054"/>
      <c r="F324" s="1054"/>
      <c r="G324" s="1055"/>
      <c r="H324" s="1054"/>
      <c r="M324" s="791"/>
    </row>
    <row r="325" spans="1:13" s="648" customFormat="1" ht="15.5">
      <c r="B325" s="786"/>
      <c r="C325" s="1028"/>
      <c r="D325" s="832"/>
      <c r="E325" s="1054"/>
      <c r="F325" s="1054"/>
      <c r="G325" s="1055"/>
      <c r="H325" s="1054"/>
      <c r="M325" s="791"/>
    </row>
    <row r="326" spans="1:13" s="648" customFormat="1" ht="24.65" customHeight="1">
      <c r="A326" s="832"/>
      <c r="B326" s="1023"/>
      <c r="C326" s="1211" t="s">
        <v>1345</v>
      </c>
      <c r="D326" s="1041"/>
      <c r="E326" s="1052"/>
      <c r="F326" s="1052"/>
      <c r="G326" s="1053"/>
      <c r="H326" s="1052"/>
      <c r="M326" s="791"/>
    </row>
    <row r="327" spans="1:13" s="648" customFormat="1" ht="15" customHeight="1">
      <c r="A327" s="832"/>
      <c r="B327" s="836"/>
      <c r="C327" s="1026"/>
      <c r="D327" s="832"/>
      <c r="E327" s="1054"/>
      <c r="F327" s="1054"/>
      <c r="G327" s="1055"/>
      <c r="H327" s="1054"/>
      <c r="M327" s="791"/>
    </row>
    <row r="328" spans="1:13" s="648" customFormat="1" ht="25.9" customHeight="1">
      <c r="B328" s="786"/>
      <c r="C328" s="1028"/>
      <c r="D328" s="1198" t="s">
        <v>1350</v>
      </c>
      <c r="E328" s="2011" t="s">
        <v>448</v>
      </c>
      <c r="F328" s="2013"/>
      <c r="G328" s="2011" t="s">
        <v>449</v>
      </c>
      <c r="H328" s="2013"/>
      <c r="M328" s="791"/>
    </row>
    <row r="329" spans="1:13" s="648" customFormat="1" ht="15.5">
      <c r="B329" s="786"/>
      <c r="C329" s="1377" t="s">
        <v>981</v>
      </c>
      <c r="D329" s="1029" t="s">
        <v>1293</v>
      </c>
      <c r="E329" s="1030">
        <f>_xlfn.XLOOKUP($C329,INPUT_DATA!$DS:$DS,INPUT_DATA!$DU:$DU)</f>
        <v>1070751659.25</v>
      </c>
      <c r="F329" s="1031">
        <f>E329/$E$331</f>
        <v>0.13584602682450778</v>
      </c>
      <c r="G329" s="1032">
        <f>_xlfn.XLOOKUP($C329,INPUT_DATA!$DS:$DS,INPUT_DATA!$DV:$DV)</f>
        <v>7544</v>
      </c>
      <c r="H329" s="1044">
        <f>G329/$G$331</f>
        <v>0.13476241514826723</v>
      </c>
      <c r="M329" s="791"/>
    </row>
    <row r="330" spans="1:13" s="648" customFormat="1" ht="15.5">
      <c r="B330" s="786"/>
      <c r="C330" s="1377" t="s">
        <v>982</v>
      </c>
      <c r="D330" s="1034" t="s">
        <v>1346</v>
      </c>
      <c r="E330" s="1030">
        <f>_xlfn.XLOOKUP($C330,INPUT_DATA!$DS:$DS,INPUT_DATA!$DU:$DU)</f>
        <v>6811346067.71</v>
      </c>
      <c r="F330" s="1031">
        <f>E330/$E$331</f>
        <v>0.86415397317549225</v>
      </c>
      <c r="G330" s="1032">
        <f>_xlfn.XLOOKUP($C330,INPUT_DATA!$DS:$DS,INPUT_DATA!$DV:$DV)</f>
        <v>48436</v>
      </c>
      <c r="H330" s="1044">
        <f>G330/$G$331</f>
        <v>0.86523758485173274</v>
      </c>
      <c r="M330" s="791"/>
    </row>
    <row r="331" spans="1:13" s="648" customFormat="1" ht="15.5">
      <c r="B331" s="786"/>
      <c r="C331" s="1028"/>
      <c r="D331" s="1036" t="s">
        <v>420</v>
      </c>
      <c r="E331" s="1037">
        <f>SUM(E329:E330)</f>
        <v>7882097726.96</v>
      </c>
      <c r="F331" s="1038">
        <f>SUM(F329:F330)</f>
        <v>1</v>
      </c>
      <c r="G331" s="1039">
        <f>SUM(G329:G330)</f>
        <v>55980</v>
      </c>
      <c r="H331" s="1038">
        <f>SUM(H329:H330)</f>
        <v>1</v>
      </c>
      <c r="M331" s="791"/>
    </row>
    <row r="332" spans="1:13" s="648" customFormat="1" ht="15.5">
      <c r="B332" s="786"/>
      <c r="C332" s="1028"/>
      <c r="D332" s="832"/>
      <c r="E332" s="1054"/>
      <c r="F332" s="1054"/>
      <c r="G332" s="1055"/>
      <c r="H332" s="1054"/>
      <c r="M332" s="791"/>
    </row>
    <row r="333" spans="1:13" s="648" customFormat="1" ht="15.5">
      <c r="B333" s="786"/>
      <c r="C333" s="1028"/>
      <c r="D333" s="832"/>
      <c r="E333" s="1054"/>
      <c r="F333" s="1054"/>
      <c r="G333" s="1055"/>
      <c r="H333" s="1054"/>
      <c r="M333" s="791"/>
    </row>
    <row r="334" spans="1:13" s="648" customFormat="1" ht="15.5">
      <c r="B334" s="786"/>
      <c r="C334" s="1028"/>
      <c r="D334" s="832"/>
      <c r="E334" s="1054"/>
      <c r="F334" s="1054"/>
      <c r="G334" s="1055"/>
      <c r="H334" s="1054"/>
      <c r="M334" s="791"/>
    </row>
    <row r="335" spans="1:13" s="648" customFormat="1" ht="15.5">
      <c r="B335" s="786"/>
      <c r="C335" s="1028"/>
      <c r="D335" s="832"/>
      <c r="E335" s="1054"/>
      <c r="F335" s="1054"/>
      <c r="G335" s="1055"/>
      <c r="H335" s="1054"/>
      <c r="M335" s="791"/>
    </row>
    <row r="336" spans="1:13" s="648" customFormat="1" ht="24.65" customHeight="1">
      <c r="A336" s="832"/>
      <c r="B336" s="1023"/>
      <c r="C336" s="1211" t="s">
        <v>1344</v>
      </c>
      <c r="D336" s="1041"/>
      <c r="E336" s="1052"/>
      <c r="F336" s="1052"/>
      <c r="G336" s="1053"/>
      <c r="H336" s="1052"/>
      <c r="M336" s="791"/>
    </row>
    <row r="337" spans="1:13" s="648" customFormat="1" ht="15" customHeight="1">
      <c r="A337" s="832"/>
      <c r="B337" s="836"/>
      <c r="C337" s="1026"/>
      <c r="D337" s="832"/>
      <c r="E337" s="1054"/>
      <c r="F337" s="1054"/>
      <c r="G337" s="1055"/>
      <c r="H337" s="1054"/>
      <c r="M337" s="791"/>
    </row>
    <row r="338" spans="1:13" s="648" customFormat="1" ht="25.9" customHeight="1">
      <c r="B338" s="786"/>
      <c r="C338" s="1028"/>
      <c r="D338" s="1200" t="s">
        <v>553</v>
      </c>
      <c r="E338" s="2011" t="s">
        <v>448</v>
      </c>
      <c r="F338" s="2013"/>
      <c r="G338" s="2011" t="s">
        <v>449</v>
      </c>
      <c r="H338" s="2013"/>
      <c r="M338" s="791"/>
    </row>
    <row r="339" spans="1:13" s="648" customFormat="1" ht="15.5">
      <c r="B339" s="786"/>
      <c r="C339" s="1377" t="s">
        <v>1294</v>
      </c>
      <c r="D339" s="1029" t="s">
        <v>554</v>
      </c>
      <c r="E339" s="1030">
        <f>_xlfn.XLOOKUP($C339,INPUT_DATA!$DS:$DS,INPUT_DATA!$DU:$DU)</f>
        <v>2660740.19</v>
      </c>
      <c r="F339" s="1033">
        <f>E339/$F$17</f>
        <v>3.3756752100385403E-4</v>
      </c>
      <c r="G339" s="1032">
        <f>_xlfn.XLOOKUP($C339,INPUT_DATA!$DS:$DS,INPUT_DATA!$DV:$DV)</f>
        <v>2</v>
      </c>
      <c r="H339" s="1044">
        <f>G339/$F$16</f>
        <v>3.5727045373347622E-5</v>
      </c>
      <c r="M339" s="791"/>
    </row>
    <row r="340" spans="1:13" s="648" customFormat="1" ht="15.5">
      <c r="B340" s="786"/>
      <c r="C340" s="1377" t="s">
        <v>1295</v>
      </c>
      <c r="D340" s="1034" t="s">
        <v>555</v>
      </c>
      <c r="E340" s="1030">
        <f>_xlfn.XLOOKUP($C340,INPUT_DATA!$DS:$DS,INPUT_DATA!$DU:$DU)</f>
        <v>2349937.69</v>
      </c>
      <c r="F340" s="1033">
        <f t="shared" ref="F340:F358" si="22">E340/$F$17</f>
        <v>2.9813607638512924E-4</v>
      </c>
      <c r="G340" s="1032">
        <f>_xlfn.XLOOKUP($C340,INPUT_DATA!$DS:$DS,INPUT_DATA!$DV:$DV)</f>
        <v>1</v>
      </c>
      <c r="H340" s="1044">
        <f t="shared" ref="H340:H358" si="23">G340/$F$16</f>
        <v>1.7863522686673811E-5</v>
      </c>
      <c r="M340" s="791"/>
    </row>
    <row r="341" spans="1:13" s="648" customFormat="1" ht="15.5">
      <c r="B341" s="786"/>
      <c r="C341" s="1377" t="s">
        <v>1296</v>
      </c>
      <c r="D341" s="1034" t="s">
        <v>556</v>
      </c>
      <c r="E341" s="1030">
        <f>_xlfn.XLOOKUP($C341,INPUT_DATA!$DS:$DS,INPUT_DATA!$DU:$DU)</f>
        <v>2330743.08</v>
      </c>
      <c r="F341" s="1033">
        <f t="shared" si="22"/>
        <v>2.9570086044834293E-4</v>
      </c>
      <c r="G341" s="1032">
        <f>_xlfn.XLOOKUP($C341,INPUT_DATA!$DS:$DS,INPUT_DATA!$DV:$DV)</f>
        <v>3</v>
      </c>
      <c r="H341" s="1044">
        <f t="shared" si="23"/>
        <v>5.3590568060021433E-5</v>
      </c>
      <c r="M341" s="791"/>
    </row>
    <row r="342" spans="1:13" s="648" customFormat="1" ht="15.5">
      <c r="B342" s="786"/>
      <c r="C342" s="1377" t="s">
        <v>1297</v>
      </c>
      <c r="D342" s="1034" t="s">
        <v>557</v>
      </c>
      <c r="E342" s="1030">
        <f>_xlfn.XLOOKUP($C342,INPUT_DATA!$DS:$DS,INPUT_DATA!$DU:$DU)</f>
        <v>2319826.1</v>
      </c>
      <c r="F342" s="1033">
        <f t="shared" si="22"/>
        <v>2.943158256037914E-4</v>
      </c>
      <c r="G342" s="1032">
        <f>_xlfn.XLOOKUP($C342,INPUT_DATA!$DS:$DS,INPUT_DATA!$DV:$DV)</f>
        <v>1</v>
      </c>
      <c r="H342" s="1044">
        <f t="shared" si="23"/>
        <v>1.7863522686673811E-5</v>
      </c>
      <c r="M342" s="791"/>
    </row>
    <row r="343" spans="1:13" s="648" customFormat="1" ht="15.5">
      <c r="B343" s="786"/>
      <c r="C343" s="1377" t="s">
        <v>1298</v>
      </c>
      <c r="D343" s="1034" t="s">
        <v>558</v>
      </c>
      <c r="E343" s="1030">
        <f>_xlfn.XLOOKUP($C343,INPUT_DATA!$DS:$DS,INPUT_DATA!$DU:$DU)</f>
        <v>2217499.23</v>
      </c>
      <c r="F343" s="1033">
        <f t="shared" si="22"/>
        <v>2.8133363817797453E-4</v>
      </c>
      <c r="G343" s="1032">
        <f>_xlfn.XLOOKUP($C343,INPUT_DATA!$DS:$DS,INPUT_DATA!$DV:$DV)</f>
        <v>1</v>
      </c>
      <c r="H343" s="1044">
        <f t="shared" si="23"/>
        <v>1.7863522686673811E-5</v>
      </c>
      <c r="M343" s="791"/>
    </row>
    <row r="344" spans="1:13" s="648" customFormat="1" ht="15.5">
      <c r="B344" s="786"/>
      <c r="C344" s="1377" t="s">
        <v>1299</v>
      </c>
      <c r="D344" s="1034" t="s">
        <v>559</v>
      </c>
      <c r="E344" s="1030">
        <f>_xlfn.XLOOKUP($C344,INPUT_DATA!$DS:$DS,INPUT_DATA!$DU:$DU)</f>
        <v>2146725.9300000002</v>
      </c>
      <c r="F344" s="1033">
        <f t="shared" si="22"/>
        <v>2.7235464521802602E-4</v>
      </c>
      <c r="G344" s="1032">
        <f>_xlfn.XLOOKUP($C344,INPUT_DATA!$DS:$DS,INPUT_DATA!$DV:$DV)</f>
        <v>1</v>
      </c>
      <c r="H344" s="1044">
        <f t="shared" si="23"/>
        <v>1.7863522686673811E-5</v>
      </c>
      <c r="M344" s="791"/>
    </row>
    <row r="345" spans="1:13" s="648" customFormat="1" ht="15.5">
      <c r="B345" s="786"/>
      <c r="C345" s="1377" t="s">
        <v>1300</v>
      </c>
      <c r="D345" s="1034" t="s">
        <v>560</v>
      </c>
      <c r="E345" s="1030">
        <f>_xlfn.XLOOKUP($C345,INPUT_DATA!$DS:$DS,INPUT_DATA!$DU:$DU)</f>
        <v>2129303.9</v>
      </c>
      <c r="F345" s="1033">
        <f t="shared" si="22"/>
        <v>2.7014431611484707E-4</v>
      </c>
      <c r="G345" s="1032">
        <f>_xlfn.XLOOKUP($C345,INPUT_DATA!$DS:$DS,INPUT_DATA!$DV:$DV)</f>
        <v>1</v>
      </c>
      <c r="H345" s="1044">
        <f t="shared" si="23"/>
        <v>1.7863522686673811E-5</v>
      </c>
      <c r="M345" s="791"/>
    </row>
    <row r="346" spans="1:13" s="648" customFormat="1" ht="15.5">
      <c r="B346" s="786"/>
      <c r="C346" s="1377" t="s">
        <v>1301</v>
      </c>
      <c r="D346" s="1034" t="s">
        <v>561</v>
      </c>
      <c r="E346" s="1030">
        <f>_xlfn.XLOOKUP($C346,INPUT_DATA!$DS:$DS,INPUT_DATA!$DU:$DU)</f>
        <v>2123667.67</v>
      </c>
      <c r="F346" s="1033">
        <f t="shared" si="22"/>
        <v>2.6942924885797688E-4</v>
      </c>
      <c r="G346" s="1032">
        <f>_xlfn.XLOOKUP($C346,INPUT_DATA!$DS:$DS,INPUT_DATA!$DV:$DV)</f>
        <v>1</v>
      </c>
      <c r="H346" s="1044">
        <f t="shared" si="23"/>
        <v>1.7863522686673811E-5</v>
      </c>
      <c r="M346" s="791"/>
    </row>
    <row r="347" spans="1:13" s="648" customFormat="1" ht="15.5">
      <c r="B347" s="786"/>
      <c r="C347" s="1377" t="s">
        <v>1302</v>
      </c>
      <c r="D347" s="1034" t="s">
        <v>562</v>
      </c>
      <c r="E347" s="1030">
        <f>_xlfn.XLOOKUP($C347,INPUT_DATA!$DS:$DS,INPUT_DATA!$DU:$DU)</f>
        <v>2117108.41</v>
      </c>
      <c r="F347" s="1033">
        <f t="shared" si="22"/>
        <v>2.6859707698860709E-4</v>
      </c>
      <c r="G347" s="1032">
        <f>_xlfn.XLOOKUP($C347,INPUT_DATA!$DS:$DS,INPUT_DATA!$DV:$DV)</f>
        <v>1</v>
      </c>
      <c r="H347" s="1044">
        <f t="shared" si="23"/>
        <v>1.7863522686673811E-5</v>
      </c>
      <c r="M347" s="791"/>
    </row>
    <row r="348" spans="1:13" s="648" customFormat="1" ht="15.5">
      <c r="B348" s="786"/>
      <c r="C348" s="1377" t="s">
        <v>1303</v>
      </c>
      <c r="D348" s="1034" t="s">
        <v>563</v>
      </c>
      <c r="E348" s="1030">
        <f>_xlfn.XLOOKUP($C348,INPUT_DATA!$DS:$DS,INPUT_DATA!$DU:$DU)</f>
        <v>2067824.02</v>
      </c>
      <c r="F348" s="1033">
        <f t="shared" si="22"/>
        <v>2.6234437730037217E-4</v>
      </c>
      <c r="G348" s="1032">
        <f>_xlfn.XLOOKUP($C348,INPUT_DATA!$DS:$DS,INPUT_DATA!$DV:$DV)</f>
        <v>1</v>
      </c>
      <c r="H348" s="1044">
        <f t="shared" si="23"/>
        <v>1.7863522686673811E-5</v>
      </c>
      <c r="M348" s="791"/>
    </row>
    <row r="349" spans="1:13" s="648" customFormat="1" ht="15.5">
      <c r="B349" s="786"/>
      <c r="C349" s="1377" t="s">
        <v>1304</v>
      </c>
      <c r="D349" s="1034" t="s">
        <v>564</v>
      </c>
      <c r="E349" s="1030">
        <f>_xlfn.XLOOKUP($C349,INPUT_DATA!$DS:$DS,INPUT_DATA!$DU:$DU)</f>
        <v>2035162.09</v>
      </c>
      <c r="F349" s="1033">
        <f t="shared" si="22"/>
        <v>2.5820056544578393E-4</v>
      </c>
      <c r="G349" s="1032">
        <f>_xlfn.XLOOKUP($C349,INPUT_DATA!$DS:$DS,INPUT_DATA!$DV:$DV)</f>
        <v>1</v>
      </c>
      <c r="H349" s="1044">
        <f t="shared" si="23"/>
        <v>1.7863522686673811E-5</v>
      </c>
      <c r="M349" s="791"/>
    </row>
    <row r="350" spans="1:13" s="648" customFormat="1" ht="15.5">
      <c r="B350" s="786"/>
      <c r="C350" s="1377" t="s">
        <v>1305</v>
      </c>
      <c r="D350" s="1034" t="s">
        <v>565</v>
      </c>
      <c r="E350" s="1030">
        <f>_xlfn.XLOOKUP($C350,INPUT_DATA!$DS:$DS,INPUT_DATA!$DU:$DU)</f>
        <v>2011252.49</v>
      </c>
      <c r="F350" s="1033">
        <f t="shared" si="22"/>
        <v>2.5516715976772188E-4</v>
      </c>
      <c r="G350" s="1032">
        <f>_xlfn.XLOOKUP($C350,INPUT_DATA!$DS:$DS,INPUT_DATA!$DV:$DV)</f>
        <v>1</v>
      </c>
      <c r="H350" s="1044">
        <f t="shared" si="23"/>
        <v>1.7863522686673811E-5</v>
      </c>
      <c r="M350" s="791"/>
    </row>
    <row r="351" spans="1:13" s="648" customFormat="1" ht="15.5">
      <c r="B351" s="786"/>
      <c r="C351" s="1377" t="s">
        <v>1306</v>
      </c>
      <c r="D351" s="1034" t="s">
        <v>566</v>
      </c>
      <c r="E351" s="1030">
        <f>_xlfn.XLOOKUP($C351,INPUT_DATA!$DS:$DS,INPUT_DATA!$DU:$DU)</f>
        <v>2010430.38</v>
      </c>
      <c r="F351" s="1033">
        <f t="shared" si="22"/>
        <v>2.550628588533615E-4</v>
      </c>
      <c r="G351" s="1032">
        <f>_xlfn.XLOOKUP($C351,INPUT_DATA!$DS:$DS,INPUT_DATA!$DV:$DV)</f>
        <v>6</v>
      </c>
      <c r="H351" s="1044">
        <f t="shared" si="23"/>
        <v>1.0718113612004287E-4</v>
      </c>
      <c r="M351" s="791"/>
    </row>
    <row r="352" spans="1:13" s="648" customFormat="1" ht="15.5">
      <c r="B352" s="786"/>
      <c r="C352" s="1377" t="s">
        <v>1307</v>
      </c>
      <c r="D352" s="1034" t="s">
        <v>567</v>
      </c>
      <c r="E352" s="1030">
        <f>_xlfn.XLOOKUP($C352,INPUT_DATA!$DS:$DS,INPUT_DATA!$DU:$DU)</f>
        <v>1994714.43</v>
      </c>
      <c r="F352" s="1033">
        <f t="shared" si="22"/>
        <v>2.5306897974345841E-4</v>
      </c>
      <c r="G352" s="1032">
        <f>_xlfn.XLOOKUP($C352,INPUT_DATA!$DS:$DS,INPUT_DATA!$DV:$DV)</f>
        <v>2</v>
      </c>
      <c r="H352" s="1044">
        <f t="shared" si="23"/>
        <v>3.5727045373347622E-5</v>
      </c>
      <c r="M352" s="791"/>
    </row>
    <row r="353" spans="1:13" s="648" customFormat="1" ht="15.5">
      <c r="B353" s="786"/>
      <c r="C353" s="1377" t="s">
        <v>1308</v>
      </c>
      <c r="D353" s="1034" t="s">
        <v>568</v>
      </c>
      <c r="E353" s="1030">
        <f>_xlfn.XLOOKUP($C353,INPUT_DATA!$DS:$DS,INPUT_DATA!$DU:$DU)</f>
        <v>1968989.09</v>
      </c>
      <c r="F353" s="1033">
        <f t="shared" si="22"/>
        <v>2.4980521153210924E-4</v>
      </c>
      <c r="G353" s="1032">
        <f>_xlfn.XLOOKUP($C353,INPUT_DATA!$DS:$DS,INPUT_DATA!$DV:$DV)</f>
        <v>1</v>
      </c>
      <c r="H353" s="1044">
        <f t="shared" si="23"/>
        <v>1.7863522686673811E-5</v>
      </c>
      <c r="M353" s="791"/>
    </row>
    <row r="354" spans="1:13" s="648" customFormat="1" ht="15.5">
      <c r="B354" s="786"/>
      <c r="C354" s="1377" t="s">
        <v>1309</v>
      </c>
      <c r="D354" s="1034" t="s">
        <v>569</v>
      </c>
      <c r="E354" s="1030">
        <f>_xlfn.XLOOKUP($C354,INPUT_DATA!$DS:$DS,INPUT_DATA!$DU:$DU)</f>
        <v>1950792.57</v>
      </c>
      <c r="F354" s="1033">
        <f t="shared" si="22"/>
        <v>2.4749662305346596E-4</v>
      </c>
      <c r="G354" s="1032">
        <f>_xlfn.XLOOKUP($C354,INPUT_DATA!$DS:$DS,INPUT_DATA!$DV:$DV)</f>
        <v>2</v>
      </c>
      <c r="H354" s="1044">
        <f t="shared" si="23"/>
        <v>3.5727045373347622E-5</v>
      </c>
      <c r="M354" s="791"/>
    </row>
    <row r="355" spans="1:13" s="648" customFormat="1" ht="15.5">
      <c r="B355" s="786"/>
      <c r="C355" s="1377" t="s">
        <v>1310</v>
      </c>
      <c r="D355" s="1034" t="s">
        <v>570</v>
      </c>
      <c r="E355" s="1030">
        <f>_xlfn.XLOOKUP($C355,INPUT_DATA!$DS:$DS,INPUT_DATA!$DU:$DU)</f>
        <v>1947714.73</v>
      </c>
      <c r="F355" s="1033">
        <f t="shared" si="22"/>
        <v>2.4710613817157057E-4</v>
      </c>
      <c r="G355" s="1032">
        <f>_xlfn.XLOOKUP($C355,INPUT_DATA!$DS:$DS,INPUT_DATA!$DV:$DV)</f>
        <v>2</v>
      </c>
      <c r="H355" s="1044">
        <f t="shared" si="23"/>
        <v>3.5727045373347622E-5</v>
      </c>
      <c r="M355" s="791"/>
    </row>
    <row r="356" spans="1:13" s="648" customFormat="1" ht="15.5">
      <c r="B356" s="786"/>
      <c r="C356" s="1377" t="s">
        <v>1311</v>
      </c>
      <c r="D356" s="1034" t="s">
        <v>571</v>
      </c>
      <c r="E356" s="1030">
        <f>_xlfn.XLOOKUP($C356,INPUT_DATA!$DS:$DS,INPUT_DATA!$DU:$DU)</f>
        <v>1918287.59</v>
      </c>
      <c r="F356" s="1033">
        <f t="shared" si="22"/>
        <v>2.4337272341075795E-4</v>
      </c>
      <c r="G356" s="1032">
        <f>_xlfn.XLOOKUP($C356,INPUT_DATA!$DS:$DS,INPUT_DATA!$DV:$DV)</f>
        <v>1</v>
      </c>
      <c r="H356" s="1044">
        <f t="shared" si="23"/>
        <v>1.7863522686673811E-5</v>
      </c>
      <c r="M356" s="791"/>
    </row>
    <row r="357" spans="1:13" s="648" customFormat="1" ht="15.5">
      <c r="B357" s="786"/>
      <c r="C357" s="1377" t="s">
        <v>1312</v>
      </c>
      <c r="D357" s="1034" t="s">
        <v>572</v>
      </c>
      <c r="E357" s="1030">
        <f>_xlfn.XLOOKUP($C357,INPUT_DATA!$DS:$DS,INPUT_DATA!$DU:$DU)</f>
        <v>1889524.08</v>
      </c>
      <c r="F357" s="1033">
        <f t="shared" si="22"/>
        <v>2.39723503241663E-4</v>
      </c>
      <c r="G357" s="1032">
        <f>_xlfn.XLOOKUP($C357,INPUT_DATA!$DS:$DS,INPUT_DATA!$DV:$DV)</f>
        <v>1</v>
      </c>
      <c r="H357" s="1044">
        <f t="shared" si="23"/>
        <v>1.7863522686673811E-5</v>
      </c>
      <c r="M357" s="791"/>
    </row>
    <row r="358" spans="1:13" s="648" customFormat="1" ht="15.5">
      <c r="B358" s="786"/>
      <c r="C358" s="1377" t="s">
        <v>1313</v>
      </c>
      <c r="D358" s="1035" t="s">
        <v>573</v>
      </c>
      <c r="E358" s="1030">
        <f>_xlfn.XLOOKUP($C358,INPUT_DATA!$DS:$DS,INPUT_DATA!$DU:$DU)</f>
        <v>1855410.57</v>
      </c>
      <c r="F358" s="1033">
        <f t="shared" si="22"/>
        <v>2.3539552975266172E-4</v>
      </c>
      <c r="G358" s="1032">
        <f>_xlfn.XLOOKUP($C358,INPUT_DATA!$DS:$DS,INPUT_DATA!$DV:$DV)</f>
        <v>1</v>
      </c>
      <c r="H358" s="1044">
        <f t="shared" si="23"/>
        <v>1.7863522686673811E-5</v>
      </c>
      <c r="M358" s="791"/>
    </row>
    <row r="359" spans="1:13" s="648" customFormat="1" ht="15.5">
      <c r="B359" s="786"/>
      <c r="C359" s="1028"/>
      <c r="D359" s="1036" t="s">
        <v>420</v>
      </c>
      <c r="E359" s="1037">
        <f>SUM(E339:E358)</f>
        <v>42045654.239999995</v>
      </c>
      <c r="F359" s="1038">
        <f>SUM(F339:F358)</f>
        <v>5.3343228790714761E-3</v>
      </c>
      <c r="G359" s="1039">
        <f>SUM(G339:G358)</f>
        <v>31</v>
      </c>
      <c r="H359" s="1038">
        <f>SUM(H339:H358)</f>
        <v>5.5376920328688794E-4</v>
      </c>
      <c r="M359" s="791"/>
    </row>
    <row r="360" spans="1:13" s="648" customFormat="1" ht="15.5">
      <c r="B360" s="786"/>
      <c r="C360" s="1028"/>
      <c r="D360" s="832"/>
      <c r="E360" s="1054"/>
      <c r="F360" s="1054"/>
      <c r="G360" s="1055"/>
      <c r="H360" s="1054"/>
      <c r="M360" s="791"/>
    </row>
    <row r="361" spans="1:13" s="648" customFormat="1" ht="15.5">
      <c r="B361" s="786"/>
      <c r="C361" s="1028"/>
      <c r="D361" s="832"/>
      <c r="E361" s="1054"/>
      <c r="F361" s="1054"/>
      <c r="G361" s="1055"/>
      <c r="H361" s="1054"/>
      <c r="M361" s="791"/>
    </row>
    <row r="362" spans="1:13" s="648" customFormat="1" ht="24.65" customHeight="1">
      <c r="A362" s="832"/>
      <c r="B362" s="1023"/>
      <c r="C362" s="1211" t="s">
        <v>1353</v>
      </c>
      <c r="D362" s="1041"/>
      <c r="E362" s="1052"/>
      <c r="F362" s="1052"/>
      <c r="G362" s="1053"/>
      <c r="H362" s="1052"/>
      <c r="M362" s="791"/>
    </row>
    <row r="363" spans="1:13" s="648" customFormat="1" ht="15" customHeight="1">
      <c r="A363" s="832"/>
      <c r="B363" s="836"/>
      <c r="C363" s="1026"/>
      <c r="D363" s="832"/>
      <c r="E363" s="1054"/>
      <c r="F363" s="1054"/>
      <c r="G363" s="1055"/>
      <c r="H363" s="1054"/>
      <c r="M363" s="791"/>
    </row>
    <row r="364" spans="1:13" s="648" customFormat="1" ht="25.9" customHeight="1">
      <c r="B364" s="786"/>
      <c r="C364" s="1028"/>
      <c r="D364" s="1200" t="s">
        <v>1348</v>
      </c>
      <c r="E364" s="2011" t="s">
        <v>448</v>
      </c>
      <c r="F364" s="2013"/>
      <c r="G364" s="2011" t="s">
        <v>449</v>
      </c>
      <c r="H364" s="2013"/>
      <c r="M364" s="791"/>
    </row>
    <row r="365" spans="1:13" s="648" customFormat="1" ht="15.5">
      <c r="B365" s="786"/>
      <c r="C365" s="1377" t="s">
        <v>110</v>
      </c>
      <c r="D365" s="1029" t="s">
        <v>1314</v>
      </c>
      <c r="E365" s="1030">
        <f>_xlfn.XLOOKUP($C365,INPUT_DATA!$DS:$DS,INPUT_DATA!$DU:$DU)</f>
        <v>7882097726.96</v>
      </c>
      <c r="F365" s="1033">
        <f>E365/$E$387</f>
        <v>1</v>
      </c>
      <c r="G365" s="1032">
        <f>_xlfn.XLOOKUP($C365,INPUT_DATA!$DS:$DS,INPUT_DATA!$DV:$DV)</f>
        <v>55980</v>
      </c>
      <c r="H365" s="1044">
        <f>G365/$G$387</f>
        <v>1</v>
      </c>
      <c r="M365" s="791"/>
    </row>
    <row r="366" spans="1:13" s="648" customFormat="1" ht="15.5">
      <c r="B366" s="786"/>
      <c r="C366" s="1028"/>
      <c r="D366" s="1036" t="s">
        <v>420</v>
      </c>
      <c r="E366" s="1037">
        <f>SUM(E365:E365)</f>
        <v>7882097726.96</v>
      </c>
      <c r="F366" s="1038">
        <f>SUM(F365:F365)</f>
        <v>1</v>
      </c>
      <c r="G366" s="1039">
        <f>SUM(G365:G365)</f>
        <v>55980</v>
      </c>
      <c r="H366" s="1038">
        <f>SUM(H365:H365)</f>
        <v>1</v>
      </c>
      <c r="M366" s="791"/>
    </row>
    <row r="367" spans="1:13" s="648" customFormat="1" ht="15.5">
      <c r="B367" s="786"/>
      <c r="C367" s="1028"/>
      <c r="D367" s="1048"/>
      <c r="E367" s="1049"/>
      <c r="F367" s="1050"/>
      <c r="G367" s="1051"/>
      <c r="H367" s="1050"/>
      <c r="M367" s="791"/>
    </row>
    <row r="368" spans="1:13" s="648" customFormat="1" ht="15.5">
      <c r="B368" s="786"/>
      <c r="C368" s="1028"/>
      <c r="D368" s="832"/>
      <c r="E368" s="1054"/>
      <c r="F368" s="1054"/>
      <c r="G368" s="1055"/>
      <c r="H368" s="1054"/>
      <c r="M368" s="791"/>
    </row>
    <row r="369" spans="1:13" s="648" customFormat="1" ht="24.65" customHeight="1">
      <c r="A369" s="832"/>
      <c r="B369" s="1023"/>
      <c r="C369" s="1211" t="s">
        <v>1354</v>
      </c>
      <c r="D369" s="1041"/>
      <c r="E369" s="1052"/>
      <c r="F369" s="1052"/>
      <c r="G369" s="1053"/>
      <c r="H369" s="1052"/>
      <c r="M369" s="791"/>
    </row>
    <row r="370" spans="1:13" s="648" customFormat="1" ht="15" customHeight="1">
      <c r="A370" s="832"/>
      <c r="B370" s="836"/>
      <c r="C370" s="1026"/>
      <c r="D370" s="832"/>
      <c r="E370" s="1054"/>
      <c r="F370" s="1054"/>
      <c r="G370" s="1055"/>
      <c r="H370" s="1054"/>
      <c r="M370" s="791"/>
    </row>
    <row r="371" spans="1:13" s="648" customFormat="1" ht="25.9" customHeight="1">
      <c r="B371" s="786"/>
      <c r="C371" s="1028"/>
      <c r="D371" s="1200" t="s">
        <v>1349</v>
      </c>
      <c r="E371" s="2011" t="s">
        <v>448</v>
      </c>
      <c r="F371" s="2013"/>
      <c r="G371" s="2011" t="s">
        <v>449</v>
      </c>
      <c r="H371" s="2013"/>
      <c r="M371" s="791"/>
    </row>
    <row r="372" spans="1:13" s="648" customFormat="1" ht="15.5">
      <c r="B372" s="786"/>
      <c r="C372" s="1377" t="s">
        <v>1315</v>
      </c>
      <c r="D372" s="1029" t="s">
        <v>1316</v>
      </c>
      <c r="E372" s="1030">
        <f>_xlfn.XLOOKUP($C372,INPUT_DATA!$DS:$DS,INPUT_DATA!$DU:$DU)</f>
        <v>5615292949.75</v>
      </c>
      <c r="F372" s="1033">
        <f>E372/$E$387</f>
        <v>0.71241097792322472</v>
      </c>
      <c r="G372" s="1032">
        <f>_xlfn.XLOOKUP($C372,INPUT_DATA!$DS:$DS,INPUT_DATA!$DV:$DV)</f>
        <v>37047</v>
      </c>
      <c r="H372" s="1044">
        <f>G372/$G$387</f>
        <v>0.66178992497320477</v>
      </c>
      <c r="M372" s="791"/>
    </row>
    <row r="373" spans="1:13" s="648" customFormat="1" ht="15.5">
      <c r="B373" s="786"/>
      <c r="C373" s="1377" t="s">
        <v>1317</v>
      </c>
      <c r="D373" s="1034" t="s">
        <v>1318</v>
      </c>
      <c r="E373" s="1030">
        <f>_xlfn.XLOOKUP($C373,INPUT_DATA!$DS:$DS,INPUT_DATA!$DU:$DU)</f>
        <v>416466191.36000001</v>
      </c>
      <c r="F373" s="1033">
        <f>E373/$E$387</f>
        <v>5.2836973834454654E-2</v>
      </c>
      <c r="G373" s="1032">
        <f>_xlfn.XLOOKUP($C373,INPUT_DATA!$DS:$DS,INPUT_DATA!$DV:$DV)</f>
        <v>2652</v>
      </c>
      <c r="H373" s="1044">
        <f>G373/$G$387</f>
        <v>4.7374062165058947E-2</v>
      </c>
      <c r="M373" s="791"/>
    </row>
    <row r="374" spans="1:13" s="648" customFormat="1" ht="15.5">
      <c r="B374" s="786"/>
      <c r="C374" s="1377" t="s">
        <v>1319</v>
      </c>
      <c r="D374" s="1034" t="s">
        <v>1320</v>
      </c>
      <c r="E374" s="1030">
        <f>_xlfn.XLOOKUP($C374,INPUT_DATA!$DS:$DS,INPUT_DATA!$DU:$DU)</f>
        <v>1850338585.8499999</v>
      </c>
      <c r="F374" s="1033">
        <f>E374/$E$387</f>
        <v>0.23475204824232065</v>
      </c>
      <c r="G374" s="1032">
        <f>_xlfn.XLOOKUP($C374,INPUT_DATA!$DS:$DS,INPUT_DATA!$DV:$DV)</f>
        <v>16281</v>
      </c>
      <c r="H374" s="1044">
        <f>G374/$G$387</f>
        <v>0.29083601286173633</v>
      </c>
      <c r="M374" s="791"/>
    </row>
    <row r="375" spans="1:13" s="648" customFormat="1" ht="15.5">
      <c r="B375" s="786"/>
      <c r="C375" s="1028"/>
      <c r="D375" s="1036" t="s">
        <v>420</v>
      </c>
      <c r="E375" s="1037">
        <f>SUM(E372:E374)</f>
        <v>7882097726.9599991</v>
      </c>
      <c r="F375" s="1038">
        <f>SUM(F372:F374)</f>
        <v>1</v>
      </c>
      <c r="G375" s="1039">
        <f>SUM(G372:G374)</f>
        <v>55980</v>
      </c>
      <c r="H375" s="1038">
        <f>SUM(H372:H374)</f>
        <v>1</v>
      </c>
      <c r="M375" s="791"/>
    </row>
    <row r="376" spans="1:13" s="648" customFormat="1" ht="15.5">
      <c r="B376" s="786"/>
      <c r="C376" s="1028"/>
      <c r="D376" s="1048"/>
      <c r="E376" s="1049"/>
      <c r="F376" s="1050"/>
      <c r="G376" s="1051"/>
      <c r="H376" s="1050"/>
      <c r="M376" s="791"/>
    </row>
    <row r="377" spans="1:13" s="648" customFormat="1" ht="15.5">
      <c r="B377" s="786"/>
      <c r="C377" s="1028"/>
      <c r="D377" s="832"/>
      <c r="E377" s="1054"/>
      <c r="F377" s="1054"/>
      <c r="G377" s="1055"/>
      <c r="H377" s="1054"/>
      <c r="M377" s="791"/>
    </row>
    <row r="378" spans="1:13" s="648" customFormat="1" ht="15.5">
      <c r="B378" s="786"/>
      <c r="C378" s="1028"/>
      <c r="D378" s="832"/>
      <c r="E378" s="1054"/>
      <c r="F378" s="1054"/>
      <c r="G378" s="1055"/>
      <c r="H378" s="1054"/>
      <c r="M378" s="791"/>
    </row>
    <row r="379" spans="1:13" s="648" customFormat="1" ht="15.5">
      <c r="B379" s="786"/>
      <c r="C379" s="1028"/>
      <c r="D379" s="832"/>
      <c r="E379" s="1054"/>
      <c r="F379" s="1054"/>
      <c r="G379" s="1055"/>
      <c r="H379" s="1054"/>
      <c r="M379" s="791"/>
    </row>
    <row r="380" spans="1:13" s="648" customFormat="1" ht="24.65" customHeight="1">
      <c r="A380" s="832"/>
      <c r="B380" s="1023"/>
      <c r="C380" s="1211" t="s">
        <v>1347</v>
      </c>
      <c r="D380" s="1041"/>
      <c r="E380" s="1052"/>
      <c r="F380" s="1052"/>
      <c r="G380" s="1053"/>
      <c r="H380" s="1052"/>
      <c r="M380" s="791"/>
    </row>
    <row r="381" spans="1:13" s="648" customFormat="1" ht="15" customHeight="1">
      <c r="A381" s="832"/>
      <c r="B381" s="836"/>
      <c r="C381" s="1026"/>
      <c r="D381" s="832"/>
      <c r="E381" s="1054"/>
      <c r="F381" s="1054"/>
      <c r="G381" s="1055"/>
      <c r="H381" s="1054"/>
      <c r="M381" s="791"/>
    </row>
    <row r="382" spans="1:13" s="648" customFormat="1" ht="25.9" customHeight="1">
      <c r="B382" s="786"/>
      <c r="C382" s="1028"/>
      <c r="D382" s="1200" t="s">
        <v>574</v>
      </c>
      <c r="E382" s="2011" t="s">
        <v>448</v>
      </c>
      <c r="F382" s="2013"/>
      <c r="G382" s="2011" t="s">
        <v>449</v>
      </c>
      <c r="H382" s="2013"/>
      <c r="M382" s="791"/>
    </row>
    <row r="383" spans="1:13" s="648" customFormat="1" ht="15.5">
      <c r="B383" s="786"/>
      <c r="C383" s="1377" t="s">
        <v>1321</v>
      </c>
      <c r="D383" s="1029" t="s">
        <v>575</v>
      </c>
      <c r="E383" s="1030">
        <f>_xlfn.XLOOKUP($C383,INPUT_DATA!$DS:$DS,INPUT_DATA!$DU:$DU)</f>
        <v>6513435363.1499996</v>
      </c>
      <c r="F383" s="1033">
        <f>E383/$E$387</f>
        <v>0.82635810780059027</v>
      </c>
      <c r="G383" s="1032">
        <f>_xlfn.XLOOKUP($C383,INPUT_DATA!$DS:$DS,INPUT_DATA!$DV:$DV)</f>
        <v>44805</v>
      </c>
      <c r="H383" s="1044">
        <f>G383/$G$387</f>
        <v>0.80037513397642013</v>
      </c>
      <c r="M383" s="791"/>
    </row>
    <row r="384" spans="1:13" s="648" customFormat="1" ht="15.5">
      <c r="B384" s="786"/>
      <c r="C384" s="1377" t="s">
        <v>1322</v>
      </c>
      <c r="D384" s="1034" t="s">
        <v>576</v>
      </c>
      <c r="E384" s="1030">
        <f>_xlfn.XLOOKUP($C384,INPUT_DATA!$DS:$DS,INPUT_DATA!$DU:$DU)</f>
        <v>867391899.46000004</v>
      </c>
      <c r="F384" s="1033">
        <f t="shared" ref="F384:F386" si="24">E384/$E$387</f>
        <v>0.1100458189566928</v>
      </c>
      <c r="G384" s="1032">
        <f>_xlfn.XLOOKUP($C384,INPUT_DATA!$DS:$DS,INPUT_DATA!$DV:$DV)</f>
        <v>6151</v>
      </c>
      <c r="H384" s="1044">
        <f t="shared" ref="H384:H386" si="25">G384/$G$387</f>
        <v>0.10987852804573062</v>
      </c>
      <c r="M384" s="791"/>
    </row>
    <row r="385" spans="2:13" s="648" customFormat="1" ht="15.5">
      <c r="B385" s="786"/>
      <c r="C385" s="1377" t="s">
        <v>1323</v>
      </c>
      <c r="D385" s="1034" t="s">
        <v>577</v>
      </c>
      <c r="E385" s="1030">
        <f>_xlfn.XLOOKUP($C385,INPUT_DATA!$DS:$DS,INPUT_DATA!$DU:$DU)</f>
        <v>0</v>
      </c>
      <c r="F385" s="1033">
        <f t="shared" si="24"/>
        <v>0</v>
      </c>
      <c r="G385" s="1032">
        <f>_xlfn.XLOOKUP($C385,INPUT_DATA!$DS:$DS,INPUT_DATA!$DV:$DV)</f>
        <v>0</v>
      </c>
      <c r="H385" s="1044">
        <f>G385/$G$387</f>
        <v>0</v>
      </c>
      <c r="M385" s="791"/>
    </row>
    <row r="386" spans="2:13" s="648" customFormat="1" ht="15.5">
      <c r="B386" s="786"/>
      <c r="C386" s="1377" t="s">
        <v>1329</v>
      </c>
      <c r="D386" s="1035" t="s">
        <v>552</v>
      </c>
      <c r="E386" s="1030">
        <f>_xlfn.XLOOKUP($C386,INPUT_DATA!$DS:$DS,INPUT_DATA!$DU:$DU)</f>
        <v>501270464.35000002</v>
      </c>
      <c r="F386" s="1056">
        <f t="shared" si="24"/>
        <v>6.3596073242716836E-2</v>
      </c>
      <c r="G386" s="1032">
        <f>_xlfn.XLOOKUP($C386,INPUT_DATA!$DS:$DS,INPUT_DATA!$DV:$DV)</f>
        <v>5024</v>
      </c>
      <c r="H386" s="1044">
        <f t="shared" si="25"/>
        <v>8.9746337977849228E-2</v>
      </c>
      <c r="M386" s="791"/>
    </row>
    <row r="387" spans="2:13" s="648" customFormat="1" ht="15.5">
      <c r="B387" s="786"/>
      <c r="C387" s="1028"/>
      <c r="D387" s="1036" t="s">
        <v>420</v>
      </c>
      <c r="E387" s="1037">
        <f>SUM(E383:E386)</f>
        <v>7882097726.96</v>
      </c>
      <c r="F387" s="1038">
        <f>SUM(F383:F386)</f>
        <v>0.99999999999999989</v>
      </c>
      <c r="G387" s="1039">
        <f>SUM(G383:G386)</f>
        <v>55980</v>
      </c>
      <c r="H387" s="1038">
        <f>SUM(H383:H386)</f>
        <v>1</v>
      </c>
      <c r="M387" s="791"/>
    </row>
    <row r="388" spans="2:13" s="648" customFormat="1" ht="15.5">
      <c r="B388" s="786"/>
      <c r="C388" s="1028"/>
      <c r="D388" s="1048"/>
      <c r="E388" s="1049"/>
      <c r="F388" s="1050"/>
      <c r="G388" s="1051"/>
      <c r="H388" s="1050"/>
      <c r="M388" s="791"/>
    </row>
    <row r="389" spans="2:13" s="648" customFormat="1" ht="15.5">
      <c r="B389" s="786"/>
      <c r="C389" s="1028"/>
      <c r="D389" s="1048"/>
      <c r="E389" s="1049"/>
      <c r="F389" s="1050"/>
      <c r="G389" s="1051"/>
      <c r="H389" s="1050"/>
      <c r="M389" s="791"/>
    </row>
    <row r="390" spans="2:13" s="648" customFormat="1" ht="13" thickBot="1">
      <c r="B390" s="799"/>
      <c r="C390" s="1057"/>
      <c r="D390" s="1058"/>
      <c r="E390" s="1059"/>
      <c r="F390" s="1059"/>
      <c r="G390" s="1060"/>
      <c r="H390" s="1059"/>
      <c r="I390" s="1057"/>
      <c r="J390" s="1057"/>
      <c r="K390" s="1057"/>
      <c r="L390" s="1057"/>
      <c r="M390" s="803"/>
    </row>
    <row r="391" spans="2:13" ht="13" thickTop="1"/>
  </sheetData>
  <mergeCells count="43">
    <mergeCell ref="E280:F280"/>
    <mergeCell ref="G280:H280"/>
    <mergeCell ref="E328:F328"/>
    <mergeCell ref="G328:H328"/>
    <mergeCell ref="E364:F364"/>
    <mergeCell ref="G364:H364"/>
    <mergeCell ref="E382:F382"/>
    <mergeCell ref="G382:H382"/>
    <mergeCell ref="E298:F298"/>
    <mergeCell ref="G298:H298"/>
    <mergeCell ref="E319:F319"/>
    <mergeCell ref="G319:H319"/>
    <mergeCell ref="E338:F338"/>
    <mergeCell ref="G338:H338"/>
    <mergeCell ref="E371:F371"/>
    <mergeCell ref="G371:H371"/>
    <mergeCell ref="E233:F233"/>
    <mergeCell ref="G233:H233"/>
    <mergeCell ref="E256:F256"/>
    <mergeCell ref="G256:H256"/>
    <mergeCell ref="E264:F264"/>
    <mergeCell ref="G264:H264"/>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H27" sqref="H27"/>
    </sheetView>
  </sheetViews>
  <sheetFormatPr defaultColWidth="11.453125" defaultRowHeight="12.5"/>
  <cols>
    <col min="1" max="1" width="2.7265625" style="611" customWidth="1"/>
    <col min="2" max="2" width="6.26953125" style="611" customWidth="1"/>
    <col min="3" max="4" width="20.7265625" style="611" customWidth="1"/>
    <col min="5" max="5" width="18.54296875" style="1347" customWidth="1"/>
    <col min="6" max="17" width="15.7265625" style="611" customWidth="1"/>
    <col min="18" max="18" width="3.7265625" style="611" customWidth="1"/>
    <col min="19" max="19" width="4.54296875" style="611" customWidth="1"/>
    <col min="20" max="16384" width="11.453125" style="611"/>
  </cols>
  <sheetData>
    <row r="1" spans="1:18" ht="13" thickBot="1">
      <c r="B1" s="632"/>
    </row>
    <row r="2" spans="1:18" ht="28.5" thickTop="1">
      <c r="A2" s="622"/>
      <c r="B2" s="1212"/>
      <c r="C2" s="1061"/>
      <c r="D2" s="776"/>
      <c r="E2" s="1348"/>
      <c r="F2" s="776"/>
      <c r="G2" s="776"/>
      <c r="H2" s="776"/>
      <c r="I2" s="776"/>
      <c r="J2" s="776"/>
      <c r="K2" s="776"/>
      <c r="L2" s="776"/>
      <c r="M2" s="776"/>
      <c r="N2" s="776"/>
      <c r="O2" s="553"/>
      <c r="P2" s="553" t="s">
        <v>237</v>
      </c>
      <c r="Q2" s="637">
        <f>'Cashflow Synthesis'!L2</f>
        <v>45688</v>
      </c>
      <c r="R2" s="638"/>
    </row>
    <row r="3" spans="1:18" ht="14">
      <c r="A3" s="622"/>
      <c r="B3" s="615"/>
      <c r="C3" s="615"/>
      <c r="D3" s="615"/>
      <c r="E3" s="1349"/>
      <c r="F3" s="615"/>
      <c r="G3" s="615"/>
      <c r="H3" s="615"/>
      <c r="I3" s="615"/>
      <c r="J3" s="615"/>
      <c r="K3" s="615"/>
      <c r="L3" s="615"/>
      <c r="M3" s="615"/>
      <c r="N3" s="615"/>
      <c r="O3" s="559"/>
      <c r="P3" s="559" t="s">
        <v>238</v>
      </c>
      <c r="Q3" s="640">
        <f>'Cashflow Synthesis'!L3</f>
        <v>45702</v>
      </c>
      <c r="R3" s="622"/>
    </row>
    <row r="4" spans="1:18">
      <c r="A4" s="622"/>
      <c r="B4" s="2008"/>
      <c r="C4" s="2009"/>
      <c r="D4" s="2009"/>
      <c r="E4" s="2058" t="s">
        <v>578</v>
      </c>
      <c r="F4" s="2058"/>
      <c r="G4" s="2058"/>
      <c r="H4" s="2058"/>
      <c r="I4" s="2058"/>
      <c r="J4" s="2058"/>
      <c r="K4" s="2058"/>
      <c r="L4" s="2058"/>
      <c r="M4" s="2058"/>
      <c r="N4" s="2058"/>
      <c r="O4" s="559"/>
      <c r="P4" s="559" t="s">
        <v>239</v>
      </c>
      <c r="Q4" s="640">
        <f>'Cashflow Synthesis'!L4</f>
        <v>45708</v>
      </c>
      <c r="R4" s="622"/>
    </row>
    <row r="5" spans="1:18">
      <c r="A5" s="622"/>
      <c r="B5" s="2008"/>
      <c r="C5" s="2009"/>
      <c r="D5" s="2009"/>
      <c r="E5" s="2058"/>
      <c r="F5" s="2058"/>
      <c r="G5" s="2058"/>
      <c r="H5" s="2058"/>
      <c r="I5" s="2058"/>
      <c r="J5" s="2058"/>
      <c r="K5" s="2058"/>
      <c r="L5" s="2058"/>
      <c r="M5" s="2058"/>
      <c r="N5" s="2058"/>
      <c r="O5" s="559"/>
      <c r="P5" s="559" t="s">
        <v>240</v>
      </c>
      <c r="Q5" s="640">
        <f>'Cashflow Synthesis'!L5</f>
        <v>45715</v>
      </c>
      <c r="R5" s="622"/>
    </row>
    <row r="6" spans="1:18" ht="14">
      <c r="A6" s="622"/>
      <c r="B6" s="615"/>
      <c r="C6" s="615"/>
      <c r="D6" s="615"/>
      <c r="E6" s="1349"/>
      <c r="F6" s="615"/>
      <c r="G6" s="615"/>
      <c r="H6" s="615"/>
      <c r="I6" s="615"/>
      <c r="J6" s="615"/>
      <c r="K6" s="615"/>
      <c r="L6" s="615"/>
      <c r="M6" s="615"/>
      <c r="N6" s="615"/>
      <c r="O6" s="559"/>
      <c r="P6" s="559" t="s">
        <v>241</v>
      </c>
      <c r="Q6" s="643">
        <f>'Cashflow Synthesis'!L6</f>
        <v>4</v>
      </c>
      <c r="R6" s="622"/>
    </row>
    <row r="7" spans="1:18">
      <c r="A7" s="622"/>
      <c r="B7" s="648"/>
      <c r="C7" s="832"/>
      <c r="D7" s="648"/>
      <c r="E7" s="1350"/>
      <c r="F7" s="648"/>
      <c r="G7" s="648"/>
      <c r="H7" s="648"/>
      <c r="I7" s="648"/>
      <c r="J7" s="648"/>
      <c r="K7" s="648"/>
      <c r="L7" s="648"/>
      <c r="M7" s="648"/>
      <c r="N7" s="648"/>
      <c r="O7" s="648"/>
      <c r="P7" s="648"/>
      <c r="Q7" s="648"/>
      <c r="R7" s="962"/>
    </row>
    <row r="8" spans="1:18">
      <c r="A8" s="622"/>
      <c r="B8" s="1063"/>
      <c r="C8" s="1064"/>
      <c r="D8" s="1063"/>
      <c r="E8" s="1351"/>
      <c r="F8" s="1063"/>
      <c r="G8" s="1063"/>
      <c r="H8" s="1063"/>
      <c r="I8" s="1063"/>
      <c r="J8" s="1063"/>
      <c r="K8" s="1063"/>
      <c r="L8" s="1063"/>
      <c r="M8" s="1063"/>
      <c r="N8" s="1063"/>
      <c r="O8" s="1063"/>
      <c r="P8" s="1063"/>
      <c r="Q8" s="1063"/>
      <c r="R8" s="649"/>
    </row>
    <row r="9" spans="1:18" ht="13">
      <c r="A9" s="622"/>
      <c r="B9" s="648"/>
      <c r="C9" s="2059" t="s">
        <v>579</v>
      </c>
      <c r="D9" s="2061" t="s">
        <v>251</v>
      </c>
      <c r="E9" s="2063" t="s">
        <v>580</v>
      </c>
      <c r="F9" s="2064"/>
      <c r="G9" s="2064"/>
      <c r="H9" s="2064"/>
      <c r="I9" s="2064"/>
      <c r="J9" s="2064"/>
      <c r="K9" s="2064"/>
      <c r="L9" s="2064"/>
      <c r="M9" s="2064"/>
      <c r="N9" s="2064"/>
      <c r="O9" s="2064"/>
      <c r="P9" s="2064"/>
      <c r="Q9" s="2064"/>
      <c r="R9" s="791"/>
    </row>
    <row r="10" spans="1:18" ht="39.5" thickBot="1">
      <c r="A10" s="622"/>
      <c r="B10" s="648"/>
      <c r="C10" s="2060"/>
      <c r="D10" s="2062"/>
      <c r="E10" s="1352" t="s">
        <v>581</v>
      </c>
      <c r="F10" s="1204" t="s">
        <v>582</v>
      </c>
      <c r="G10" s="1204" t="s">
        <v>583</v>
      </c>
      <c r="H10" s="1204" t="s">
        <v>584</v>
      </c>
      <c r="I10" s="1204" t="s">
        <v>585</v>
      </c>
      <c r="J10" s="1204" t="s">
        <v>586</v>
      </c>
      <c r="K10" s="1204" t="s">
        <v>587</v>
      </c>
      <c r="L10" s="1204" t="s">
        <v>588</v>
      </c>
      <c r="M10" s="1204" t="s">
        <v>589</v>
      </c>
      <c r="N10" s="1204" t="s">
        <v>590</v>
      </c>
      <c r="O10" s="1204" t="s">
        <v>591</v>
      </c>
      <c r="P10" s="1204" t="s">
        <v>592</v>
      </c>
      <c r="Q10" s="1204" t="s">
        <v>593</v>
      </c>
      <c r="R10" s="791"/>
    </row>
    <row r="11" spans="1:18" ht="13">
      <c r="A11" s="622"/>
      <c r="B11" s="648"/>
      <c r="C11" s="1345">
        <f>'08 - Delinquent Home Loans Stat'!B13</f>
        <v>45688</v>
      </c>
      <c r="D11" s="1344">
        <f>IF($C11=0,"",'08 - Delinquent Home Loans Stat'!C13)</f>
        <v>7882097726.960001</v>
      </c>
      <c r="E11" s="1065">
        <f>IF($C11=0,"",'08 - Delinquent Home Loans Stat'!E13/$D11)</f>
        <v>0.99616706702497926</v>
      </c>
      <c r="F11" s="1065">
        <f>IF($C11=0,"",'08 - Delinquent Home Loans Stat'!G13/$D11)</f>
        <v>2.4194558733738442E-3</v>
      </c>
      <c r="G11" s="1065">
        <f>IF($C11=0,"",'08 - Delinquent Home Loans Stat'!I13/$D11)</f>
        <v>9.5313034679887375E-4</v>
      </c>
      <c r="H11" s="1065">
        <f>IF($C11=0,"",'08 - Delinquent Home Loans Stat'!K13/$D11)</f>
        <v>2.8352381655408784E-4</v>
      </c>
      <c r="I11" s="1065">
        <f>IF($C11=0,"",'08 - Delinquent Home Loans Stat'!M13/$D11)</f>
        <v>1.768229382938064E-4</v>
      </c>
      <c r="J11" s="1065">
        <f>IF($C11=0,"",'08 - Delinquent Home Loans Stat'!O13/$D11)</f>
        <v>0</v>
      </c>
      <c r="K11" s="1065">
        <f>IF($C11=0,"",'08 - Delinquent Home Loans Stat'!Q13/$D11)</f>
        <v>0</v>
      </c>
      <c r="L11" s="1065">
        <f>IF($C11=0,"",'08 - Delinquent Home Loans Stat'!S13/$D11)</f>
        <v>0</v>
      </c>
      <c r="M11" s="1065">
        <f>IF($C11=0,"",'08 - Delinquent Home Loans Stat'!U13/$D11)</f>
        <v>0</v>
      </c>
      <c r="N11" s="1065">
        <f>IF($C11=0,"",'08 - Delinquent Home Loans Stat'!W13/$D11)</f>
        <v>0</v>
      </c>
      <c r="O11" s="1065">
        <f>IF($C11=0,"",'08 - Delinquent Home Loans Stat'!Y13/$D11)</f>
        <v>0</v>
      </c>
      <c r="P11" s="1065">
        <f>IF($C11=0,"",'08 - Delinquent Home Loans Stat'!AA13/$D11)</f>
        <v>0</v>
      </c>
      <c r="Q11" s="1065">
        <f>IF($C11=0,"",'08 - Delinquent Home Loans Stat'!AC13/$D11)</f>
        <v>0</v>
      </c>
      <c r="R11" s="791"/>
    </row>
    <row r="12" spans="1:18">
      <c r="A12" s="622"/>
      <c r="B12" s="648"/>
      <c r="C12" s="1346">
        <f>'08 - Delinquent Home Loans Stat'!B14</f>
        <v>45657</v>
      </c>
      <c r="D12" s="1355">
        <f>IF($C12=0,"",'08 - Delinquent Home Loans Stat'!C14)</f>
        <v>7942231678.2000008</v>
      </c>
      <c r="E12" s="1356">
        <f>IF($C12=0,"",'08 - Delinquent Home Loans Stat'!E14/$D12)</f>
        <v>0.99634179587460925</v>
      </c>
      <c r="F12" s="1066">
        <f>IF($C12=0,"",'08 - Delinquent Home Loans Stat'!G14/$D12)</f>
        <v>2.5511106047956533E-3</v>
      </c>
      <c r="G12" s="1066">
        <f>IF($C12=0,"",'08 - Delinquent Home Loans Stat'!I14/$D12)</f>
        <v>7.8182039149571575E-4</v>
      </c>
      <c r="H12" s="1066">
        <f>IF($C12=0,"",'08 - Delinquent Home Loans Stat'!K14/$D12)</f>
        <v>3.2527312909933788E-4</v>
      </c>
      <c r="I12" s="1066">
        <f>IF($C12=0,"",'08 - Delinquent Home Loans Stat'!M14/$D12)</f>
        <v>0</v>
      </c>
      <c r="J12" s="1066">
        <f>IF($C12=0,"",'08 - Delinquent Home Loans Stat'!O14/$D12)</f>
        <v>0</v>
      </c>
      <c r="K12" s="1066">
        <f>IF($C12=0,"",'08 - Delinquent Home Loans Stat'!Q14/$D12)</f>
        <v>0</v>
      </c>
      <c r="L12" s="1066">
        <f>IF($C12=0,"",'08 - Delinquent Home Loans Stat'!S14/$D12)</f>
        <v>0</v>
      </c>
      <c r="M12" s="1066">
        <f>IF($C12=0,"",'08 - Delinquent Home Loans Stat'!U14/$D12)</f>
        <v>0</v>
      </c>
      <c r="N12" s="1066">
        <f>IF($C12=0,"",'08 - Delinquent Home Loans Stat'!W14/$D12)</f>
        <v>0</v>
      </c>
      <c r="O12" s="1066">
        <f>IF($C12=0,"",'08 - Delinquent Home Loans Stat'!Y14/$D12)</f>
        <v>0</v>
      </c>
      <c r="P12" s="1066">
        <f>IF($C12=0,"",'08 - Delinquent Home Loans Stat'!AA14/$D12)</f>
        <v>0</v>
      </c>
      <c r="Q12" s="1066">
        <f>IF($C12=0,"",'08 - Delinquent Home Loans Stat'!AC14/$D12)</f>
        <v>0</v>
      </c>
      <c r="R12" s="791"/>
    </row>
    <row r="13" spans="1:18">
      <c r="A13" s="622"/>
      <c r="B13" s="648"/>
      <c r="C13" s="1346">
        <f>'08 - Delinquent Home Loans Stat'!B15</f>
        <v>45626</v>
      </c>
      <c r="D13" s="1355">
        <f>IF($C13=0,"",'08 - Delinquent Home Loans Stat'!C15)</f>
        <v>8062678431.4300003</v>
      </c>
      <c r="E13" s="1084">
        <f>IF($C13=0,"",'08 - Delinquent Home Loans Stat'!E15/$D13)</f>
        <v>0.99706241150736319</v>
      </c>
      <c r="F13" s="1066">
        <f>IF($C13=0,"",'08 - Delinquent Home Loans Stat'!G15/$D13)</f>
        <v>2.1891429020901095E-3</v>
      </c>
      <c r="G13" s="1066">
        <f>IF($C13=0,"",'08 - Delinquent Home Loans Stat'!I15/$D13)</f>
        <v>7.4844559054672885E-4</v>
      </c>
      <c r="H13" s="1066">
        <f>IF($C13=0,"",'08 - Delinquent Home Loans Stat'!K15/$D13)</f>
        <v>0</v>
      </c>
      <c r="I13" s="1066">
        <f>IF($C13=0,"",'08 - Delinquent Home Loans Stat'!M15/$D13)</f>
        <v>0</v>
      </c>
      <c r="J13" s="1066">
        <f>IF($C13=0,"",'08 - Delinquent Home Loans Stat'!O15/$D13)</f>
        <v>0</v>
      </c>
      <c r="K13" s="1066">
        <f>IF($C13=0,"",'08 - Delinquent Home Loans Stat'!Q15/$D13)</f>
        <v>0</v>
      </c>
      <c r="L13" s="1066">
        <f>IF($C13=0,"",'08 - Delinquent Home Loans Stat'!S15/$D13)</f>
        <v>0</v>
      </c>
      <c r="M13" s="1066">
        <f>IF($C13=0,"",'08 - Delinquent Home Loans Stat'!U15/$D13)</f>
        <v>0</v>
      </c>
      <c r="N13" s="1066">
        <f>IF($C13=0,"",'08 - Delinquent Home Loans Stat'!W15/$D13)</f>
        <v>0</v>
      </c>
      <c r="O13" s="1066">
        <f>IF($C13=0,"",'08 - Delinquent Home Loans Stat'!Y15/$D13)</f>
        <v>0</v>
      </c>
      <c r="P13" s="1066">
        <f>IF($C13=0,"",'08 - Delinquent Home Loans Stat'!AA15/$D13)</f>
        <v>0</v>
      </c>
      <c r="Q13" s="1066">
        <f>IF($C13=0,"",'08 - Delinquent Home Loans Stat'!AC15/$D13)</f>
        <v>0</v>
      </c>
      <c r="R13" s="791"/>
    </row>
    <row r="14" spans="1:18">
      <c r="A14" s="622"/>
      <c r="B14" s="648"/>
      <c r="C14" s="1346">
        <f>'08 - Delinquent Home Loans Stat'!B16</f>
        <v>45596</v>
      </c>
      <c r="D14" s="1355">
        <f>IF($C14=0,"",'08 - Delinquent Home Loans Stat'!C16)</f>
        <v>8120798931.6599998</v>
      </c>
      <c r="E14" s="1084">
        <f>IF($C14=0,"",'08 - Delinquent Home Loans Stat'!E16/$D14)</f>
        <v>1</v>
      </c>
      <c r="F14" s="1066">
        <f>IF($C14=0,"",'08 - Delinquent Home Loans Stat'!G16/$D14)</f>
        <v>0</v>
      </c>
      <c r="G14" s="1066">
        <f>IF($C14=0,"",'08 - Delinquent Home Loans Stat'!I16/$D14)</f>
        <v>0</v>
      </c>
      <c r="H14" s="1066">
        <f>IF($C14=0,"",'08 - Delinquent Home Loans Stat'!K16/$D14)</f>
        <v>0</v>
      </c>
      <c r="I14" s="1066">
        <f>IF($C14=0,"",'08 - Delinquent Home Loans Stat'!M16/$D14)</f>
        <v>0</v>
      </c>
      <c r="J14" s="1066">
        <f>IF($C14=0,"",'08 - Delinquent Home Loans Stat'!O16/$D14)</f>
        <v>0</v>
      </c>
      <c r="K14" s="1066">
        <f>IF($C14=0,"",'08 - Delinquent Home Loans Stat'!Q16/$D14)</f>
        <v>0</v>
      </c>
      <c r="L14" s="1066">
        <f>IF($C14=0,"",'08 - Delinquent Home Loans Stat'!S16/$D14)</f>
        <v>0</v>
      </c>
      <c r="M14" s="1066">
        <f>IF($C14=0,"",'08 - Delinquent Home Loans Stat'!U16/$D14)</f>
        <v>0</v>
      </c>
      <c r="N14" s="1066">
        <f>IF($C14=0,"",'08 - Delinquent Home Loans Stat'!W16/$D14)</f>
        <v>0</v>
      </c>
      <c r="O14" s="1066">
        <f>IF($C14=0,"",'08 - Delinquent Home Loans Stat'!Y16/$D14)</f>
        <v>0</v>
      </c>
      <c r="P14" s="1066">
        <f>IF($C14=0,"",'08 - Delinquent Home Loans Stat'!AA16/$D14)</f>
        <v>0</v>
      </c>
      <c r="Q14" s="1066">
        <f>IF($C14=0,"",'08 - Delinquent Home Loans Stat'!AC16/$D14)</f>
        <v>0</v>
      </c>
      <c r="R14" s="791"/>
    </row>
    <row r="15" spans="1:18">
      <c r="A15" s="622"/>
      <c r="B15" s="648"/>
      <c r="C15" s="1346">
        <f>'08 - Delinquent Home Loans Stat'!B17</f>
        <v>45565</v>
      </c>
      <c r="D15" s="1355">
        <f>IF($C15=0,"",'08 - Delinquent Home Loans Stat'!C17)</f>
        <v>8182368484.4700003</v>
      </c>
      <c r="E15" s="1084">
        <f>IF($C15=0,"",'08 - Delinquent Home Loans Stat'!E17/$D15)</f>
        <v>1</v>
      </c>
      <c r="F15" s="1066">
        <f>IF($C15=0,"",'08 - Delinquent Home Loans Stat'!G17/$D15)</f>
        <v>0</v>
      </c>
      <c r="G15" s="1066">
        <f>IF($C15=0,"",'08 - Delinquent Home Loans Stat'!I17/$D15)</f>
        <v>0</v>
      </c>
      <c r="H15" s="1066">
        <f>IF($C15=0,"",'08 - Delinquent Home Loans Stat'!K17/$D15)</f>
        <v>0</v>
      </c>
      <c r="I15" s="1066">
        <f>IF($C15=0,"",'08 - Delinquent Home Loans Stat'!M17/$D15)</f>
        <v>0</v>
      </c>
      <c r="J15" s="1066">
        <f>IF($C15=0,"",'08 - Delinquent Home Loans Stat'!O17/$D15)</f>
        <v>0</v>
      </c>
      <c r="K15" s="1066">
        <f>IF($C15=0,"",'08 - Delinquent Home Loans Stat'!Q17/$D15)</f>
        <v>0</v>
      </c>
      <c r="L15" s="1066">
        <f>IF($C15=0,"",'08 - Delinquent Home Loans Stat'!S17/$D15)</f>
        <v>0</v>
      </c>
      <c r="M15" s="1066">
        <f>IF($C15=0,"",'08 - Delinquent Home Loans Stat'!U17/$D15)</f>
        <v>0</v>
      </c>
      <c r="N15" s="1066">
        <f>IF($C15=0,"",'08 - Delinquent Home Loans Stat'!W17/$D15)</f>
        <v>0</v>
      </c>
      <c r="O15" s="1066">
        <f>IF($C15=0,"",'08 - Delinquent Home Loans Stat'!Y17/$D15)</f>
        <v>0</v>
      </c>
      <c r="P15" s="1066">
        <f>IF($C15=0,"",'08 - Delinquent Home Loans Stat'!AA17/$D15)</f>
        <v>0</v>
      </c>
      <c r="Q15" s="1066">
        <f>IF($C15=0,"",'08 - Delinquent Home Loans Stat'!AC17/$D15)</f>
        <v>0</v>
      </c>
      <c r="R15" s="791"/>
    </row>
    <row r="16" spans="1:18">
      <c r="A16" s="622"/>
      <c r="B16" s="648"/>
      <c r="C16" s="1346">
        <f>'08 - Delinquent Home Loans Stat'!B18</f>
        <v>0</v>
      </c>
      <c r="D16" s="1355" t="str">
        <f>IF($C16=0,"",'08 - Delinquent Home Loans Stat'!C18)</f>
        <v/>
      </c>
      <c r="E16" s="1084" t="str">
        <f>IF($C16=0,"",'08 - Delinquent Home Loans Stat'!E18/$D16)</f>
        <v/>
      </c>
      <c r="F16" s="1066" t="str">
        <f>IF($C16=0,"",'08 - Delinquent Home Loans Stat'!G18/$D16)</f>
        <v/>
      </c>
      <c r="G16" s="1066" t="str">
        <f>IF($C16=0,"",'08 - Delinquent Home Loans Stat'!I18/$D16)</f>
        <v/>
      </c>
      <c r="H16" s="1066" t="str">
        <f>IF($C16=0,"",'08 - Delinquent Home Loans Stat'!K18/$D16)</f>
        <v/>
      </c>
      <c r="I16" s="1066" t="str">
        <f>IF($C16=0,"",'08 - Delinquent Home Loans Stat'!M18/$D16)</f>
        <v/>
      </c>
      <c r="J16" s="1066" t="str">
        <f>IF($C16=0,"",'08 - Delinquent Home Loans Stat'!O18/$D16)</f>
        <v/>
      </c>
      <c r="K16" s="1066" t="str">
        <f>IF($C16=0,"",'08 - Delinquent Home Loans Stat'!Q18/$D16)</f>
        <v/>
      </c>
      <c r="L16" s="1066" t="str">
        <f>IF($C16=0,"",'08 - Delinquent Home Loans Stat'!S18/$D16)</f>
        <v/>
      </c>
      <c r="M16" s="1066" t="str">
        <f>IF($C16=0,"",'08 - Delinquent Home Loans Stat'!U18/$D16)</f>
        <v/>
      </c>
      <c r="N16" s="1066" t="str">
        <f>IF($C16=0,"",'08 - Delinquent Home Loans Stat'!W18/$D16)</f>
        <v/>
      </c>
      <c r="O16" s="1066" t="str">
        <f>IF($C16=0,"",'08 - Delinquent Home Loans Stat'!Y18/$D16)</f>
        <v/>
      </c>
      <c r="P16" s="1066" t="str">
        <f>IF($C16=0,"",'08 - Delinquent Home Loans Stat'!AA18/$D16)</f>
        <v/>
      </c>
      <c r="Q16" s="1066" t="str">
        <f>IF($C16=0,"",'08 - Delinquent Home Loans Stat'!AC18/$D16)</f>
        <v/>
      </c>
      <c r="R16" s="791"/>
    </row>
    <row r="17" spans="1:18">
      <c r="A17" s="622"/>
      <c r="B17" s="648"/>
      <c r="C17" s="1346">
        <f>'08 - Delinquent Home Loans Stat'!B19</f>
        <v>0</v>
      </c>
      <c r="D17" s="1355" t="str">
        <f>IF($C17=0,"",'08 - Delinquent Home Loans Stat'!C19)</f>
        <v/>
      </c>
      <c r="E17" s="1084" t="str">
        <f>IF($C17=0,"",'08 - Delinquent Home Loans Stat'!E19/$D17)</f>
        <v/>
      </c>
      <c r="F17" s="1066" t="str">
        <f>IF($C17=0,"",'08 - Delinquent Home Loans Stat'!G19/$D17)</f>
        <v/>
      </c>
      <c r="G17" s="1066" t="str">
        <f>IF($C17=0,"",'08 - Delinquent Home Loans Stat'!I19/$D17)</f>
        <v/>
      </c>
      <c r="H17" s="1066" t="str">
        <f>IF($C17=0,"",'08 - Delinquent Home Loans Stat'!K19/$D17)</f>
        <v/>
      </c>
      <c r="I17" s="1066" t="str">
        <f>IF($C17=0,"",'08 - Delinquent Home Loans Stat'!M19/$D17)</f>
        <v/>
      </c>
      <c r="J17" s="1066" t="str">
        <f>IF($C17=0,"",'08 - Delinquent Home Loans Stat'!O19/$D17)</f>
        <v/>
      </c>
      <c r="K17" s="1066" t="str">
        <f>IF($C17=0,"",'08 - Delinquent Home Loans Stat'!Q19/$D17)</f>
        <v/>
      </c>
      <c r="L17" s="1066" t="str">
        <f>IF($C17=0,"",'08 - Delinquent Home Loans Stat'!S19/$D17)</f>
        <v/>
      </c>
      <c r="M17" s="1066" t="str">
        <f>IF($C17=0,"",'08 - Delinquent Home Loans Stat'!U19/$D17)</f>
        <v/>
      </c>
      <c r="N17" s="1066" t="str">
        <f>IF($C17=0,"",'08 - Delinquent Home Loans Stat'!W19/$D17)</f>
        <v/>
      </c>
      <c r="O17" s="1066" t="str">
        <f>IF($C17=0,"",'08 - Delinquent Home Loans Stat'!Y19/$D17)</f>
        <v/>
      </c>
      <c r="P17" s="1066" t="str">
        <f>IF($C17=0,"",'08 - Delinquent Home Loans Stat'!AA19/$D17)</f>
        <v/>
      </c>
      <c r="Q17" s="1066" t="str">
        <f>IF($C17=0,"",'08 - Delinquent Home Loans Stat'!AC19/$D17)</f>
        <v/>
      </c>
      <c r="R17" s="791"/>
    </row>
    <row r="18" spans="1:18">
      <c r="A18" s="622"/>
      <c r="B18" s="648"/>
      <c r="C18" s="1346">
        <f>'08 - Delinquent Home Loans Stat'!B20</f>
        <v>0</v>
      </c>
      <c r="D18" s="1355" t="str">
        <f>IF($C18=0,"",'08 - Delinquent Home Loans Stat'!C20)</f>
        <v/>
      </c>
      <c r="E18" s="1084" t="str">
        <f>IF($C18=0,"",'08 - Delinquent Home Loans Stat'!E20/$D18)</f>
        <v/>
      </c>
      <c r="F18" s="1066" t="str">
        <f>IF($C18=0,"",'08 - Delinquent Home Loans Stat'!G20/$D18)</f>
        <v/>
      </c>
      <c r="G18" s="1066" t="str">
        <f>IF($C18=0,"",'08 - Delinquent Home Loans Stat'!I20/$D18)</f>
        <v/>
      </c>
      <c r="H18" s="1066" t="str">
        <f>IF($C18=0,"",'08 - Delinquent Home Loans Stat'!K20/$D18)</f>
        <v/>
      </c>
      <c r="I18" s="1066" t="str">
        <f>IF($C18=0,"",'08 - Delinquent Home Loans Stat'!M20/$D18)</f>
        <v/>
      </c>
      <c r="J18" s="1066" t="str">
        <f>IF($C18=0,"",'08 - Delinquent Home Loans Stat'!O20/$D18)</f>
        <v/>
      </c>
      <c r="K18" s="1066" t="str">
        <f>IF($C18=0,"",'08 - Delinquent Home Loans Stat'!Q20/$D18)</f>
        <v/>
      </c>
      <c r="L18" s="1066" t="str">
        <f>IF($C18=0,"",'08 - Delinquent Home Loans Stat'!S20/$D18)</f>
        <v/>
      </c>
      <c r="M18" s="1066" t="str">
        <f>IF($C18=0,"",'08 - Delinquent Home Loans Stat'!U20/$D18)</f>
        <v/>
      </c>
      <c r="N18" s="1066" t="str">
        <f>IF($C18=0,"",'08 - Delinquent Home Loans Stat'!W20/$D18)</f>
        <v/>
      </c>
      <c r="O18" s="1066" t="str">
        <f>IF($C18=0,"",'08 - Delinquent Home Loans Stat'!Y20/$D18)</f>
        <v/>
      </c>
      <c r="P18" s="1066" t="str">
        <f>IF($C18=0,"",'08 - Delinquent Home Loans Stat'!AA20/$D18)</f>
        <v/>
      </c>
      <c r="Q18" s="1066" t="str">
        <f>IF($C18=0,"",'08 - Delinquent Home Loans Stat'!AC20/$D18)</f>
        <v/>
      </c>
      <c r="R18" s="791"/>
    </row>
    <row r="19" spans="1:18">
      <c r="A19" s="622"/>
      <c r="B19" s="648"/>
      <c r="C19" s="1346">
        <f>'08 - Delinquent Home Loans Stat'!B21</f>
        <v>0</v>
      </c>
      <c r="D19" s="1355" t="str">
        <f>IF($C19=0,"",'08 - Delinquent Home Loans Stat'!C21)</f>
        <v/>
      </c>
      <c r="E19" s="1084" t="str">
        <f>IF($C19=0,"",'08 - Delinquent Home Loans Stat'!E21/$D19)</f>
        <v/>
      </c>
      <c r="F19" s="1066" t="str">
        <f>IF($C19=0,"",'08 - Delinquent Home Loans Stat'!G21/$D19)</f>
        <v/>
      </c>
      <c r="G19" s="1066" t="str">
        <f>IF($C19=0,"",'08 - Delinquent Home Loans Stat'!I21/$D19)</f>
        <v/>
      </c>
      <c r="H19" s="1066" t="str">
        <f>IF($C19=0,"",'08 - Delinquent Home Loans Stat'!K21/$D19)</f>
        <v/>
      </c>
      <c r="I19" s="1066" t="str">
        <f>IF($C19=0,"",'08 - Delinquent Home Loans Stat'!M21/$D19)</f>
        <v/>
      </c>
      <c r="J19" s="1066" t="str">
        <f>IF($C19=0,"",'08 - Delinquent Home Loans Stat'!O21/$D19)</f>
        <v/>
      </c>
      <c r="K19" s="1066" t="str">
        <f>IF($C19=0,"",'08 - Delinquent Home Loans Stat'!Q21/$D19)</f>
        <v/>
      </c>
      <c r="L19" s="1066" t="str">
        <f>IF($C19=0,"",'08 - Delinquent Home Loans Stat'!S21/$D19)</f>
        <v/>
      </c>
      <c r="M19" s="1066" t="str">
        <f>IF($C19=0,"",'08 - Delinquent Home Loans Stat'!U21/$D19)</f>
        <v/>
      </c>
      <c r="N19" s="1066" t="str">
        <f>IF($C19=0,"",'08 - Delinquent Home Loans Stat'!W21/$D19)</f>
        <v/>
      </c>
      <c r="O19" s="1066" t="str">
        <f>IF($C19=0,"",'08 - Delinquent Home Loans Stat'!Y21/$D19)</f>
        <v/>
      </c>
      <c r="P19" s="1066" t="str">
        <f>IF($C19=0,"",'08 - Delinquent Home Loans Stat'!AA21/$D19)</f>
        <v/>
      </c>
      <c r="Q19" s="1066" t="str">
        <f>IF($C19=0,"",'08 - Delinquent Home Loans Stat'!AC21/$D19)</f>
        <v/>
      </c>
      <c r="R19" s="791"/>
    </row>
    <row r="20" spans="1:18" ht="13" thickBot="1">
      <c r="A20" s="622"/>
      <c r="B20" s="1057"/>
      <c r="C20" s="1067" t="s">
        <v>147</v>
      </c>
      <c r="D20" s="1068" t="s">
        <v>147</v>
      </c>
      <c r="E20" s="1353" t="s">
        <v>147</v>
      </c>
      <c r="F20" s="1069" t="s">
        <v>147</v>
      </c>
      <c r="G20" s="1069" t="s">
        <v>147</v>
      </c>
      <c r="H20" s="1069" t="s">
        <v>147</v>
      </c>
      <c r="I20" s="1069" t="s">
        <v>147</v>
      </c>
      <c r="J20" s="1069" t="s">
        <v>147</v>
      </c>
      <c r="K20" s="1069" t="s">
        <v>147</v>
      </c>
      <c r="L20" s="1069" t="s">
        <v>147</v>
      </c>
      <c r="M20" s="1069" t="s">
        <v>147</v>
      </c>
      <c r="N20" s="1069" t="s">
        <v>147</v>
      </c>
      <c r="O20" s="1069" t="s">
        <v>147</v>
      </c>
      <c r="P20" s="1069" t="s">
        <v>147</v>
      </c>
      <c r="Q20" s="1069" t="s">
        <v>147</v>
      </c>
      <c r="R20" s="803"/>
    </row>
    <row r="21" spans="1:18" ht="15" thickTop="1">
      <c r="C21" s="611" t="s">
        <v>147</v>
      </c>
      <c r="D21" s="611" t="s">
        <v>147</v>
      </c>
      <c r="E21" s="1354" t="s">
        <v>147</v>
      </c>
      <c r="F21" s="1070" t="s">
        <v>147</v>
      </c>
      <c r="G21" s="1070" t="s">
        <v>147</v>
      </c>
      <c r="H21" s="1070" t="s">
        <v>147</v>
      </c>
      <c r="I21" s="1070" t="s">
        <v>147</v>
      </c>
      <c r="J21" s="1070" t="s">
        <v>147</v>
      </c>
      <c r="K21" s="1070" t="s">
        <v>147</v>
      </c>
      <c r="L21" s="1070" t="s">
        <v>147</v>
      </c>
      <c r="M21" s="1070" t="s">
        <v>147</v>
      </c>
      <c r="N21" s="1070" t="s">
        <v>147</v>
      </c>
      <c r="O21" s="1070" t="s">
        <v>147</v>
      </c>
      <c r="P21" s="1070" t="s">
        <v>147</v>
      </c>
      <c r="Q21" s="1070" t="s">
        <v>147</v>
      </c>
    </row>
    <row r="22" spans="1:18" ht="14.5">
      <c r="C22" s="611" t="s">
        <v>147</v>
      </c>
      <c r="D22" s="611" t="s">
        <v>147</v>
      </c>
      <c r="E22" s="1354" t="s">
        <v>147</v>
      </c>
      <c r="F22" s="1070" t="s">
        <v>147</v>
      </c>
      <c r="G22" s="1070" t="s">
        <v>147</v>
      </c>
      <c r="H22" s="1070" t="s">
        <v>147</v>
      </c>
      <c r="I22" s="1070" t="s">
        <v>147</v>
      </c>
      <c r="J22" s="1070" t="s">
        <v>147</v>
      </c>
      <c r="K22" s="1070" t="s">
        <v>147</v>
      </c>
      <c r="L22" s="1070" t="s">
        <v>147</v>
      </c>
      <c r="M22" s="1070" t="s">
        <v>147</v>
      </c>
      <c r="N22" s="1070" t="s">
        <v>147</v>
      </c>
      <c r="O22" s="1070" t="s">
        <v>147</v>
      </c>
      <c r="P22" s="1070" t="s">
        <v>147</v>
      </c>
      <c r="Q22" s="1070" t="s">
        <v>147</v>
      </c>
    </row>
    <row r="23" spans="1:18" ht="14.5">
      <c r="C23" s="611" t="s">
        <v>147</v>
      </c>
      <c r="D23" s="611" t="s">
        <v>147</v>
      </c>
      <c r="E23" s="1354" t="s">
        <v>147</v>
      </c>
      <c r="F23" s="1070" t="s">
        <v>147</v>
      </c>
      <c r="G23" s="1070" t="s">
        <v>147</v>
      </c>
      <c r="H23" s="1070" t="s">
        <v>147</v>
      </c>
      <c r="I23" s="1070" t="s">
        <v>147</v>
      </c>
      <c r="J23" s="1070" t="s">
        <v>147</v>
      </c>
      <c r="K23" s="1070" t="s">
        <v>147</v>
      </c>
      <c r="L23" s="1070" t="s">
        <v>147</v>
      </c>
      <c r="M23" s="1070" t="s">
        <v>147</v>
      </c>
      <c r="N23" s="1070" t="s">
        <v>147</v>
      </c>
      <c r="O23" s="1070" t="s">
        <v>147</v>
      </c>
      <c r="P23" s="1070" t="s">
        <v>147</v>
      </c>
      <c r="Q23" s="1070" t="s">
        <v>147</v>
      </c>
    </row>
    <row r="24" spans="1:18" ht="14.5">
      <c r="C24" s="611" t="s">
        <v>147</v>
      </c>
      <c r="D24" s="611" t="s">
        <v>147</v>
      </c>
      <c r="E24" s="1354" t="s">
        <v>147</v>
      </c>
      <c r="F24" s="1070" t="s">
        <v>147</v>
      </c>
      <c r="G24" s="1070" t="s">
        <v>147</v>
      </c>
      <c r="H24" s="1070" t="s">
        <v>147</v>
      </c>
      <c r="I24" s="1070" t="s">
        <v>147</v>
      </c>
      <c r="J24" s="1070" t="s">
        <v>147</v>
      </c>
      <c r="K24" s="1070" t="s">
        <v>147</v>
      </c>
      <c r="L24" s="1070" t="s">
        <v>147</v>
      </c>
      <c r="M24" s="1070" t="s">
        <v>147</v>
      </c>
      <c r="N24" s="1070" t="s">
        <v>147</v>
      </c>
      <c r="O24" s="1070" t="s">
        <v>147</v>
      </c>
      <c r="P24" s="1070" t="s">
        <v>147</v>
      </c>
      <c r="Q24" s="1070" t="s">
        <v>147</v>
      </c>
    </row>
    <row r="25" spans="1:18" ht="14.5">
      <c r="C25" s="611" t="s">
        <v>147</v>
      </c>
      <c r="D25" s="611" t="s">
        <v>147</v>
      </c>
      <c r="E25" s="1354" t="s">
        <v>147</v>
      </c>
      <c r="F25" s="1070" t="s">
        <v>147</v>
      </c>
      <c r="G25" s="1070" t="s">
        <v>147</v>
      </c>
      <c r="H25" s="1070" t="s">
        <v>147</v>
      </c>
      <c r="I25" s="1070" t="s">
        <v>147</v>
      </c>
      <c r="J25" s="1070" t="s">
        <v>147</v>
      </c>
      <c r="K25" s="1070" t="s">
        <v>147</v>
      </c>
      <c r="L25" s="1070" t="s">
        <v>147</v>
      </c>
      <c r="M25" s="1070" t="s">
        <v>147</v>
      </c>
      <c r="N25" s="1070" t="s">
        <v>147</v>
      </c>
      <c r="O25" s="1070" t="s">
        <v>147</v>
      </c>
      <c r="P25" s="1070" t="s">
        <v>147</v>
      </c>
      <c r="Q25" s="1070" t="s">
        <v>147</v>
      </c>
    </row>
    <row r="26" spans="1:18" ht="14.5">
      <c r="C26" s="611" t="s">
        <v>147</v>
      </c>
      <c r="D26" s="611" t="s">
        <v>147</v>
      </c>
      <c r="E26" s="1354" t="s">
        <v>147</v>
      </c>
      <c r="F26" s="1070" t="s">
        <v>147</v>
      </c>
      <c r="G26" s="1070" t="s">
        <v>147</v>
      </c>
      <c r="H26" s="1070" t="s">
        <v>147</v>
      </c>
      <c r="I26" s="1070" t="s">
        <v>147</v>
      </c>
      <c r="J26" s="1070" t="s">
        <v>147</v>
      </c>
      <c r="K26" s="1070" t="s">
        <v>147</v>
      </c>
      <c r="L26" s="1070" t="s">
        <v>147</v>
      </c>
      <c r="M26" s="1070" t="s">
        <v>147</v>
      </c>
      <c r="N26" s="1070" t="s">
        <v>147</v>
      </c>
      <c r="O26" s="1070" t="s">
        <v>147</v>
      </c>
      <c r="P26" s="1070" t="s">
        <v>147</v>
      </c>
      <c r="Q26" s="1070" t="s">
        <v>147</v>
      </c>
    </row>
    <row r="27" spans="1:18" ht="14.5">
      <c r="C27" s="611" t="s">
        <v>147</v>
      </c>
      <c r="D27" s="611" t="s">
        <v>147</v>
      </c>
      <c r="E27" s="1354" t="s">
        <v>147</v>
      </c>
      <c r="F27" s="1070" t="s">
        <v>147</v>
      </c>
      <c r="G27" s="1070" t="s">
        <v>147</v>
      </c>
      <c r="H27" s="1070" t="s">
        <v>147</v>
      </c>
      <c r="I27" s="1070" t="s">
        <v>147</v>
      </c>
      <c r="J27" s="1070" t="s">
        <v>147</v>
      </c>
      <c r="K27" s="1070" t="s">
        <v>147</v>
      </c>
      <c r="L27" s="1070" t="s">
        <v>147</v>
      </c>
      <c r="M27" s="1070" t="s">
        <v>147</v>
      </c>
      <c r="N27" s="1070" t="s">
        <v>147</v>
      </c>
      <c r="O27" s="1070" t="s">
        <v>147</v>
      </c>
      <c r="P27" s="1070" t="s">
        <v>147</v>
      </c>
      <c r="Q27" s="1070" t="s">
        <v>147</v>
      </c>
    </row>
    <row r="28" spans="1:18" ht="14.5">
      <c r="C28" s="611" t="s">
        <v>147</v>
      </c>
      <c r="D28" s="611" t="s">
        <v>147</v>
      </c>
      <c r="E28" s="1354" t="s">
        <v>147</v>
      </c>
      <c r="F28" s="1070" t="s">
        <v>147</v>
      </c>
      <c r="G28" s="1070" t="s">
        <v>147</v>
      </c>
      <c r="H28" s="1070" t="s">
        <v>147</v>
      </c>
      <c r="I28" s="1070" t="s">
        <v>147</v>
      </c>
      <c r="J28" s="1070" t="s">
        <v>147</v>
      </c>
      <c r="K28" s="1070" t="s">
        <v>147</v>
      </c>
      <c r="L28" s="1070" t="s">
        <v>147</v>
      </c>
      <c r="M28" s="1070" t="s">
        <v>147</v>
      </c>
      <c r="N28" s="1070" t="s">
        <v>147</v>
      </c>
      <c r="O28" s="1070" t="s">
        <v>147</v>
      </c>
      <c r="P28" s="1070" t="s">
        <v>147</v>
      </c>
      <c r="Q28" s="1070" t="s">
        <v>147</v>
      </c>
    </row>
    <row r="29" spans="1:18" ht="14.5">
      <c r="C29" s="611" t="s">
        <v>147</v>
      </c>
      <c r="D29" s="611" t="s">
        <v>147</v>
      </c>
      <c r="E29" s="1354" t="s">
        <v>147</v>
      </c>
      <c r="F29" s="1070" t="s">
        <v>147</v>
      </c>
      <c r="G29" s="1070" t="s">
        <v>147</v>
      </c>
      <c r="H29" s="1070" t="s">
        <v>147</v>
      </c>
      <c r="I29" s="1070" t="s">
        <v>147</v>
      </c>
      <c r="J29" s="1070" t="s">
        <v>147</v>
      </c>
      <c r="K29" s="1070" t="s">
        <v>147</v>
      </c>
      <c r="L29" s="1070" t="s">
        <v>147</v>
      </c>
      <c r="M29" s="1070" t="s">
        <v>147</v>
      </c>
      <c r="N29" s="1070" t="s">
        <v>147</v>
      </c>
      <c r="O29" s="1070" t="s">
        <v>147</v>
      </c>
      <c r="P29" s="1070" t="s">
        <v>147</v>
      </c>
      <c r="Q29" s="1070" t="s">
        <v>147</v>
      </c>
    </row>
    <row r="30" spans="1:18" ht="14.5">
      <c r="C30" s="611" t="s">
        <v>147</v>
      </c>
      <c r="D30" s="611" t="s">
        <v>147</v>
      </c>
      <c r="E30" s="1354" t="s">
        <v>147</v>
      </c>
      <c r="F30" s="1070" t="s">
        <v>147</v>
      </c>
      <c r="G30" s="1070" t="s">
        <v>147</v>
      </c>
      <c r="H30" s="1070" t="s">
        <v>147</v>
      </c>
      <c r="I30" s="1070" t="s">
        <v>147</v>
      </c>
      <c r="J30" s="1070" t="s">
        <v>147</v>
      </c>
      <c r="K30" s="1070" t="s">
        <v>147</v>
      </c>
      <c r="L30" s="1070" t="s">
        <v>147</v>
      </c>
      <c r="M30" s="1070" t="s">
        <v>147</v>
      </c>
      <c r="N30" s="1070" t="s">
        <v>147</v>
      </c>
      <c r="O30" s="1070" t="s">
        <v>147</v>
      </c>
      <c r="P30" s="1070" t="s">
        <v>147</v>
      </c>
      <c r="Q30" s="1070" t="s">
        <v>147</v>
      </c>
    </row>
    <row r="31" spans="1:18" ht="14.5">
      <c r="C31" s="611" t="s">
        <v>147</v>
      </c>
      <c r="D31" s="611" t="s">
        <v>147</v>
      </c>
      <c r="E31" s="1354" t="s">
        <v>147</v>
      </c>
      <c r="F31" s="1070" t="s">
        <v>147</v>
      </c>
      <c r="G31" s="1070" t="s">
        <v>147</v>
      </c>
      <c r="H31" s="1070" t="s">
        <v>147</v>
      </c>
      <c r="I31" s="1070" t="s">
        <v>147</v>
      </c>
      <c r="J31" s="1070" t="s">
        <v>147</v>
      </c>
      <c r="K31" s="1070" t="s">
        <v>147</v>
      </c>
      <c r="L31" s="1070" t="s">
        <v>147</v>
      </c>
      <c r="M31" s="1070" t="s">
        <v>147</v>
      </c>
      <c r="N31" s="1070" t="s">
        <v>147</v>
      </c>
      <c r="O31" s="1070" t="s">
        <v>147</v>
      </c>
      <c r="P31" s="1070" t="s">
        <v>147</v>
      </c>
      <c r="Q31" s="1070" t="s">
        <v>147</v>
      </c>
    </row>
    <row r="32" spans="1:18" ht="14.5">
      <c r="C32" s="611" t="s">
        <v>147</v>
      </c>
      <c r="D32" s="611" t="s">
        <v>147</v>
      </c>
      <c r="E32" s="1354" t="s">
        <v>147</v>
      </c>
      <c r="F32" s="1070" t="s">
        <v>147</v>
      </c>
      <c r="G32" s="1070" t="s">
        <v>147</v>
      </c>
      <c r="H32" s="1070" t="s">
        <v>147</v>
      </c>
      <c r="I32" s="1070" t="s">
        <v>147</v>
      </c>
      <c r="J32" s="1070" t="s">
        <v>147</v>
      </c>
      <c r="K32" s="1070" t="s">
        <v>147</v>
      </c>
      <c r="L32" s="1070" t="s">
        <v>147</v>
      </c>
      <c r="M32" s="1070" t="s">
        <v>147</v>
      </c>
      <c r="N32" s="1070" t="s">
        <v>147</v>
      </c>
      <c r="O32" s="1070" t="s">
        <v>147</v>
      </c>
      <c r="P32" s="1070" t="s">
        <v>147</v>
      </c>
      <c r="Q32" s="1070" t="s">
        <v>147</v>
      </c>
    </row>
    <row r="33" spans="3:17" ht="14.5">
      <c r="C33" s="611" t="s">
        <v>147</v>
      </c>
      <c r="D33" s="611" t="s">
        <v>147</v>
      </c>
      <c r="E33" s="1354" t="s">
        <v>147</v>
      </c>
      <c r="F33" s="1070" t="s">
        <v>147</v>
      </c>
      <c r="G33" s="1070" t="s">
        <v>147</v>
      </c>
      <c r="H33" s="1070" t="s">
        <v>147</v>
      </c>
      <c r="I33" s="1070" t="s">
        <v>147</v>
      </c>
      <c r="J33" s="1070" t="s">
        <v>147</v>
      </c>
      <c r="K33" s="1070" t="s">
        <v>147</v>
      </c>
      <c r="L33" s="1070" t="s">
        <v>147</v>
      </c>
      <c r="M33" s="1070" t="s">
        <v>147</v>
      </c>
      <c r="N33" s="1070" t="s">
        <v>147</v>
      </c>
      <c r="O33" s="1070" t="s">
        <v>147</v>
      </c>
      <c r="P33" s="1070" t="s">
        <v>147</v>
      </c>
      <c r="Q33" s="1070" t="s">
        <v>147</v>
      </c>
    </row>
    <row r="34" spans="3:17" ht="14.5">
      <c r="C34" s="611" t="s">
        <v>147</v>
      </c>
      <c r="D34" s="611" t="s">
        <v>147</v>
      </c>
      <c r="E34" s="1354" t="s">
        <v>147</v>
      </c>
      <c r="F34" s="1070" t="s">
        <v>147</v>
      </c>
      <c r="G34" s="1070" t="s">
        <v>147</v>
      </c>
      <c r="H34" s="1070" t="s">
        <v>147</v>
      </c>
      <c r="I34" s="1070" t="s">
        <v>147</v>
      </c>
      <c r="J34" s="1070" t="s">
        <v>147</v>
      </c>
      <c r="K34" s="1070" t="s">
        <v>147</v>
      </c>
      <c r="L34" s="1070" t="s">
        <v>147</v>
      </c>
      <c r="M34" s="1070" t="s">
        <v>147</v>
      </c>
      <c r="N34" s="1070" t="s">
        <v>147</v>
      </c>
      <c r="O34" s="1070" t="s">
        <v>147</v>
      </c>
      <c r="P34" s="1070" t="s">
        <v>147</v>
      </c>
      <c r="Q34" s="1070" t="s">
        <v>147</v>
      </c>
    </row>
    <row r="35" spans="3:17" ht="14.5">
      <c r="C35" s="611" t="s">
        <v>147</v>
      </c>
      <c r="D35" s="611" t="s">
        <v>147</v>
      </c>
      <c r="E35" s="1354" t="s">
        <v>147</v>
      </c>
      <c r="F35" s="1070" t="s">
        <v>147</v>
      </c>
      <c r="G35" s="1070" t="s">
        <v>147</v>
      </c>
      <c r="H35" s="1070" t="s">
        <v>147</v>
      </c>
      <c r="I35" s="1070" t="s">
        <v>147</v>
      </c>
      <c r="J35" s="1070" t="s">
        <v>147</v>
      </c>
      <c r="K35" s="1070" t="s">
        <v>147</v>
      </c>
      <c r="L35" s="1070" t="s">
        <v>147</v>
      </c>
      <c r="M35" s="1070" t="s">
        <v>147</v>
      </c>
      <c r="N35" s="1070" t="s">
        <v>147</v>
      </c>
      <c r="O35" s="1070" t="s">
        <v>147</v>
      </c>
      <c r="P35" s="1070" t="s">
        <v>147</v>
      </c>
      <c r="Q35" s="1070" t="s">
        <v>147</v>
      </c>
    </row>
    <row r="36" spans="3:17" ht="14.5">
      <c r="C36" s="611" t="s">
        <v>147</v>
      </c>
      <c r="D36" s="611" t="s">
        <v>147</v>
      </c>
      <c r="E36" s="1354" t="s">
        <v>147</v>
      </c>
      <c r="F36" s="1070" t="s">
        <v>147</v>
      </c>
      <c r="G36" s="1070" t="s">
        <v>147</v>
      </c>
      <c r="H36" s="1070" t="s">
        <v>147</v>
      </c>
      <c r="I36" s="1070" t="s">
        <v>147</v>
      </c>
      <c r="J36" s="1070" t="s">
        <v>147</v>
      </c>
      <c r="K36" s="1070" t="s">
        <v>147</v>
      </c>
      <c r="L36" s="1070" t="s">
        <v>147</v>
      </c>
      <c r="M36" s="1070" t="s">
        <v>147</v>
      </c>
      <c r="N36" s="1070" t="s">
        <v>147</v>
      </c>
      <c r="O36" s="1070" t="s">
        <v>147</v>
      </c>
      <c r="P36" s="1070" t="s">
        <v>147</v>
      </c>
      <c r="Q36" s="1070" t="s">
        <v>147</v>
      </c>
    </row>
    <row r="37" spans="3:17" ht="14.5">
      <c r="C37" s="611" t="s">
        <v>147</v>
      </c>
      <c r="D37" s="611" t="s">
        <v>147</v>
      </c>
      <c r="E37" s="1354" t="s">
        <v>147</v>
      </c>
      <c r="F37" s="1070" t="s">
        <v>147</v>
      </c>
      <c r="G37" s="1070" t="s">
        <v>147</v>
      </c>
      <c r="H37" s="1070" t="s">
        <v>147</v>
      </c>
      <c r="I37" s="1070" t="s">
        <v>147</v>
      </c>
      <c r="J37" s="1070" t="s">
        <v>147</v>
      </c>
      <c r="K37" s="1070" t="s">
        <v>147</v>
      </c>
      <c r="L37" s="1070" t="s">
        <v>147</v>
      </c>
      <c r="M37" s="1070" t="s">
        <v>147</v>
      </c>
      <c r="N37" s="1070" t="s">
        <v>147</v>
      </c>
      <c r="O37" s="1070" t="s">
        <v>147</v>
      </c>
      <c r="P37" s="1070" t="s">
        <v>147</v>
      </c>
      <c r="Q37" s="1070" t="s">
        <v>147</v>
      </c>
    </row>
    <row r="38" spans="3:17" ht="14.5">
      <c r="C38" s="611" t="s">
        <v>147</v>
      </c>
      <c r="D38" s="611" t="s">
        <v>147</v>
      </c>
      <c r="E38" s="1354" t="s">
        <v>147</v>
      </c>
      <c r="F38" s="1070" t="s">
        <v>147</v>
      </c>
      <c r="G38" s="1070" t="s">
        <v>147</v>
      </c>
      <c r="H38" s="1070" t="s">
        <v>147</v>
      </c>
      <c r="I38" s="1070" t="s">
        <v>147</v>
      </c>
      <c r="J38" s="1070" t="s">
        <v>147</v>
      </c>
      <c r="K38" s="1070" t="s">
        <v>147</v>
      </c>
      <c r="L38" s="1070" t="s">
        <v>147</v>
      </c>
      <c r="M38" s="1070" t="s">
        <v>147</v>
      </c>
      <c r="N38" s="1070" t="s">
        <v>147</v>
      </c>
      <c r="O38" s="1070" t="s">
        <v>147</v>
      </c>
      <c r="P38" s="1070" t="s">
        <v>147</v>
      </c>
      <c r="Q38" s="1070" t="s">
        <v>147</v>
      </c>
    </row>
    <row r="39" spans="3:17" ht="14.5">
      <c r="C39" s="611" t="s">
        <v>147</v>
      </c>
      <c r="D39" s="611" t="s">
        <v>147</v>
      </c>
      <c r="E39" s="1354" t="s">
        <v>147</v>
      </c>
      <c r="F39" s="1070" t="s">
        <v>147</v>
      </c>
      <c r="G39" s="1070" t="s">
        <v>147</v>
      </c>
      <c r="H39" s="1070" t="s">
        <v>147</v>
      </c>
      <c r="I39" s="1070" t="s">
        <v>147</v>
      </c>
      <c r="J39" s="1070" t="s">
        <v>147</v>
      </c>
      <c r="K39" s="1070" t="s">
        <v>147</v>
      </c>
      <c r="L39" s="1070" t="s">
        <v>147</v>
      </c>
      <c r="M39" s="1070" t="s">
        <v>147</v>
      </c>
      <c r="N39" s="1070" t="s">
        <v>147</v>
      </c>
      <c r="O39" s="1070" t="s">
        <v>147</v>
      </c>
      <c r="P39" s="1070" t="s">
        <v>147</v>
      </c>
      <c r="Q39" s="1070" t="s">
        <v>147</v>
      </c>
    </row>
    <row r="40" spans="3:17" ht="14.5">
      <c r="C40" s="611" t="s">
        <v>147</v>
      </c>
      <c r="D40" s="611" t="s">
        <v>147</v>
      </c>
      <c r="E40" s="1354" t="s">
        <v>147</v>
      </c>
      <c r="F40" s="1070" t="s">
        <v>147</v>
      </c>
      <c r="G40" s="1070" t="s">
        <v>147</v>
      </c>
      <c r="H40" s="1070" t="s">
        <v>147</v>
      </c>
      <c r="I40" s="1070" t="s">
        <v>147</v>
      </c>
      <c r="J40" s="1070" t="s">
        <v>147</v>
      </c>
      <c r="K40" s="1070" t="s">
        <v>147</v>
      </c>
      <c r="L40" s="1070" t="s">
        <v>147</v>
      </c>
      <c r="M40" s="1070" t="s">
        <v>147</v>
      </c>
      <c r="N40" s="1070" t="s">
        <v>147</v>
      </c>
      <c r="O40" s="1070" t="s">
        <v>147</v>
      </c>
      <c r="P40" s="1070" t="s">
        <v>147</v>
      </c>
      <c r="Q40" s="1070" t="s">
        <v>147</v>
      </c>
    </row>
    <row r="41" spans="3:17" ht="14.5">
      <c r="C41" s="611" t="s">
        <v>147</v>
      </c>
      <c r="D41" s="611" t="s">
        <v>147</v>
      </c>
      <c r="E41" s="1354" t="s">
        <v>147</v>
      </c>
      <c r="F41" s="1070" t="s">
        <v>147</v>
      </c>
      <c r="G41" s="1070" t="s">
        <v>147</v>
      </c>
      <c r="H41" s="1070" t="s">
        <v>147</v>
      </c>
      <c r="I41" s="1070" t="s">
        <v>147</v>
      </c>
      <c r="J41" s="1070" t="s">
        <v>147</v>
      </c>
      <c r="K41" s="1070" t="s">
        <v>147</v>
      </c>
      <c r="L41" s="1070" t="s">
        <v>147</v>
      </c>
      <c r="M41" s="1070" t="s">
        <v>147</v>
      </c>
      <c r="N41" s="1070" t="s">
        <v>147</v>
      </c>
      <c r="O41" s="1070" t="s">
        <v>147</v>
      </c>
      <c r="P41" s="1070" t="s">
        <v>147</v>
      </c>
      <c r="Q41" s="1070" t="s">
        <v>147</v>
      </c>
    </row>
    <row r="42" spans="3:17" ht="14.5">
      <c r="C42" s="611" t="s">
        <v>147</v>
      </c>
      <c r="D42" s="611" t="s">
        <v>147</v>
      </c>
      <c r="E42" s="1354" t="s">
        <v>147</v>
      </c>
      <c r="F42" s="1070" t="s">
        <v>147</v>
      </c>
      <c r="G42" s="1070" t="s">
        <v>147</v>
      </c>
      <c r="H42" s="1070" t="s">
        <v>147</v>
      </c>
      <c r="I42" s="1070" t="s">
        <v>147</v>
      </c>
      <c r="J42" s="1070" t="s">
        <v>147</v>
      </c>
      <c r="K42" s="1070" t="s">
        <v>147</v>
      </c>
      <c r="L42" s="1070" t="s">
        <v>147</v>
      </c>
      <c r="M42" s="1070" t="s">
        <v>147</v>
      </c>
      <c r="N42" s="1070" t="s">
        <v>147</v>
      </c>
      <c r="O42" s="1070" t="s">
        <v>147</v>
      </c>
      <c r="P42" s="1070" t="s">
        <v>147</v>
      </c>
      <c r="Q42" s="1070" t="s">
        <v>147</v>
      </c>
    </row>
    <row r="43" spans="3:17" ht="14.5">
      <c r="C43" s="611" t="s">
        <v>147</v>
      </c>
      <c r="D43" s="611" t="s">
        <v>147</v>
      </c>
      <c r="E43" s="1354" t="s">
        <v>147</v>
      </c>
      <c r="F43" s="1070" t="s">
        <v>147</v>
      </c>
      <c r="G43" s="1070" t="s">
        <v>147</v>
      </c>
      <c r="H43" s="1070" t="s">
        <v>147</v>
      </c>
      <c r="I43" s="1070" t="s">
        <v>147</v>
      </c>
      <c r="J43" s="1070" t="s">
        <v>147</v>
      </c>
      <c r="K43" s="1070" t="s">
        <v>147</v>
      </c>
      <c r="L43" s="1070" t="s">
        <v>147</v>
      </c>
      <c r="M43" s="1070" t="s">
        <v>147</v>
      </c>
      <c r="N43" s="1070" t="s">
        <v>147</v>
      </c>
      <c r="O43" s="1070" t="s">
        <v>147</v>
      </c>
      <c r="P43" s="1070" t="s">
        <v>147</v>
      </c>
      <c r="Q43" s="1070" t="s">
        <v>147</v>
      </c>
    </row>
    <row r="44" spans="3:17" ht="14.5">
      <c r="C44" s="611" t="s">
        <v>147</v>
      </c>
      <c r="D44" s="611" t="s">
        <v>147</v>
      </c>
      <c r="E44" s="1354" t="s">
        <v>147</v>
      </c>
      <c r="F44" s="1070" t="s">
        <v>147</v>
      </c>
      <c r="G44" s="1070" t="s">
        <v>147</v>
      </c>
      <c r="H44" s="1070" t="s">
        <v>147</v>
      </c>
      <c r="I44" s="1070" t="s">
        <v>147</v>
      </c>
      <c r="J44" s="1070" t="s">
        <v>147</v>
      </c>
      <c r="K44" s="1070" t="s">
        <v>147</v>
      </c>
      <c r="L44" s="1070" t="s">
        <v>147</v>
      </c>
      <c r="M44" s="1070" t="s">
        <v>147</v>
      </c>
      <c r="N44" s="1070" t="s">
        <v>147</v>
      </c>
      <c r="O44" s="1070" t="s">
        <v>147</v>
      </c>
      <c r="P44" s="1070" t="s">
        <v>147</v>
      </c>
      <c r="Q44" s="1070" t="s">
        <v>147</v>
      </c>
    </row>
    <row r="45" spans="3:17" ht="14.5">
      <c r="C45" s="611" t="s">
        <v>147</v>
      </c>
      <c r="D45" s="611" t="s">
        <v>147</v>
      </c>
      <c r="E45" s="1354" t="s">
        <v>147</v>
      </c>
      <c r="F45" s="1070" t="s">
        <v>147</v>
      </c>
      <c r="G45" s="1070" t="s">
        <v>147</v>
      </c>
      <c r="H45" s="1070" t="s">
        <v>147</v>
      </c>
      <c r="I45" s="1070" t="s">
        <v>147</v>
      </c>
      <c r="J45" s="1070" t="s">
        <v>147</v>
      </c>
      <c r="K45" s="1070" t="s">
        <v>147</v>
      </c>
      <c r="L45" s="1070" t="s">
        <v>147</v>
      </c>
      <c r="M45" s="1070" t="s">
        <v>147</v>
      </c>
      <c r="N45" s="1070" t="s">
        <v>147</v>
      </c>
      <c r="O45" s="1070" t="s">
        <v>147</v>
      </c>
      <c r="P45" s="1070" t="s">
        <v>147</v>
      </c>
      <c r="Q45" s="1070" t="s">
        <v>147</v>
      </c>
    </row>
    <row r="46" spans="3:17" ht="14.5">
      <c r="C46" s="611" t="s">
        <v>147</v>
      </c>
      <c r="D46" s="611" t="s">
        <v>147</v>
      </c>
      <c r="E46" s="1354" t="s">
        <v>147</v>
      </c>
      <c r="F46" s="1070" t="s">
        <v>147</v>
      </c>
      <c r="G46" s="1070" t="s">
        <v>147</v>
      </c>
      <c r="H46" s="1070" t="s">
        <v>147</v>
      </c>
      <c r="I46" s="1070" t="s">
        <v>147</v>
      </c>
      <c r="J46" s="1070" t="s">
        <v>147</v>
      </c>
      <c r="K46" s="1070" t="s">
        <v>147</v>
      </c>
      <c r="L46" s="1070" t="s">
        <v>147</v>
      </c>
      <c r="M46" s="1070" t="s">
        <v>147</v>
      </c>
      <c r="N46" s="1070" t="s">
        <v>147</v>
      </c>
      <c r="O46" s="1070" t="s">
        <v>147</v>
      </c>
      <c r="P46" s="1070" t="s">
        <v>147</v>
      </c>
      <c r="Q46" s="1070" t="s">
        <v>147</v>
      </c>
    </row>
    <row r="47" spans="3:17" ht="14.5">
      <c r="C47" s="611" t="s">
        <v>147</v>
      </c>
      <c r="D47" s="611" t="s">
        <v>147</v>
      </c>
      <c r="E47" s="1354" t="s">
        <v>147</v>
      </c>
      <c r="F47" s="1070" t="s">
        <v>147</v>
      </c>
      <c r="G47" s="1070" t="s">
        <v>147</v>
      </c>
      <c r="H47" s="1070" t="s">
        <v>147</v>
      </c>
      <c r="I47" s="1070" t="s">
        <v>147</v>
      </c>
      <c r="J47" s="1070" t="s">
        <v>147</v>
      </c>
      <c r="K47" s="1070" t="s">
        <v>147</v>
      </c>
      <c r="L47" s="1070" t="s">
        <v>147</v>
      </c>
      <c r="M47" s="1070" t="s">
        <v>147</v>
      </c>
      <c r="N47" s="1070" t="s">
        <v>147</v>
      </c>
      <c r="O47" s="1070" t="s">
        <v>147</v>
      </c>
      <c r="P47" s="1070" t="s">
        <v>147</v>
      </c>
      <c r="Q47" s="1070" t="s">
        <v>147</v>
      </c>
    </row>
    <row r="48" spans="3:17" ht="14.5">
      <c r="C48" s="611" t="s">
        <v>147</v>
      </c>
      <c r="D48" s="611" t="s">
        <v>147</v>
      </c>
      <c r="E48" s="1354" t="s">
        <v>147</v>
      </c>
      <c r="F48" s="1070" t="s">
        <v>147</v>
      </c>
      <c r="G48" s="1070" t="s">
        <v>147</v>
      </c>
      <c r="H48" s="1070" t="s">
        <v>147</v>
      </c>
      <c r="I48" s="1070" t="s">
        <v>147</v>
      </c>
      <c r="J48" s="1070" t="s">
        <v>147</v>
      </c>
      <c r="K48" s="1070" t="s">
        <v>147</v>
      </c>
      <c r="L48" s="1070" t="s">
        <v>147</v>
      </c>
      <c r="M48" s="1070" t="s">
        <v>147</v>
      </c>
      <c r="N48" s="1070" t="s">
        <v>147</v>
      </c>
      <c r="O48" s="1070" t="s">
        <v>147</v>
      </c>
      <c r="P48" s="1070" t="s">
        <v>147</v>
      </c>
      <c r="Q48" s="1070" t="s">
        <v>147</v>
      </c>
    </row>
    <row r="49" spans="3:17" ht="14.5">
      <c r="C49" s="611" t="s">
        <v>147</v>
      </c>
      <c r="D49" s="611" t="s">
        <v>147</v>
      </c>
      <c r="E49" s="1354" t="s">
        <v>147</v>
      </c>
      <c r="F49" s="1070" t="s">
        <v>147</v>
      </c>
      <c r="G49" s="1070" t="s">
        <v>147</v>
      </c>
      <c r="H49" s="1070" t="s">
        <v>147</v>
      </c>
      <c r="I49" s="1070" t="s">
        <v>147</v>
      </c>
      <c r="J49" s="1070" t="s">
        <v>147</v>
      </c>
      <c r="K49" s="1070" t="s">
        <v>147</v>
      </c>
      <c r="L49" s="1070" t="s">
        <v>147</v>
      </c>
      <c r="M49" s="1070" t="s">
        <v>147</v>
      </c>
      <c r="N49" s="1070" t="s">
        <v>147</v>
      </c>
      <c r="O49" s="1070" t="s">
        <v>147</v>
      </c>
      <c r="P49" s="1070" t="s">
        <v>147</v>
      </c>
      <c r="Q49" s="1070" t="s">
        <v>147</v>
      </c>
    </row>
    <row r="50" spans="3:17" ht="14.5">
      <c r="C50" s="611" t="s">
        <v>147</v>
      </c>
      <c r="D50" s="611" t="s">
        <v>147</v>
      </c>
      <c r="E50" s="1354" t="s">
        <v>147</v>
      </c>
      <c r="F50" s="1070" t="s">
        <v>147</v>
      </c>
      <c r="G50" s="1070" t="s">
        <v>147</v>
      </c>
      <c r="H50" s="1070" t="s">
        <v>147</v>
      </c>
      <c r="I50" s="1070" t="s">
        <v>147</v>
      </c>
      <c r="J50" s="1070" t="s">
        <v>147</v>
      </c>
      <c r="K50" s="1070" t="s">
        <v>147</v>
      </c>
      <c r="L50" s="1070" t="s">
        <v>147</v>
      </c>
      <c r="M50" s="1070" t="s">
        <v>147</v>
      </c>
      <c r="N50" s="1070" t="s">
        <v>147</v>
      </c>
      <c r="O50" s="1070" t="s">
        <v>147</v>
      </c>
      <c r="P50" s="1070" t="s">
        <v>147</v>
      </c>
      <c r="Q50" s="1070" t="s">
        <v>147</v>
      </c>
    </row>
    <row r="51" spans="3:17" ht="14.5">
      <c r="C51" s="611" t="s">
        <v>147</v>
      </c>
      <c r="D51" s="611" t="s">
        <v>147</v>
      </c>
      <c r="E51" s="1354" t="s">
        <v>147</v>
      </c>
      <c r="F51" s="1070" t="s">
        <v>147</v>
      </c>
      <c r="G51" s="1070" t="s">
        <v>147</v>
      </c>
      <c r="H51" s="1070" t="s">
        <v>147</v>
      </c>
      <c r="I51" s="1070" t="s">
        <v>147</v>
      </c>
      <c r="J51" s="1070" t="s">
        <v>147</v>
      </c>
      <c r="K51" s="1070" t="s">
        <v>147</v>
      </c>
      <c r="L51" s="1070" t="s">
        <v>147</v>
      </c>
      <c r="M51" s="1070" t="s">
        <v>147</v>
      </c>
      <c r="N51" s="1070" t="s">
        <v>147</v>
      </c>
      <c r="O51" s="1070" t="s">
        <v>147</v>
      </c>
      <c r="P51" s="1070" t="s">
        <v>147</v>
      </c>
      <c r="Q51" s="1070" t="s">
        <v>147</v>
      </c>
    </row>
    <row r="52" spans="3:17" ht="14.5">
      <c r="C52" s="611" t="s">
        <v>147</v>
      </c>
      <c r="D52" s="611" t="s">
        <v>147</v>
      </c>
      <c r="E52" s="1354" t="s">
        <v>147</v>
      </c>
      <c r="F52" s="1070" t="s">
        <v>147</v>
      </c>
      <c r="G52" s="1070" t="s">
        <v>147</v>
      </c>
      <c r="H52" s="1070" t="s">
        <v>147</v>
      </c>
      <c r="I52" s="1070" t="s">
        <v>147</v>
      </c>
      <c r="J52" s="1070" t="s">
        <v>147</v>
      </c>
      <c r="K52" s="1070" t="s">
        <v>147</v>
      </c>
      <c r="L52" s="1070" t="s">
        <v>147</v>
      </c>
      <c r="M52" s="1070" t="s">
        <v>147</v>
      </c>
      <c r="N52" s="1070" t="s">
        <v>147</v>
      </c>
      <c r="O52" s="1070" t="s">
        <v>147</v>
      </c>
      <c r="P52" s="1070" t="s">
        <v>147</v>
      </c>
      <c r="Q52" s="1070" t="s">
        <v>147</v>
      </c>
    </row>
    <row r="53" spans="3:17" ht="14.5">
      <c r="C53" s="611" t="s">
        <v>147</v>
      </c>
      <c r="D53" s="611" t="s">
        <v>147</v>
      </c>
      <c r="E53" s="1354" t="s">
        <v>147</v>
      </c>
      <c r="F53" s="1070" t="s">
        <v>147</v>
      </c>
      <c r="G53" s="1070" t="s">
        <v>147</v>
      </c>
      <c r="H53" s="1070" t="s">
        <v>147</v>
      </c>
      <c r="I53" s="1070" t="s">
        <v>147</v>
      </c>
      <c r="J53" s="1070" t="s">
        <v>147</v>
      </c>
      <c r="K53" s="1070" t="s">
        <v>147</v>
      </c>
      <c r="L53" s="1070" t="s">
        <v>147</v>
      </c>
      <c r="M53" s="1070" t="s">
        <v>147</v>
      </c>
      <c r="N53" s="1070" t="s">
        <v>147</v>
      </c>
      <c r="O53" s="1070" t="s">
        <v>147</v>
      </c>
      <c r="P53" s="1070" t="s">
        <v>147</v>
      </c>
      <c r="Q53" s="1070" t="s">
        <v>147</v>
      </c>
    </row>
    <row r="54" spans="3:17" ht="14.5">
      <c r="C54" s="611" t="s">
        <v>147</v>
      </c>
      <c r="D54" s="611" t="s">
        <v>147</v>
      </c>
      <c r="E54" s="1354" t="s">
        <v>147</v>
      </c>
      <c r="F54" s="1070" t="s">
        <v>147</v>
      </c>
      <c r="G54" s="1070" t="s">
        <v>147</v>
      </c>
      <c r="H54" s="1070" t="s">
        <v>147</v>
      </c>
      <c r="I54" s="1070" t="s">
        <v>147</v>
      </c>
      <c r="J54" s="1070" t="s">
        <v>147</v>
      </c>
      <c r="K54" s="1070" t="s">
        <v>147</v>
      </c>
      <c r="L54" s="1070" t="s">
        <v>147</v>
      </c>
      <c r="M54" s="1070" t="s">
        <v>147</v>
      </c>
      <c r="N54" s="1070" t="s">
        <v>147</v>
      </c>
      <c r="O54" s="1070" t="s">
        <v>147</v>
      </c>
      <c r="P54" s="1070" t="s">
        <v>147</v>
      </c>
      <c r="Q54" s="1070" t="s">
        <v>147</v>
      </c>
    </row>
    <row r="55" spans="3:17" ht="14.5">
      <c r="C55" s="611" t="s">
        <v>147</v>
      </c>
      <c r="D55" s="611" t="s">
        <v>147</v>
      </c>
      <c r="E55" s="1354" t="s">
        <v>147</v>
      </c>
      <c r="F55" s="1070" t="s">
        <v>147</v>
      </c>
      <c r="G55" s="1070" t="s">
        <v>147</v>
      </c>
      <c r="H55" s="1070" t="s">
        <v>147</v>
      </c>
      <c r="I55" s="1070" t="s">
        <v>147</v>
      </c>
      <c r="J55" s="1070" t="s">
        <v>147</v>
      </c>
      <c r="K55" s="1070" t="s">
        <v>147</v>
      </c>
      <c r="L55" s="1070" t="s">
        <v>147</v>
      </c>
      <c r="M55" s="1070" t="s">
        <v>147</v>
      </c>
      <c r="N55" s="1070" t="s">
        <v>147</v>
      </c>
      <c r="O55" s="1070" t="s">
        <v>147</v>
      </c>
      <c r="P55" s="1070" t="s">
        <v>147</v>
      </c>
      <c r="Q55" s="1070" t="s">
        <v>147</v>
      </c>
    </row>
    <row r="56" spans="3:17" ht="14.5">
      <c r="C56" s="611" t="s">
        <v>147</v>
      </c>
      <c r="D56" s="611" t="s">
        <v>147</v>
      </c>
      <c r="E56" s="1354" t="s">
        <v>147</v>
      </c>
      <c r="F56" s="1070" t="s">
        <v>147</v>
      </c>
      <c r="G56" s="1070" t="s">
        <v>147</v>
      </c>
      <c r="H56" s="1070" t="s">
        <v>147</v>
      </c>
      <c r="I56" s="1070" t="s">
        <v>147</v>
      </c>
      <c r="J56" s="1070" t="s">
        <v>147</v>
      </c>
      <c r="K56" s="1070" t="s">
        <v>147</v>
      </c>
      <c r="L56" s="1070" t="s">
        <v>147</v>
      </c>
      <c r="M56" s="1070" t="s">
        <v>147</v>
      </c>
      <c r="N56" s="1070" t="s">
        <v>147</v>
      </c>
      <c r="O56" s="1070" t="s">
        <v>147</v>
      </c>
      <c r="P56" s="1070" t="s">
        <v>147</v>
      </c>
      <c r="Q56" s="1070" t="s">
        <v>147</v>
      </c>
    </row>
    <row r="57" spans="3:17" ht="14.5">
      <c r="C57" s="611" t="s">
        <v>147</v>
      </c>
      <c r="D57" s="611" t="s">
        <v>147</v>
      </c>
      <c r="E57" s="1354" t="s">
        <v>147</v>
      </c>
      <c r="F57" s="1070" t="s">
        <v>147</v>
      </c>
      <c r="G57" s="1070" t="s">
        <v>147</v>
      </c>
      <c r="H57" s="1070" t="s">
        <v>147</v>
      </c>
      <c r="I57" s="1070" t="s">
        <v>147</v>
      </c>
      <c r="J57" s="1070" t="s">
        <v>147</v>
      </c>
      <c r="K57" s="1070" t="s">
        <v>147</v>
      </c>
      <c r="L57" s="1070" t="s">
        <v>147</v>
      </c>
      <c r="M57" s="1070" t="s">
        <v>147</v>
      </c>
      <c r="N57" s="1070" t="s">
        <v>147</v>
      </c>
      <c r="O57" s="1070" t="s">
        <v>147</v>
      </c>
      <c r="P57" s="1070" t="s">
        <v>147</v>
      </c>
      <c r="Q57" s="1070" t="s">
        <v>147</v>
      </c>
    </row>
    <row r="58" spans="3:17" ht="14.5">
      <c r="C58" s="611" t="s">
        <v>147</v>
      </c>
      <c r="D58" s="611" t="s">
        <v>147</v>
      </c>
      <c r="E58" s="1354" t="s">
        <v>147</v>
      </c>
      <c r="F58" s="1070" t="s">
        <v>147</v>
      </c>
      <c r="G58" s="1070" t="s">
        <v>147</v>
      </c>
      <c r="H58" s="1070" t="s">
        <v>147</v>
      </c>
      <c r="I58" s="1070" t="s">
        <v>147</v>
      </c>
      <c r="J58" s="1070" t="s">
        <v>147</v>
      </c>
      <c r="K58" s="1070" t="s">
        <v>147</v>
      </c>
      <c r="L58" s="1070" t="s">
        <v>147</v>
      </c>
      <c r="M58" s="1070" t="s">
        <v>147</v>
      </c>
      <c r="N58" s="1070" t="s">
        <v>147</v>
      </c>
      <c r="O58" s="1070" t="s">
        <v>147</v>
      </c>
      <c r="P58" s="1070" t="s">
        <v>147</v>
      </c>
      <c r="Q58" s="1070" t="s">
        <v>147</v>
      </c>
    </row>
    <row r="59" spans="3:17" ht="14.5">
      <c r="C59" s="611" t="s">
        <v>147</v>
      </c>
      <c r="D59" s="611" t="s">
        <v>147</v>
      </c>
      <c r="E59" s="1354" t="s">
        <v>147</v>
      </c>
      <c r="F59" s="1070" t="s">
        <v>147</v>
      </c>
      <c r="G59" s="1070" t="s">
        <v>147</v>
      </c>
      <c r="H59" s="1070" t="s">
        <v>147</v>
      </c>
      <c r="I59" s="1070" t="s">
        <v>147</v>
      </c>
      <c r="J59" s="1070" t="s">
        <v>147</v>
      </c>
      <c r="K59" s="1070" t="s">
        <v>147</v>
      </c>
      <c r="L59" s="1070" t="s">
        <v>147</v>
      </c>
      <c r="M59" s="1070" t="s">
        <v>147</v>
      </c>
      <c r="N59" s="1070" t="s">
        <v>147</v>
      </c>
      <c r="O59" s="1070" t="s">
        <v>147</v>
      </c>
      <c r="P59" s="1070" t="s">
        <v>147</v>
      </c>
      <c r="Q59" s="1070" t="s">
        <v>147</v>
      </c>
    </row>
    <row r="60" spans="3:17" ht="14.5">
      <c r="C60" s="611" t="s">
        <v>147</v>
      </c>
      <c r="D60" s="611" t="s">
        <v>147</v>
      </c>
      <c r="E60" s="1354" t="s">
        <v>147</v>
      </c>
      <c r="F60" s="1070" t="s">
        <v>147</v>
      </c>
      <c r="G60" s="1070" t="s">
        <v>147</v>
      </c>
      <c r="H60" s="1070" t="s">
        <v>147</v>
      </c>
      <c r="I60" s="1070" t="s">
        <v>147</v>
      </c>
      <c r="J60" s="1070" t="s">
        <v>147</v>
      </c>
      <c r="K60" s="1070" t="s">
        <v>147</v>
      </c>
      <c r="L60" s="1070" t="s">
        <v>147</v>
      </c>
      <c r="M60" s="1070" t="s">
        <v>147</v>
      </c>
      <c r="N60" s="1070" t="s">
        <v>147</v>
      </c>
      <c r="O60" s="1070" t="s">
        <v>147</v>
      </c>
      <c r="P60" s="1070" t="s">
        <v>147</v>
      </c>
      <c r="Q60" s="1070" t="s">
        <v>147</v>
      </c>
    </row>
    <row r="61" spans="3:17" ht="14.5">
      <c r="C61" s="611" t="s">
        <v>147</v>
      </c>
      <c r="D61" s="611" t="s">
        <v>147</v>
      </c>
      <c r="E61" s="1354" t="s">
        <v>147</v>
      </c>
      <c r="F61" s="1070" t="s">
        <v>147</v>
      </c>
      <c r="G61" s="1070" t="s">
        <v>147</v>
      </c>
      <c r="H61" s="1070" t="s">
        <v>147</v>
      </c>
      <c r="I61" s="1070" t="s">
        <v>147</v>
      </c>
      <c r="J61" s="1070" t="s">
        <v>147</v>
      </c>
      <c r="K61" s="1070" t="s">
        <v>147</v>
      </c>
      <c r="L61" s="1070" t="s">
        <v>147</v>
      </c>
      <c r="M61" s="1070" t="s">
        <v>147</v>
      </c>
      <c r="N61" s="1070" t="s">
        <v>147</v>
      </c>
      <c r="O61" s="1070" t="s">
        <v>147</v>
      </c>
      <c r="P61" s="1070" t="s">
        <v>147</v>
      </c>
      <c r="Q61" s="1070" t="s">
        <v>147</v>
      </c>
    </row>
    <row r="62" spans="3:17" ht="14.5">
      <c r="C62" s="611" t="s">
        <v>147</v>
      </c>
      <c r="D62" s="611" t="s">
        <v>147</v>
      </c>
      <c r="E62" s="1354" t="s">
        <v>147</v>
      </c>
      <c r="F62" s="1070" t="s">
        <v>147</v>
      </c>
      <c r="G62" s="1070" t="s">
        <v>147</v>
      </c>
      <c r="H62" s="1070" t="s">
        <v>147</v>
      </c>
      <c r="I62" s="1070" t="s">
        <v>147</v>
      </c>
      <c r="J62" s="1070" t="s">
        <v>147</v>
      </c>
      <c r="K62" s="1070" t="s">
        <v>147</v>
      </c>
      <c r="L62" s="1070" t="s">
        <v>147</v>
      </c>
      <c r="M62" s="1070" t="s">
        <v>147</v>
      </c>
      <c r="N62" s="1070" t="s">
        <v>147</v>
      </c>
      <c r="O62" s="1070" t="s">
        <v>147</v>
      </c>
      <c r="P62" s="1070" t="s">
        <v>147</v>
      </c>
      <c r="Q62" s="1070" t="s">
        <v>147</v>
      </c>
    </row>
    <row r="63" spans="3:17" ht="14.5">
      <c r="C63" s="611" t="s">
        <v>147</v>
      </c>
      <c r="D63" s="611" t="s">
        <v>147</v>
      </c>
      <c r="E63" s="1354" t="s">
        <v>147</v>
      </c>
      <c r="F63" s="1070" t="s">
        <v>147</v>
      </c>
      <c r="G63" s="1070" t="s">
        <v>147</v>
      </c>
      <c r="H63" s="1070" t="s">
        <v>147</v>
      </c>
      <c r="I63" s="1070" t="s">
        <v>147</v>
      </c>
      <c r="J63" s="1070" t="s">
        <v>147</v>
      </c>
      <c r="K63" s="1070" t="s">
        <v>147</v>
      </c>
      <c r="L63" s="1070" t="s">
        <v>147</v>
      </c>
      <c r="M63" s="1070" t="s">
        <v>147</v>
      </c>
      <c r="N63" s="1070" t="s">
        <v>147</v>
      </c>
      <c r="O63" s="1070" t="s">
        <v>147</v>
      </c>
      <c r="P63" s="1070" t="s">
        <v>147</v>
      </c>
      <c r="Q63" s="1070" t="s">
        <v>147</v>
      </c>
    </row>
    <row r="64" spans="3:17" ht="14.5">
      <c r="C64" s="611" t="s">
        <v>147</v>
      </c>
      <c r="D64" s="611" t="s">
        <v>147</v>
      </c>
      <c r="E64" s="1354" t="s">
        <v>147</v>
      </c>
      <c r="F64" s="1070" t="s">
        <v>147</v>
      </c>
      <c r="G64" s="1070" t="s">
        <v>147</v>
      </c>
      <c r="H64" s="1070" t="s">
        <v>147</v>
      </c>
      <c r="I64" s="1070" t="s">
        <v>147</v>
      </c>
      <c r="J64" s="1070" t="s">
        <v>147</v>
      </c>
      <c r="K64" s="1070" t="s">
        <v>147</v>
      </c>
      <c r="L64" s="1070" t="s">
        <v>147</v>
      </c>
      <c r="M64" s="1070" t="s">
        <v>147</v>
      </c>
      <c r="N64" s="1070" t="s">
        <v>147</v>
      </c>
      <c r="O64" s="1070" t="s">
        <v>147</v>
      </c>
      <c r="P64" s="1070" t="s">
        <v>147</v>
      </c>
      <c r="Q64" s="1070" t="s">
        <v>147</v>
      </c>
    </row>
    <row r="65" spans="3:17" ht="14.5">
      <c r="C65" s="611" t="s">
        <v>147</v>
      </c>
      <c r="D65" s="611" t="s">
        <v>147</v>
      </c>
      <c r="E65" s="1354" t="s">
        <v>147</v>
      </c>
      <c r="F65" s="1070" t="s">
        <v>147</v>
      </c>
      <c r="G65" s="1070" t="s">
        <v>147</v>
      </c>
      <c r="H65" s="1070" t="s">
        <v>147</v>
      </c>
      <c r="I65" s="1070" t="s">
        <v>147</v>
      </c>
      <c r="J65" s="1070" t="s">
        <v>147</v>
      </c>
      <c r="K65" s="1070" t="s">
        <v>147</v>
      </c>
      <c r="L65" s="1070" t="s">
        <v>147</v>
      </c>
      <c r="M65" s="1070" t="s">
        <v>147</v>
      </c>
      <c r="N65" s="1070" t="s">
        <v>147</v>
      </c>
      <c r="O65" s="1070" t="s">
        <v>147</v>
      </c>
      <c r="P65" s="1070" t="s">
        <v>147</v>
      </c>
      <c r="Q65" s="1070" t="s">
        <v>147</v>
      </c>
    </row>
    <row r="66" spans="3:17" ht="14.5">
      <c r="C66" s="611" t="s">
        <v>147</v>
      </c>
      <c r="D66" s="611" t="s">
        <v>147</v>
      </c>
      <c r="E66" s="1354" t="s">
        <v>147</v>
      </c>
      <c r="F66" s="1070" t="s">
        <v>147</v>
      </c>
      <c r="G66" s="1070" t="s">
        <v>147</v>
      </c>
      <c r="H66" s="1070" t="s">
        <v>147</v>
      </c>
      <c r="I66" s="1070" t="s">
        <v>147</v>
      </c>
      <c r="J66" s="1070" t="s">
        <v>147</v>
      </c>
      <c r="K66" s="1070" t="s">
        <v>147</v>
      </c>
      <c r="L66" s="1070" t="s">
        <v>147</v>
      </c>
      <c r="M66" s="1070" t="s">
        <v>147</v>
      </c>
      <c r="N66" s="1070" t="s">
        <v>147</v>
      </c>
      <c r="O66" s="1070" t="s">
        <v>147</v>
      </c>
      <c r="P66" s="1070" t="s">
        <v>147</v>
      </c>
      <c r="Q66" s="1070" t="s">
        <v>147</v>
      </c>
    </row>
    <row r="67" spans="3:17" ht="14.5">
      <c r="C67" s="611" t="s">
        <v>147</v>
      </c>
      <c r="D67" s="611" t="s">
        <v>147</v>
      </c>
      <c r="E67" s="1354" t="s">
        <v>147</v>
      </c>
      <c r="F67" s="1070" t="s">
        <v>147</v>
      </c>
      <c r="G67" s="1070" t="s">
        <v>147</v>
      </c>
      <c r="H67" s="1070" t="s">
        <v>147</v>
      </c>
      <c r="I67" s="1070" t="s">
        <v>147</v>
      </c>
      <c r="J67" s="1070" t="s">
        <v>147</v>
      </c>
      <c r="K67" s="1070" t="s">
        <v>147</v>
      </c>
      <c r="L67" s="1070" t="s">
        <v>147</v>
      </c>
      <c r="M67" s="1070" t="s">
        <v>147</v>
      </c>
      <c r="N67" s="1070" t="s">
        <v>147</v>
      </c>
      <c r="O67" s="1070" t="s">
        <v>147</v>
      </c>
      <c r="P67" s="1070" t="s">
        <v>147</v>
      </c>
      <c r="Q67" s="1070" t="s">
        <v>147</v>
      </c>
    </row>
    <row r="68" spans="3:17" ht="14.5">
      <c r="C68" s="611" t="s">
        <v>147</v>
      </c>
      <c r="D68" s="611" t="s">
        <v>147</v>
      </c>
      <c r="E68" s="1354" t="s">
        <v>147</v>
      </c>
      <c r="F68" s="1070" t="s">
        <v>147</v>
      </c>
      <c r="G68" s="1070" t="s">
        <v>147</v>
      </c>
      <c r="H68" s="1070" t="s">
        <v>147</v>
      </c>
      <c r="I68" s="1070" t="s">
        <v>147</v>
      </c>
      <c r="J68" s="1070" t="s">
        <v>147</v>
      </c>
      <c r="K68" s="1070" t="s">
        <v>147</v>
      </c>
      <c r="L68" s="1070" t="s">
        <v>147</v>
      </c>
      <c r="M68" s="1070" t="s">
        <v>147</v>
      </c>
      <c r="N68" s="1070" t="s">
        <v>147</v>
      </c>
      <c r="O68" s="1070" t="s">
        <v>147</v>
      </c>
      <c r="P68" s="1070" t="s">
        <v>147</v>
      </c>
      <c r="Q68" s="1070" t="s">
        <v>147</v>
      </c>
    </row>
    <row r="69" spans="3:17" ht="14.5">
      <c r="C69" s="611" t="s">
        <v>147</v>
      </c>
      <c r="D69" s="611" t="s">
        <v>147</v>
      </c>
      <c r="E69" s="1354" t="s">
        <v>147</v>
      </c>
      <c r="F69" s="1070" t="s">
        <v>147</v>
      </c>
      <c r="G69" s="1070" t="s">
        <v>147</v>
      </c>
      <c r="H69" s="1070" t="s">
        <v>147</v>
      </c>
      <c r="I69" s="1070" t="s">
        <v>147</v>
      </c>
      <c r="J69" s="1070" t="s">
        <v>147</v>
      </c>
      <c r="K69" s="1070" t="s">
        <v>147</v>
      </c>
      <c r="L69" s="1070" t="s">
        <v>147</v>
      </c>
      <c r="M69" s="1070" t="s">
        <v>147</v>
      </c>
      <c r="N69" s="1070" t="s">
        <v>147</v>
      </c>
      <c r="O69" s="1070" t="s">
        <v>147</v>
      </c>
      <c r="P69" s="1070" t="s">
        <v>147</v>
      </c>
      <c r="Q69" s="1070" t="s">
        <v>147</v>
      </c>
    </row>
    <row r="70" spans="3:17" ht="14.5">
      <c r="C70" s="611" t="s">
        <v>147</v>
      </c>
      <c r="D70" s="611" t="s">
        <v>147</v>
      </c>
      <c r="E70" s="1354" t="s">
        <v>147</v>
      </c>
      <c r="F70" s="1070" t="s">
        <v>147</v>
      </c>
      <c r="G70" s="1070" t="s">
        <v>147</v>
      </c>
      <c r="H70" s="1070" t="s">
        <v>147</v>
      </c>
      <c r="I70" s="1070" t="s">
        <v>147</v>
      </c>
      <c r="J70" s="1070" t="s">
        <v>147</v>
      </c>
      <c r="K70" s="1070" t="s">
        <v>147</v>
      </c>
      <c r="L70" s="1070" t="s">
        <v>147</v>
      </c>
      <c r="M70" s="1070" t="s">
        <v>147</v>
      </c>
      <c r="N70" s="1070" t="s">
        <v>147</v>
      </c>
      <c r="O70" s="1070" t="s">
        <v>147</v>
      </c>
      <c r="P70" s="1070" t="s">
        <v>147</v>
      </c>
      <c r="Q70" s="1070" t="s">
        <v>147</v>
      </c>
    </row>
    <row r="71" spans="3:17" ht="14.5">
      <c r="C71" s="611" t="s">
        <v>147</v>
      </c>
      <c r="D71" s="611" t="s">
        <v>147</v>
      </c>
      <c r="E71" s="1354" t="s">
        <v>147</v>
      </c>
      <c r="F71" s="1070" t="s">
        <v>147</v>
      </c>
      <c r="G71" s="1070" t="s">
        <v>147</v>
      </c>
      <c r="H71" s="1070" t="s">
        <v>147</v>
      </c>
      <c r="I71" s="1070" t="s">
        <v>147</v>
      </c>
      <c r="J71" s="1070" t="s">
        <v>147</v>
      </c>
      <c r="K71" s="1070" t="s">
        <v>147</v>
      </c>
      <c r="L71" s="1070" t="s">
        <v>147</v>
      </c>
      <c r="M71" s="1070" t="s">
        <v>147</v>
      </c>
      <c r="N71" s="1070" t="s">
        <v>147</v>
      </c>
      <c r="O71" s="1070" t="s">
        <v>147</v>
      </c>
      <c r="P71" s="1070" t="s">
        <v>147</v>
      </c>
      <c r="Q71" s="1070" t="s">
        <v>147</v>
      </c>
    </row>
    <row r="72" spans="3:17" ht="14.5">
      <c r="C72" s="611" t="s">
        <v>147</v>
      </c>
      <c r="D72" s="611" t="s">
        <v>147</v>
      </c>
      <c r="E72" s="1354" t="s">
        <v>147</v>
      </c>
      <c r="F72" s="1070" t="s">
        <v>147</v>
      </c>
      <c r="G72" s="1070" t="s">
        <v>147</v>
      </c>
      <c r="H72" s="1070" t="s">
        <v>147</v>
      </c>
      <c r="I72" s="1070" t="s">
        <v>147</v>
      </c>
      <c r="J72" s="1070" t="s">
        <v>147</v>
      </c>
      <c r="K72" s="1070" t="s">
        <v>147</v>
      </c>
      <c r="L72" s="1070" t="s">
        <v>147</v>
      </c>
      <c r="M72" s="1070" t="s">
        <v>147</v>
      </c>
      <c r="N72" s="1070" t="s">
        <v>147</v>
      </c>
      <c r="O72" s="1070" t="s">
        <v>147</v>
      </c>
      <c r="P72" s="1070" t="s">
        <v>147</v>
      </c>
      <c r="Q72" s="1070" t="s">
        <v>147</v>
      </c>
    </row>
    <row r="73" spans="3:17" ht="14.5">
      <c r="C73" s="611" t="s">
        <v>147</v>
      </c>
      <c r="D73" s="611" t="s">
        <v>147</v>
      </c>
      <c r="E73" s="1354" t="s">
        <v>147</v>
      </c>
      <c r="F73" s="1070" t="s">
        <v>147</v>
      </c>
      <c r="G73" s="1070" t="s">
        <v>147</v>
      </c>
      <c r="H73" s="1070" t="s">
        <v>147</v>
      </c>
      <c r="I73" s="1070" t="s">
        <v>147</v>
      </c>
      <c r="J73" s="1070" t="s">
        <v>147</v>
      </c>
      <c r="K73" s="1070" t="s">
        <v>147</v>
      </c>
      <c r="L73" s="1070" t="s">
        <v>147</v>
      </c>
      <c r="M73" s="1070" t="s">
        <v>147</v>
      </c>
      <c r="N73" s="1070" t="s">
        <v>147</v>
      </c>
      <c r="O73" s="1070" t="s">
        <v>147</v>
      </c>
      <c r="P73" s="1070" t="s">
        <v>147</v>
      </c>
      <c r="Q73" s="1070" t="s">
        <v>147</v>
      </c>
    </row>
    <row r="74" spans="3:17" ht="14.5">
      <c r="C74" s="611" t="s">
        <v>147</v>
      </c>
      <c r="D74" s="611" t="s">
        <v>147</v>
      </c>
      <c r="E74" s="1354" t="s">
        <v>147</v>
      </c>
      <c r="F74" s="1070" t="s">
        <v>147</v>
      </c>
      <c r="G74" s="1070" t="s">
        <v>147</v>
      </c>
      <c r="H74" s="1070" t="s">
        <v>147</v>
      </c>
      <c r="I74" s="1070" t="s">
        <v>147</v>
      </c>
      <c r="J74" s="1070" t="s">
        <v>147</v>
      </c>
      <c r="K74" s="1070" t="s">
        <v>147</v>
      </c>
      <c r="L74" s="1070" t="s">
        <v>147</v>
      </c>
      <c r="M74" s="1070" t="s">
        <v>147</v>
      </c>
      <c r="N74" s="1070" t="s">
        <v>147</v>
      </c>
      <c r="O74" s="1070" t="s">
        <v>147</v>
      </c>
      <c r="P74" s="1070" t="s">
        <v>147</v>
      </c>
      <c r="Q74" s="1070" t="s">
        <v>147</v>
      </c>
    </row>
    <row r="75" spans="3:17" ht="14.5">
      <c r="C75" s="611" t="s">
        <v>147</v>
      </c>
      <c r="D75" s="611" t="s">
        <v>147</v>
      </c>
      <c r="E75" s="1354" t="s">
        <v>147</v>
      </c>
      <c r="F75" s="1070" t="s">
        <v>147</v>
      </c>
      <c r="G75" s="1070" t="s">
        <v>147</v>
      </c>
      <c r="H75" s="1070" t="s">
        <v>147</v>
      </c>
      <c r="I75" s="1070" t="s">
        <v>147</v>
      </c>
      <c r="J75" s="1070" t="s">
        <v>147</v>
      </c>
      <c r="K75" s="1070" t="s">
        <v>147</v>
      </c>
      <c r="L75" s="1070" t="s">
        <v>147</v>
      </c>
      <c r="M75" s="1070" t="s">
        <v>147</v>
      </c>
      <c r="N75" s="1070" t="s">
        <v>147</v>
      </c>
      <c r="O75" s="1070" t="s">
        <v>147</v>
      </c>
      <c r="P75" s="1070" t="s">
        <v>147</v>
      </c>
      <c r="Q75" s="1070" t="s">
        <v>147</v>
      </c>
    </row>
    <row r="76" spans="3:17" ht="14.5">
      <c r="C76" s="611" t="s">
        <v>147</v>
      </c>
      <c r="D76" s="611" t="s">
        <v>147</v>
      </c>
      <c r="E76" s="1354" t="s">
        <v>147</v>
      </c>
      <c r="F76" s="1070" t="s">
        <v>147</v>
      </c>
      <c r="G76" s="1070" t="s">
        <v>147</v>
      </c>
      <c r="H76" s="1070" t="s">
        <v>147</v>
      </c>
      <c r="I76" s="1070" t="s">
        <v>147</v>
      </c>
      <c r="J76" s="1070" t="s">
        <v>147</v>
      </c>
      <c r="K76" s="1070" t="s">
        <v>147</v>
      </c>
      <c r="L76" s="1070" t="s">
        <v>147</v>
      </c>
      <c r="M76" s="1070" t="s">
        <v>147</v>
      </c>
      <c r="N76" s="1070" t="s">
        <v>147</v>
      </c>
      <c r="O76" s="1070" t="s">
        <v>147</v>
      </c>
      <c r="P76" s="1070" t="s">
        <v>147</v>
      </c>
      <c r="Q76" s="1070" t="s">
        <v>147</v>
      </c>
    </row>
    <row r="77" spans="3:17" ht="14.5">
      <c r="C77" s="611" t="s">
        <v>147</v>
      </c>
      <c r="D77" s="611" t="s">
        <v>147</v>
      </c>
      <c r="E77" s="1354" t="s">
        <v>147</v>
      </c>
      <c r="F77" s="1070" t="s">
        <v>147</v>
      </c>
      <c r="G77" s="1070" t="s">
        <v>147</v>
      </c>
      <c r="H77" s="1070" t="s">
        <v>147</v>
      </c>
      <c r="I77" s="1070" t="s">
        <v>147</v>
      </c>
      <c r="J77" s="1070" t="s">
        <v>147</v>
      </c>
      <c r="K77" s="1070" t="s">
        <v>147</v>
      </c>
      <c r="L77" s="1070" t="s">
        <v>147</v>
      </c>
      <c r="M77" s="1070" t="s">
        <v>147</v>
      </c>
      <c r="N77" s="1070" t="s">
        <v>147</v>
      </c>
      <c r="O77" s="1070" t="s">
        <v>147</v>
      </c>
      <c r="P77" s="1070" t="s">
        <v>147</v>
      </c>
      <c r="Q77" s="1070" t="s">
        <v>147</v>
      </c>
    </row>
    <row r="78" spans="3:17" ht="14.5">
      <c r="C78" s="611" t="s">
        <v>147</v>
      </c>
      <c r="D78" s="611" t="s">
        <v>147</v>
      </c>
      <c r="E78" s="1354" t="s">
        <v>147</v>
      </c>
      <c r="F78" s="1070" t="s">
        <v>147</v>
      </c>
      <c r="G78" s="1070" t="s">
        <v>147</v>
      </c>
      <c r="H78" s="1070" t="s">
        <v>147</v>
      </c>
      <c r="I78" s="1070" t="s">
        <v>147</v>
      </c>
      <c r="J78" s="1070" t="s">
        <v>147</v>
      </c>
      <c r="K78" s="1070" t="s">
        <v>147</v>
      </c>
      <c r="L78" s="1070" t="s">
        <v>147</v>
      </c>
      <c r="M78" s="1070" t="s">
        <v>147</v>
      </c>
      <c r="N78" s="1070" t="s">
        <v>147</v>
      </c>
      <c r="O78" s="1070" t="s">
        <v>147</v>
      </c>
      <c r="P78" s="1070" t="s">
        <v>147</v>
      </c>
      <c r="Q78" s="1070" t="s">
        <v>147</v>
      </c>
    </row>
    <row r="79" spans="3:17" ht="14.5">
      <c r="C79" s="611" t="s">
        <v>147</v>
      </c>
      <c r="D79" s="611" t="s">
        <v>147</v>
      </c>
      <c r="E79" s="1354" t="s">
        <v>147</v>
      </c>
      <c r="F79" s="1070" t="s">
        <v>147</v>
      </c>
      <c r="G79" s="1070" t="s">
        <v>147</v>
      </c>
      <c r="H79" s="1070" t="s">
        <v>147</v>
      </c>
      <c r="I79" s="1070" t="s">
        <v>147</v>
      </c>
      <c r="J79" s="1070" t="s">
        <v>147</v>
      </c>
      <c r="K79" s="1070" t="s">
        <v>147</v>
      </c>
      <c r="L79" s="1070" t="s">
        <v>147</v>
      </c>
      <c r="M79" s="1070" t="s">
        <v>147</v>
      </c>
      <c r="N79" s="1070" t="s">
        <v>147</v>
      </c>
      <c r="O79" s="1070" t="s">
        <v>147</v>
      </c>
      <c r="P79" s="1070" t="s">
        <v>147</v>
      </c>
      <c r="Q79" s="1070" t="s">
        <v>147</v>
      </c>
    </row>
    <row r="80" spans="3:17" ht="14.5">
      <c r="C80" s="611" t="s">
        <v>147</v>
      </c>
      <c r="D80" s="611" t="s">
        <v>147</v>
      </c>
      <c r="E80" s="1354" t="s">
        <v>147</v>
      </c>
      <c r="F80" s="1070" t="s">
        <v>147</v>
      </c>
      <c r="G80" s="1070" t="s">
        <v>147</v>
      </c>
      <c r="H80" s="1070" t="s">
        <v>147</v>
      </c>
      <c r="I80" s="1070" t="s">
        <v>147</v>
      </c>
      <c r="J80" s="1070" t="s">
        <v>147</v>
      </c>
      <c r="K80" s="1070" t="s">
        <v>147</v>
      </c>
      <c r="L80" s="1070" t="s">
        <v>147</v>
      </c>
      <c r="M80" s="1070" t="s">
        <v>147</v>
      </c>
      <c r="N80" s="1070" t="s">
        <v>147</v>
      </c>
      <c r="O80" s="1070" t="s">
        <v>147</v>
      </c>
      <c r="P80" s="1070" t="s">
        <v>147</v>
      </c>
      <c r="Q80" s="1070" t="s">
        <v>147</v>
      </c>
    </row>
    <row r="81" spans="3:17" ht="14.5">
      <c r="C81" s="611" t="s">
        <v>147</v>
      </c>
      <c r="D81" s="611" t="s">
        <v>147</v>
      </c>
      <c r="E81" s="1354" t="s">
        <v>147</v>
      </c>
      <c r="F81" s="1070" t="s">
        <v>147</v>
      </c>
      <c r="G81" s="1070" t="s">
        <v>147</v>
      </c>
      <c r="H81" s="1070" t="s">
        <v>147</v>
      </c>
      <c r="I81" s="1070" t="s">
        <v>147</v>
      </c>
      <c r="J81" s="1070" t="s">
        <v>147</v>
      </c>
      <c r="K81" s="1070" t="s">
        <v>147</v>
      </c>
      <c r="L81" s="1070" t="s">
        <v>147</v>
      </c>
      <c r="M81" s="1070" t="s">
        <v>147</v>
      </c>
      <c r="N81" s="1070" t="s">
        <v>147</v>
      </c>
      <c r="O81" s="1070" t="s">
        <v>147</v>
      </c>
      <c r="P81" s="1070" t="s">
        <v>147</v>
      </c>
      <c r="Q81" s="1070" t="s">
        <v>147</v>
      </c>
    </row>
    <row r="82" spans="3:17" ht="14.5">
      <c r="C82" s="611" t="s">
        <v>147</v>
      </c>
      <c r="D82" s="611" t="s">
        <v>147</v>
      </c>
      <c r="E82" s="1354" t="s">
        <v>147</v>
      </c>
      <c r="F82" s="1070" t="s">
        <v>147</v>
      </c>
      <c r="G82" s="1070" t="s">
        <v>147</v>
      </c>
      <c r="H82" s="1070" t="s">
        <v>147</v>
      </c>
      <c r="I82" s="1070" t="s">
        <v>147</v>
      </c>
      <c r="J82" s="1070" t="s">
        <v>147</v>
      </c>
      <c r="K82" s="1070" t="s">
        <v>147</v>
      </c>
      <c r="L82" s="1070" t="s">
        <v>147</v>
      </c>
      <c r="M82" s="1070" t="s">
        <v>147</v>
      </c>
      <c r="N82" s="1070" t="s">
        <v>147</v>
      </c>
      <c r="O82" s="1070" t="s">
        <v>147</v>
      </c>
      <c r="P82" s="1070" t="s">
        <v>147</v>
      </c>
      <c r="Q82" s="1070" t="s">
        <v>147</v>
      </c>
    </row>
    <row r="83" spans="3:17" ht="14.5">
      <c r="C83" s="611" t="s">
        <v>147</v>
      </c>
      <c r="D83" s="611" t="s">
        <v>147</v>
      </c>
      <c r="E83" s="1354" t="s">
        <v>147</v>
      </c>
      <c r="F83" s="1070" t="s">
        <v>147</v>
      </c>
      <c r="G83" s="1070" t="s">
        <v>147</v>
      </c>
      <c r="H83" s="1070" t="s">
        <v>147</v>
      </c>
      <c r="I83" s="1070" t="s">
        <v>147</v>
      </c>
      <c r="J83" s="1070" t="s">
        <v>147</v>
      </c>
      <c r="K83" s="1070" t="s">
        <v>147</v>
      </c>
      <c r="L83" s="1070" t="s">
        <v>147</v>
      </c>
      <c r="M83" s="1070" t="s">
        <v>147</v>
      </c>
      <c r="N83" s="1070" t="s">
        <v>147</v>
      </c>
      <c r="O83" s="1070" t="s">
        <v>147</v>
      </c>
      <c r="P83" s="1070" t="s">
        <v>147</v>
      </c>
      <c r="Q83" s="1070" t="s">
        <v>147</v>
      </c>
    </row>
    <row r="84" spans="3:17" ht="14.5">
      <c r="C84" s="611" t="s">
        <v>147</v>
      </c>
      <c r="D84" s="611" t="s">
        <v>147</v>
      </c>
      <c r="E84" s="1354" t="s">
        <v>147</v>
      </c>
      <c r="F84" s="1070" t="s">
        <v>147</v>
      </c>
      <c r="G84" s="1070" t="s">
        <v>147</v>
      </c>
      <c r="H84" s="1070" t="s">
        <v>147</v>
      </c>
      <c r="I84" s="1070" t="s">
        <v>147</v>
      </c>
      <c r="J84" s="1070" t="s">
        <v>147</v>
      </c>
      <c r="K84" s="1070" t="s">
        <v>147</v>
      </c>
      <c r="L84" s="1070" t="s">
        <v>147</v>
      </c>
      <c r="M84" s="1070" t="s">
        <v>147</v>
      </c>
      <c r="N84" s="1070" t="s">
        <v>147</v>
      </c>
      <c r="O84" s="1070" t="s">
        <v>147</v>
      </c>
      <c r="P84" s="1070" t="s">
        <v>147</v>
      </c>
      <c r="Q84" s="1070" t="s">
        <v>147</v>
      </c>
    </row>
    <row r="85" spans="3:17" ht="14.5">
      <c r="C85" s="611" t="s">
        <v>147</v>
      </c>
      <c r="D85" s="611" t="s">
        <v>147</v>
      </c>
      <c r="E85" s="1354" t="s">
        <v>147</v>
      </c>
      <c r="F85" s="1070" t="s">
        <v>147</v>
      </c>
      <c r="G85" s="1070" t="s">
        <v>147</v>
      </c>
      <c r="H85" s="1070" t="s">
        <v>147</v>
      </c>
      <c r="I85" s="1070" t="s">
        <v>147</v>
      </c>
      <c r="J85" s="1070" t="s">
        <v>147</v>
      </c>
      <c r="K85" s="1070" t="s">
        <v>147</v>
      </c>
      <c r="L85" s="1070" t="s">
        <v>147</v>
      </c>
      <c r="M85" s="1070" t="s">
        <v>147</v>
      </c>
      <c r="N85" s="1070" t="s">
        <v>147</v>
      </c>
      <c r="O85" s="1070" t="s">
        <v>147</v>
      </c>
      <c r="P85" s="1070" t="s">
        <v>147</v>
      </c>
      <c r="Q85" s="1070" t="s">
        <v>147</v>
      </c>
    </row>
    <row r="86" spans="3:17" ht="14.5">
      <c r="C86" s="611" t="s">
        <v>147</v>
      </c>
      <c r="D86" s="611" t="s">
        <v>147</v>
      </c>
      <c r="E86" s="1354" t="s">
        <v>147</v>
      </c>
      <c r="F86" s="1070" t="s">
        <v>147</v>
      </c>
      <c r="G86" s="1070" t="s">
        <v>147</v>
      </c>
      <c r="H86" s="1070" t="s">
        <v>147</v>
      </c>
      <c r="I86" s="1070" t="s">
        <v>147</v>
      </c>
      <c r="J86" s="1070" t="s">
        <v>147</v>
      </c>
      <c r="K86" s="1070" t="s">
        <v>147</v>
      </c>
      <c r="L86" s="1070" t="s">
        <v>147</v>
      </c>
      <c r="M86" s="1070" t="s">
        <v>147</v>
      </c>
      <c r="N86" s="1070" t="s">
        <v>147</v>
      </c>
      <c r="O86" s="1070" t="s">
        <v>147</v>
      </c>
      <c r="P86" s="1070" t="s">
        <v>147</v>
      </c>
      <c r="Q86" s="1070" t="s">
        <v>147</v>
      </c>
    </row>
    <row r="87" spans="3:17" ht="14.5">
      <c r="C87" s="611" t="s">
        <v>147</v>
      </c>
      <c r="D87" s="611" t="s">
        <v>147</v>
      </c>
      <c r="E87" s="1354" t="s">
        <v>147</v>
      </c>
      <c r="F87" s="1070" t="s">
        <v>147</v>
      </c>
      <c r="G87" s="1070" t="s">
        <v>147</v>
      </c>
      <c r="H87" s="1070" t="s">
        <v>147</v>
      </c>
      <c r="I87" s="1070" t="s">
        <v>147</v>
      </c>
      <c r="J87" s="1070" t="s">
        <v>147</v>
      </c>
      <c r="K87" s="1070" t="s">
        <v>147</v>
      </c>
      <c r="L87" s="1070" t="s">
        <v>147</v>
      </c>
      <c r="M87" s="1070" t="s">
        <v>147</v>
      </c>
      <c r="N87" s="1070" t="s">
        <v>147</v>
      </c>
      <c r="O87" s="1070" t="s">
        <v>147</v>
      </c>
      <c r="P87" s="1070" t="s">
        <v>147</v>
      </c>
      <c r="Q87" s="1070" t="s">
        <v>147</v>
      </c>
    </row>
    <row r="88" spans="3:17" ht="14.5">
      <c r="C88" s="611" t="s">
        <v>147</v>
      </c>
      <c r="D88" s="611" t="s">
        <v>147</v>
      </c>
      <c r="E88" s="1354" t="s">
        <v>147</v>
      </c>
      <c r="F88" s="1070" t="s">
        <v>147</v>
      </c>
      <c r="G88" s="1070" t="s">
        <v>147</v>
      </c>
      <c r="H88" s="1070" t="s">
        <v>147</v>
      </c>
      <c r="I88" s="1070" t="s">
        <v>147</v>
      </c>
      <c r="J88" s="1070" t="s">
        <v>147</v>
      </c>
      <c r="K88" s="1070" t="s">
        <v>147</v>
      </c>
      <c r="L88" s="1070" t="s">
        <v>147</v>
      </c>
      <c r="M88" s="1070" t="s">
        <v>147</v>
      </c>
      <c r="N88" s="1070" t="s">
        <v>147</v>
      </c>
      <c r="O88" s="1070" t="s">
        <v>147</v>
      </c>
      <c r="P88" s="1070" t="s">
        <v>147</v>
      </c>
      <c r="Q88" s="1070" t="s">
        <v>147</v>
      </c>
    </row>
    <row r="89" spans="3:17" ht="14.5">
      <c r="C89" s="611" t="s">
        <v>147</v>
      </c>
      <c r="D89" s="611" t="s">
        <v>147</v>
      </c>
      <c r="E89" s="1354" t="s">
        <v>147</v>
      </c>
      <c r="F89" s="1070" t="s">
        <v>147</v>
      </c>
      <c r="G89" s="1070" t="s">
        <v>147</v>
      </c>
      <c r="H89" s="1070" t="s">
        <v>147</v>
      </c>
      <c r="I89" s="1070" t="s">
        <v>147</v>
      </c>
      <c r="J89" s="1070" t="s">
        <v>147</v>
      </c>
      <c r="K89" s="1070" t="s">
        <v>147</v>
      </c>
      <c r="L89" s="1070" t="s">
        <v>147</v>
      </c>
      <c r="M89" s="1070" t="s">
        <v>147</v>
      </c>
      <c r="N89" s="1070" t="s">
        <v>147</v>
      </c>
      <c r="O89" s="1070" t="s">
        <v>147</v>
      </c>
      <c r="P89" s="1070" t="s">
        <v>147</v>
      </c>
      <c r="Q89" s="1070" t="s">
        <v>147</v>
      </c>
    </row>
    <row r="90" spans="3:17" ht="14.5">
      <c r="C90" s="611" t="s">
        <v>147</v>
      </c>
      <c r="D90" s="611" t="s">
        <v>147</v>
      </c>
      <c r="E90" s="1354" t="s">
        <v>147</v>
      </c>
      <c r="F90" s="1070" t="s">
        <v>147</v>
      </c>
      <c r="G90" s="1070" t="s">
        <v>147</v>
      </c>
      <c r="H90" s="1070" t="s">
        <v>147</v>
      </c>
      <c r="I90" s="1070" t="s">
        <v>147</v>
      </c>
      <c r="J90" s="1070" t="s">
        <v>147</v>
      </c>
      <c r="K90" s="1070" t="s">
        <v>147</v>
      </c>
      <c r="L90" s="1070" t="s">
        <v>147</v>
      </c>
      <c r="M90" s="1070" t="s">
        <v>147</v>
      </c>
      <c r="N90" s="1070" t="s">
        <v>147</v>
      </c>
      <c r="O90" s="1070" t="s">
        <v>147</v>
      </c>
      <c r="P90" s="1070" t="s">
        <v>147</v>
      </c>
      <c r="Q90" s="1070" t="s">
        <v>147</v>
      </c>
    </row>
    <row r="91" spans="3:17" ht="14.5">
      <c r="C91" s="611" t="s">
        <v>147</v>
      </c>
      <c r="D91" s="611" t="s">
        <v>147</v>
      </c>
      <c r="E91" s="1354" t="s">
        <v>147</v>
      </c>
      <c r="F91" s="1070" t="s">
        <v>147</v>
      </c>
      <c r="G91" s="1070" t="s">
        <v>147</v>
      </c>
      <c r="H91" s="1070" t="s">
        <v>147</v>
      </c>
      <c r="I91" s="1070" t="s">
        <v>147</v>
      </c>
      <c r="J91" s="1070" t="s">
        <v>147</v>
      </c>
      <c r="K91" s="1070" t="s">
        <v>147</v>
      </c>
      <c r="L91" s="1070" t="s">
        <v>147</v>
      </c>
      <c r="M91" s="1070" t="s">
        <v>147</v>
      </c>
      <c r="N91" s="1070" t="s">
        <v>147</v>
      </c>
      <c r="O91" s="1070" t="s">
        <v>147</v>
      </c>
      <c r="P91" s="1070" t="s">
        <v>147</v>
      </c>
      <c r="Q91" s="1070" t="s">
        <v>147</v>
      </c>
    </row>
    <row r="92" spans="3:17" ht="14.5">
      <c r="C92" s="611" t="s">
        <v>147</v>
      </c>
      <c r="D92" s="611" t="s">
        <v>147</v>
      </c>
      <c r="E92" s="1354" t="s">
        <v>147</v>
      </c>
      <c r="F92" s="1070" t="s">
        <v>147</v>
      </c>
      <c r="G92" s="1070" t="s">
        <v>147</v>
      </c>
      <c r="H92" s="1070" t="s">
        <v>147</v>
      </c>
      <c r="I92" s="1070" t="s">
        <v>147</v>
      </c>
      <c r="J92" s="1070" t="s">
        <v>147</v>
      </c>
      <c r="K92" s="1070" t="s">
        <v>147</v>
      </c>
      <c r="L92" s="1070" t="s">
        <v>147</v>
      </c>
      <c r="M92" s="1070" t="s">
        <v>147</v>
      </c>
      <c r="N92" s="1070" t="s">
        <v>147</v>
      </c>
      <c r="O92" s="1070" t="s">
        <v>147</v>
      </c>
      <c r="P92" s="1070" t="s">
        <v>147</v>
      </c>
      <c r="Q92" s="1070" t="s">
        <v>147</v>
      </c>
    </row>
    <row r="93" spans="3:17" ht="14.5">
      <c r="C93" s="611" t="s">
        <v>147</v>
      </c>
      <c r="D93" s="611" t="s">
        <v>147</v>
      </c>
      <c r="E93" s="1354" t="s">
        <v>147</v>
      </c>
      <c r="F93" s="1070" t="s">
        <v>147</v>
      </c>
      <c r="G93" s="1070" t="s">
        <v>147</v>
      </c>
      <c r="H93" s="1070" t="s">
        <v>147</v>
      </c>
      <c r="I93" s="1070" t="s">
        <v>147</v>
      </c>
      <c r="J93" s="1070" t="s">
        <v>147</v>
      </c>
      <c r="K93" s="1070" t="s">
        <v>147</v>
      </c>
      <c r="L93" s="1070" t="s">
        <v>147</v>
      </c>
      <c r="M93" s="1070" t="s">
        <v>147</v>
      </c>
      <c r="N93" s="1070" t="s">
        <v>147</v>
      </c>
      <c r="O93" s="1070" t="s">
        <v>147</v>
      </c>
      <c r="P93" s="1070" t="s">
        <v>147</v>
      </c>
      <c r="Q93" s="1070" t="s">
        <v>147</v>
      </c>
    </row>
    <row r="94" spans="3:17" ht="14.5">
      <c r="C94" s="611" t="s">
        <v>147</v>
      </c>
      <c r="D94" s="611" t="s">
        <v>147</v>
      </c>
      <c r="E94" s="1354" t="s">
        <v>147</v>
      </c>
      <c r="F94" s="1070" t="s">
        <v>147</v>
      </c>
      <c r="G94" s="1070" t="s">
        <v>147</v>
      </c>
      <c r="H94" s="1070" t="s">
        <v>147</v>
      </c>
      <c r="I94" s="1070" t="s">
        <v>147</v>
      </c>
      <c r="J94" s="1070" t="s">
        <v>147</v>
      </c>
      <c r="K94" s="1070" t="s">
        <v>147</v>
      </c>
      <c r="L94" s="1070" t="s">
        <v>147</v>
      </c>
      <c r="M94" s="1070" t="s">
        <v>147</v>
      </c>
      <c r="N94" s="1070" t="s">
        <v>147</v>
      </c>
      <c r="O94" s="1070" t="s">
        <v>147</v>
      </c>
      <c r="P94" s="1070" t="s">
        <v>147</v>
      </c>
      <c r="Q94" s="1070" t="s">
        <v>147</v>
      </c>
    </row>
    <row r="95" spans="3:17" ht="14.5">
      <c r="C95" s="611" t="s">
        <v>147</v>
      </c>
      <c r="D95" s="611" t="s">
        <v>147</v>
      </c>
      <c r="E95" s="1354" t="s">
        <v>147</v>
      </c>
      <c r="F95" s="1070" t="s">
        <v>147</v>
      </c>
      <c r="G95" s="1070" t="s">
        <v>147</v>
      </c>
      <c r="H95" s="1070" t="s">
        <v>147</v>
      </c>
      <c r="I95" s="1070" t="s">
        <v>147</v>
      </c>
      <c r="J95" s="1070" t="s">
        <v>147</v>
      </c>
      <c r="K95" s="1070" t="s">
        <v>147</v>
      </c>
      <c r="L95" s="1070" t="s">
        <v>147</v>
      </c>
      <c r="M95" s="1070" t="s">
        <v>147</v>
      </c>
      <c r="N95" s="1070" t="s">
        <v>147</v>
      </c>
      <c r="O95" s="1070" t="s">
        <v>147</v>
      </c>
      <c r="P95" s="1070" t="s">
        <v>147</v>
      </c>
      <c r="Q95" s="1070" t="s">
        <v>147</v>
      </c>
    </row>
    <row r="96" spans="3:17" ht="14.5">
      <c r="C96" s="611" t="s">
        <v>147</v>
      </c>
      <c r="D96" s="611" t="s">
        <v>147</v>
      </c>
      <c r="E96" s="1354" t="s">
        <v>147</v>
      </c>
      <c r="F96" s="1070" t="s">
        <v>147</v>
      </c>
      <c r="G96" s="1070" t="s">
        <v>147</v>
      </c>
      <c r="H96" s="1070" t="s">
        <v>147</v>
      </c>
      <c r="I96" s="1070" t="s">
        <v>147</v>
      </c>
      <c r="J96" s="1070" t="s">
        <v>147</v>
      </c>
      <c r="K96" s="1070" t="s">
        <v>147</v>
      </c>
      <c r="L96" s="1070" t="s">
        <v>147</v>
      </c>
      <c r="M96" s="1070" t="s">
        <v>147</v>
      </c>
      <c r="N96" s="1070" t="s">
        <v>147</v>
      </c>
      <c r="O96" s="1070" t="s">
        <v>147</v>
      </c>
      <c r="P96" s="1070" t="s">
        <v>147</v>
      </c>
      <c r="Q96" s="1070" t="s">
        <v>147</v>
      </c>
    </row>
    <row r="97" spans="3:17" ht="14.5">
      <c r="C97" s="611" t="s">
        <v>147</v>
      </c>
      <c r="D97" s="611" t="s">
        <v>147</v>
      </c>
      <c r="E97" s="1354" t="s">
        <v>147</v>
      </c>
      <c r="F97" s="1070" t="s">
        <v>147</v>
      </c>
      <c r="G97" s="1070" t="s">
        <v>147</v>
      </c>
      <c r="H97" s="1070" t="s">
        <v>147</v>
      </c>
      <c r="I97" s="1070" t="s">
        <v>147</v>
      </c>
      <c r="J97" s="1070" t="s">
        <v>147</v>
      </c>
      <c r="K97" s="1070" t="s">
        <v>147</v>
      </c>
      <c r="L97" s="1070" t="s">
        <v>147</v>
      </c>
      <c r="M97" s="1070" t="s">
        <v>147</v>
      </c>
      <c r="N97" s="1070" t="s">
        <v>147</v>
      </c>
      <c r="O97" s="1070" t="s">
        <v>147</v>
      </c>
      <c r="P97" s="1070" t="s">
        <v>147</v>
      </c>
      <c r="Q97" s="1070" t="s">
        <v>147</v>
      </c>
    </row>
    <row r="98" spans="3:17" ht="14.5">
      <c r="C98" s="611" t="s">
        <v>147</v>
      </c>
      <c r="D98" s="611" t="s">
        <v>147</v>
      </c>
      <c r="E98" s="1354" t="s">
        <v>147</v>
      </c>
      <c r="F98" s="1070" t="s">
        <v>147</v>
      </c>
      <c r="G98" s="1070" t="s">
        <v>147</v>
      </c>
      <c r="H98" s="1070" t="s">
        <v>147</v>
      </c>
      <c r="I98" s="1070" t="s">
        <v>147</v>
      </c>
      <c r="J98" s="1070" t="s">
        <v>147</v>
      </c>
      <c r="K98" s="1070" t="s">
        <v>147</v>
      </c>
      <c r="L98" s="1070" t="s">
        <v>147</v>
      </c>
      <c r="M98" s="1070" t="s">
        <v>147</v>
      </c>
      <c r="N98" s="1070" t="s">
        <v>147</v>
      </c>
      <c r="O98" s="1070" t="s">
        <v>147</v>
      </c>
      <c r="P98" s="1070" t="s">
        <v>147</v>
      </c>
      <c r="Q98" s="1070" t="s">
        <v>147</v>
      </c>
    </row>
    <row r="99" spans="3:17" ht="14.5">
      <c r="C99" s="611" t="s">
        <v>147</v>
      </c>
      <c r="D99" s="611" t="s">
        <v>147</v>
      </c>
      <c r="E99" s="1354" t="s">
        <v>147</v>
      </c>
      <c r="F99" s="1070" t="s">
        <v>147</v>
      </c>
      <c r="G99" s="1070" t="s">
        <v>147</v>
      </c>
      <c r="H99" s="1070" t="s">
        <v>147</v>
      </c>
      <c r="I99" s="1070" t="s">
        <v>147</v>
      </c>
      <c r="J99" s="1070" t="s">
        <v>147</v>
      </c>
      <c r="K99" s="1070" t="s">
        <v>147</v>
      </c>
      <c r="L99" s="1070" t="s">
        <v>147</v>
      </c>
      <c r="M99" s="1070" t="s">
        <v>147</v>
      </c>
      <c r="N99" s="1070" t="s">
        <v>147</v>
      </c>
      <c r="O99" s="1070" t="s">
        <v>147</v>
      </c>
      <c r="P99" s="1070" t="s">
        <v>147</v>
      </c>
      <c r="Q99" s="1070" t="s">
        <v>147</v>
      </c>
    </row>
    <row r="100" spans="3:17" ht="14.5">
      <c r="C100" s="611" t="s">
        <v>147</v>
      </c>
      <c r="D100" s="611" t="s">
        <v>147</v>
      </c>
      <c r="E100" s="1354" t="s">
        <v>147</v>
      </c>
      <c r="F100" s="1070" t="s">
        <v>147</v>
      </c>
      <c r="G100" s="1070" t="s">
        <v>147</v>
      </c>
      <c r="H100" s="1070" t="s">
        <v>147</v>
      </c>
      <c r="I100" s="1070" t="s">
        <v>147</v>
      </c>
      <c r="J100" s="1070" t="s">
        <v>147</v>
      </c>
      <c r="K100" s="1070" t="s">
        <v>147</v>
      </c>
      <c r="L100" s="1070" t="s">
        <v>147</v>
      </c>
      <c r="M100" s="1070" t="s">
        <v>147</v>
      </c>
      <c r="N100" s="1070" t="s">
        <v>147</v>
      </c>
      <c r="O100" s="1070" t="s">
        <v>147</v>
      </c>
      <c r="P100" s="1070" t="s">
        <v>147</v>
      </c>
      <c r="Q100" s="1070" t="s">
        <v>147</v>
      </c>
    </row>
    <row r="101" spans="3:17" ht="14.5">
      <c r="C101" s="611" t="s">
        <v>147</v>
      </c>
      <c r="D101" s="611" t="s">
        <v>147</v>
      </c>
      <c r="E101" s="1354" t="s">
        <v>147</v>
      </c>
      <c r="F101" s="1070" t="s">
        <v>147</v>
      </c>
      <c r="G101" s="1070" t="s">
        <v>147</v>
      </c>
      <c r="H101" s="1070" t="s">
        <v>147</v>
      </c>
      <c r="I101" s="1070" t="s">
        <v>147</v>
      </c>
      <c r="J101" s="1070" t="s">
        <v>147</v>
      </c>
      <c r="K101" s="1070" t="s">
        <v>147</v>
      </c>
      <c r="L101" s="1070" t="s">
        <v>147</v>
      </c>
      <c r="M101" s="1070" t="s">
        <v>147</v>
      </c>
      <c r="N101" s="1070" t="s">
        <v>147</v>
      </c>
      <c r="O101" s="1070" t="s">
        <v>147</v>
      </c>
      <c r="P101" s="1070" t="s">
        <v>147</v>
      </c>
      <c r="Q101" s="1070" t="s">
        <v>147</v>
      </c>
    </row>
    <row r="102" spans="3:17" ht="14.5">
      <c r="C102" s="611" t="s">
        <v>147</v>
      </c>
      <c r="D102" s="611" t="s">
        <v>147</v>
      </c>
      <c r="E102" s="1354" t="s">
        <v>147</v>
      </c>
      <c r="F102" s="1070" t="s">
        <v>147</v>
      </c>
      <c r="G102" s="1070" t="s">
        <v>147</v>
      </c>
      <c r="H102" s="1070" t="s">
        <v>147</v>
      </c>
      <c r="I102" s="1070" t="s">
        <v>147</v>
      </c>
      <c r="J102" s="1070" t="s">
        <v>147</v>
      </c>
      <c r="K102" s="1070" t="s">
        <v>147</v>
      </c>
      <c r="L102" s="1070" t="s">
        <v>147</v>
      </c>
      <c r="M102" s="1070" t="s">
        <v>147</v>
      </c>
      <c r="N102" s="1070" t="s">
        <v>147</v>
      </c>
      <c r="O102" s="1070" t="s">
        <v>147</v>
      </c>
      <c r="P102" s="1070" t="s">
        <v>147</v>
      </c>
      <c r="Q102" s="1070" t="s">
        <v>147</v>
      </c>
    </row>
    <row r="103" spans="3:17" ht="14.5">
      <c r="C103" s="611" t="s">
        <v>147</v>
      </c>
      <c r="D103" s="611" t="s">
        <v>147</v>
      </c>
      <c r="E103" s="1354" t="s">
        <v>147</v>
      </c>
      <c r="F103" s="1070" t="s">
        <v>147</v>
      </c>
      <c r="G103" s="1070" t="s">
        <v>147</v>
      </c>
      <c r="H103" s="1070" t="s">
        <v>147</v>
      </c>
      <c r="I103" s="1070" t="s">
        <v>147</v>
      </c>
      <c r="J103" s="1070" t="s">
        <v>147</v>
      </c>
      <c r="K103" s="1070" t="s">
        <v>147</v>
      </c>
      <c r="L103" s="1070" t="s">
        <v>147</v>
      </c>
      <c r="M103" s="1070" t="s">
        <v>147</v>
      </c>
      <c r="N103" s="1070" t="s">
        <v>147</v>
      </c>
      <c r="O103" s="1070" t="s">
        <v>147</v>
      </c>
      <c r="P103" s="1070" t="s">
        <v>147</v>
      </c>
      <c r="Q103" s="1070" t="s">
        <v>147</v>
      </c>
    </row>
    <row r="104" spans="3:17" ht="14.5">
      <c r="C104" s="611" t="s">
        <v>147</v>
      </c>
      <c r="D104" s="611" t="s">
        <v>147</v>
      </c>
      <c r="E104" s="1354" t="s">
        <v>147</v>
      </c>
      <c r="F104" s="1070" t="s">
        <v>147</v>
      </c>
      <c r="G104" s="1070" t="s">
        <v>147</v>
      </c>
      <c r="H104" s="1070" t="s">
        <v>147</v>
      </c>
      <c r="I104" s="1070" t="s">
        <v>147</v>
      </c>
      <c r="J104" s="1070" t="s">
        <v>147</v>
      </c>
      <c r="K104" s="1070" t="s">
        <v>147</v>
      </c>
      <c r="L104" s="1070" t="s">
        <v>147</v>
      </c>
      <c r="M104" s="1070" t="s">
        <v>147</v>
      </c>
      <c r="N104" s="1070" t="s">
        <v>147</v>
      </c>
      <c r="O104" s="1070" t="s">
        <v>147</v>
      </c>
      <c r="P104" s="1070" t="s">
        <v>147</v>
      </c>
      <c r="Q104" s="1070" t="s">
        <v>147</v>
      </c>
    </row>
    <row r="105" spans="3:17" ht="14.5">
      <c r="C105" s="611" t="s">
        <v>147</v>
      </c>
      <c r="D105" s="611" t="s">
        <v>147</v>
      </c>
      <c r="E105" s="1354" t="s">
        <v>147</v>
      </c>
      <c r="F105" s="1070" t="s">
        <v>147</v>
      </c>
      <c r="G105" s="1070" t="s">
        <v>147</v>
      </c>
      <c r="H105" s="1070" t="s">
        <v>147</v>
      </c>
      <c r="I105" s="1070" t="s">
        <v>147</v>
      </c>
      <c r="J105" s="1070" t="s">
        <v>147</v>
      </c>
      <c r="K105" s="1070" t="s">
        <v>147</v>
      </c>
      <c r="L105" s="1070" t="s">
        <v>147</v>
      </c>
      <c r="M105" s="1070" t="s">
        <v>147</v>
      </c>
      <c r="N105" s="1070" t="s">
        <v>147</v>
      </c>
      <c r="O105" s="1070" t="s">
        <v>147</v>
      </c>
      <c r="P105" s="1070" t="s">
        <v>147</v>
      </c>
      <c r="Q105" s="1070" t="s">
        <v>147</v>
      </c>
    </row>
    <row r="106" spans="3:17" ht="14.5">
      <c r="C106" s="611" t="s">
        <v>147</v>
      </c>
      <c r="D106" s="611" t="s">
        <v>147</v>
      </c>
      <c r="E106" s="1354" t="s">
        <v>147</v>
      </c>
      <c r="F106" s="1070" t="s">
        <v>147</v>
      </c>
      <c r="G106" s="1070" t="s">
        <v>147</v>
      </c>
      <c r="H106" s="1070" t="s">
        <v>147</v>
      </c>
      <c r="I106" s="1070" t="s">
        <v>147</v>
      </c>
      <c r="J106" s="1070" t="s">
        <v>147</v>
      </c>
      <c r="K106" s="1070" t="s">
        <v>147</v>
      </c>
      <c r="L106" s="1070" t="s">
        <v>147</v>
      </c>
      <c r="M106" s="1070" t="s">
        <v>147</v>
      </c>
      <c r="N106" s="1070" t="s">
        <v>147</v>
      </c>
      <c r="O106" s="1070" t="s">
        <v>147</v>
      </c>
      <c r="P106" s="1070" t="s">
        <v>147</v>
      </c>
      <c r="Q106" s="1070" t="s">
        <v>147</v>
      </c>
    </row>
    <row r="107" spans="3:17" ht="14.5">
      <c r="C107" s="611" t="s">
        <v>147</v>
      </c>
      <c r="D107" s="611" t="s">
        <v>147</v>
      </c>
      <c r="E107" s="1354" t="s">
        <v>147</v>
      </c>
      <c r="F107" s="1070" t="s">
        <v>147</v>
      </c>
      <c r="G107" s="1070" t="s">
        <v>147</v>
      </c>
      <c r="H107" s="1070" t="s">
        <v>147</v>
      </c>
      <c r="I107" s="1070" t="s">
        <v>147</v>
      </c>
      <c r="J107" s="1070" t="s">
        <v>147</v>
      </c>
      <c r="K107" s="1070" t="s">
        <v>147</v>
      </c>
      <c r="L107" s="1070" t="s">
        <v>147</v>
      </c>
      <c r="M107" s="1070" t="s">
        <v>147</v>
      </c>
      <c r="N107" s="1070" t="s">
        <v>147</v>
      </c>
      <c r="O107" s="1070" t="s">
        <v>147</v>
      </c>
      <c r="P107" s="1070" t="s">
        <v>147</v>
      </c>
      <c r="Q107" s="1070" t="s">
        <v>147</v>
      </c>
    </row>
    <row r="108" spans="3:17" ht="14.5">
      <c r="C108" s="611" t="s">
        <v>147</v>
      </c>
      <c r="D108" s="611" t="s">
        <v>147</v>
      </c>
      <c r="E108" s="1354" t="s">
        <v>147</v>
      </c>
      <c r="F108" s="1070" t="s">
        <v>147</v>
      </c>
      <c r="G108" s="1070" t="s">
        <v>147</v>
      </c>
      <c r="H108" s="1070" t="s">
        <v>147</v>
      </c>
      <c r="I108" s="1070" t="s">
        <v>147</v>
      </c>
      <c r="J108" s="1070" t="s">
        <v>147</v>
      </c>
      <c r="K108" s="1070" t="s">
        <v>147</v>
      </c>
      <c r="L108" s="1070" t="s">
        <v>147</v>
      </c>
      <c r="M108" s="1070" t="s">
        <v>147</v>
      </c>
      <c r="N108" s="1070" t="s">
        <v>147</v>
      </c>
      <c r="O108" s="1070" t="s">
        <v>147</v>
      </c>
      <c r="P108" s="1070" t="s">
        <v>147</v>
      </c>
      <c r="Q108" s="1070" t="s">
        <v>147</v>
      </c>
    </row>
    <row r="109" spans="3:17" ht="14.5">
      <c r="C109" s="611" t="s">
        <v>147</v>
      </c>
      <c r="D109" s="611" t="s">
        <v>147</v>
      </c>
      <c r="E109" s="1354" t="s">
        <v>147</v>
      </c>
      <c r="F109" s="1070" t="s">
        <v>147</v>
      </c>
      <c r="G109" s="1070" t="s">
        <v>147</v>
      </c>
      <c r="H109" s="1070" t="s">
        <v>147</v>
      </c>
      <c r="I109" s="1070" t="s">
        <v>147</v>
      </c>
      <c r="J109" s="1070" t="s">
        <v>147</v>
      </c>
      <c r="K109" s="1070" t="s">
        <v>147</v>
      </c>
      <c r="L109" s="1070" t="s">
        <v>147</v>
      </c>
      <c r="M109" s="1070" t="s">
        <v>147</v>
      </c>
      <c r="N109" s="1070" t="s">
        <v>147</v>
      </c>
      <c r="O109" s="1070" t="s">
        <v>147</v>
      </c>
      <c r="P109" s="1070" t="s">
        <v>147</v>
      </c>
      <c r="Q109" s="1070" t="s">
        <v>147</v>
      </c>
    </row>
    <row r="110" spans="3:17" ht="14.5">
      <c r="C110" s="611" t="s">
        <v>147</v>
      </c>
      <c r="D110" s="611" t="s">
        <v>147</v>
      </c>
      <c r="E110" s="1354" t="s">
        <v>147</v>
      </c>
      <c r="F110" s="1070" t="s">
        <v>147</v>
      </c>
      <c r="G110" s="1070" t="s">
        <v>147</v>
      </c>
      <c r="H110" s="1070" t="s">
        <v>147</v>
      </c>
      <c r="I110" s="1070" t="s">
        <v>147</v>
      </c>
      <c r="J110" s="1070" t="s">
        <v>147</v>
      </c>
      <c r="K110" s="1070" t="s">
        <v>147</v>
      </c>
      <c r="L110" s="1070" t="s">
        <v>147</v>
      </c>
      <c r="M110" s="1070" t="s">
        <v>147</v>
      </c>
      <c r="N110" s="1070" t="s">
        <v>147</v>
      </c>
      <c r="O110" s="1070" t="s">
        <v>147</v>
      </c>
      <c r="P110" s="1070" t="s">
        <v>147</v>
      </c>
      <c r="Q110" s="1070" t="s">
        <v>147</v>
      </c>
    </row>
    <row r="111" spans="3:17" ht="14.5">
      <c r="C111" s="611" t="s">
        <v>147</v>
      </c>
      <c r="D111" s="611" t="s">
        <v>147</v>
      </c>
      <c r="E111" s="1354" t="s">
        <v>147</v>
      </c>
      <c r="F111" s="1070" t="s">
        <v>147</v>
      </c>
      <c r="G111" s="1070" t="s">
        <v>147</v>
      </c>
      <c r="H111" s="1070" t="s">
        <v>147</v>
      </c>
      <c r="I111" s="1070" t="s">
        <v>147</v>
      </c>
      <c r="J111" s="1070" t="s">
        <v>147</v>
      </c>
      <c r="K111" s="1070" t="s">
        <v>147</v>
      </c>
      <c r="L111" s="1070" t="s">
        <v>147</v>
      </c>
      <c r="M111" s="1070" t="s">
        <v>147</v>
      </c>
      <c r="N111" s="1070" t="s">
        <v>147</v>
      </c>
      <c r="O111" s="1070" t="s">
        <v>147</v>
      </c>
      <c r="P111" s="1070" t="s">
        <v>147</v>
      </c>
      <c r="Q111" s="1070" t="s">
        <v>147</v>
      </c>
    </row>
    <row r="112" spans="3:17" ht="14.5">
      <c r="C112" s="611" t="s">
        <v>147</v>
      </c>
      <c r="D112" s="611" t="s">
        <v>147</v>
      </c>
      <c r="E112" s="1354" t="s">
        <v>147</v>
      </c>
      <c r="F112" s="1070" t="s">
        <v>147</v>
      </c>
      <c r="G112" s="1070" t="s">
        <v>147</v>
      </c>
      <c r="H112" s="1070" t="s">
        <v>147</v>
      </c>
      <c r="I112" s="1070" t="s">
        <v>147</v>
      </c>
      <c r="J112" s="1070" t="s">
        <v>147</v>
      </c>
      <c r="K112" s="1070" t="s">
        <v>147</v>
      </c>
      <c r="L112" s="1070" t="s">
        <v>147</v>
      </c>
      <c r="M112" s="1070" t="s">
        <v>147</v>
      </c>
      <c r="N112" s="1070" t="s">
        <v>147</v>
      </c>
      <c r="O112" s="1070" t="s">
        <v>147</v>
      </c>
      <c r="P112" s="1070" t="s">
        <v>147</v>
      </c>
      <c r="Q112" s="1070" t="s">
        <v>147</v>
      </c>
    </row>
    <row r="113" spans="3:17" ht="14.5">
      <c r="C113" s="611" t="s">
        <v>147</v>
      </c>
      <c r="D113" s="611" t="s">
        <v>147</v>
      </c>
      <c r="E113" s="1354" t="s">
        <v>147</v>
      </c>
      <c r="F113" s="1070" t="s">
        <v>147</v>
      </c>
      <c r="G113" s="1070" t="s">
        <v>147</v>
      </c>
      <c r="H113" s="1070" t="s">
        <v>147</v>
      </c>
      <c r="I113" s="1070" t="s">
        <v>147</v>
      </c>
      <c r="J113" s="1070" t="s">
        <v>147</v>
      </c>
      <c r="K113" s="1070" t="s">
        <v>147</v>
      </c>
      <c r="L113" s="1070" t="s">
        <v>147</v>
      </c>
      <c r="M113" s="1070" t="s">
        <v>147</v>
      </c>
      <c r="N113" s="1070" t="s">
        <v>147</v>
      </c>
      <c r="O113" s="1070" t="s">
        <v>147</v>
      </c>
      <c r="P113" s="1070" t="s">
        <v>147</v>
      </c>
      <c r="Q113" s="1070" t="s">
        <v>147</v>
      </c>
    </row>
    <row r="114" spans="3:17" ht="14.5">
      <c r="C114" s="611" t="s">
        <v>147</v>
      </c>
      <c r="D114" s="611" t="s">
        <v>147</v>
      </c>
      <c r="E114" s="1354" t="s">
        <v>147</v>
      </c>
      <c r="F114" s="1070" t="s">
        <v>147</v>
      </c>
      <c r="G114" s="1070" t="s">
        <v>147</v>
      </c>
      <c r="H114" s="1070" t="s">
        <v>147</v>
      </c>
      <c r="I114" s="1070" t="s">
        <v>147</v>
      </c>
      <c r="J114" s="1070" t="s">
        <v>147</v>
      </c>
      <c r="K114" s="1070" t="s">
        <v>147</v>
      </c>
      <c r="L114" s="1070" t="s">
        <v>147</v>
      </c>
      <c r="M114" s="1070" t="s">
        <v>147</v>
      </c>
      <c r="N114" s="1070" t="s">
        <v>147</v>
      </c>
      <c r="O114" s="1070" t="s">
        <v>147</v>
      </c>
      <c r="P114" s="1070" t="s">
        <v>147</v>
      </c>
      <c r="Q114" s="1070" t="s">
        <v>147</v>
      </c>
    </row>
    <row r="115" spans="3:17" ht="14.5">
      <c r="C115" s="611" t="s">
        <v>147</v>
      </c>
      <c r="D115" s="611" t="s">
        <v>147</v>
      </c>
      <c r="E115" s="1354" t="s">
        <v>147</v>
      </c>
      <c r="F115" s="1070" t="s">
        <v>147</v>
      </c>
      <c r="G115" s="1070" t="s">
        <v>147</v>
      </c>
      <c r="H115" s="1070" t="s">
        <v>147</v>
      </c>
      <c r="I115" s="1070" t="s">
        <v>147</v>
      </c>
      <c r="J115" s="1070" t="s">
        <v>147</v>
      </c>
      <c r="K115" s="1070" t="s">
        <v>147</v>
      </c>
      <c r="L115" s="1070" t="s">
        <v>147</v>
      </c>
      <c r="M115" s="1070" t="s">
        <v>147</v>
      </c>
      <c r="N115" s="1070" t="s">
        <v>147</v>
      </c>
      <c r="O115" s="1070" t="s">
        <v>147</v>
      </c>
      <c r="P115" s="1070" t="s">
        <v>147</v>
      </c>
      <c r="Q115" s="1070" t="s">
        <v>147</v>
      </c>
    </row>
    <row r="116" spans="3:17" ht="14.5">
      <c r="C116" s="611" t="s">
        <v>147</v>
      </c>
      <c r="D116" s="611" t="s">
        <v>147</v>
      </c>
      <c r="E116" s="1354" t="s">
        <v>147</v>
      </c>
      <c r="F116" s="1070" t="s">
        <v>147</v>
      </c>
      <c r="G116" s="1070" t="s">
        <v>147</v>
      </c>
      <c r="H116" s="1070" t="s">
        <v>147</v>
      </c>
      <c r="I116" s="1070" t="s">
        <v>147</v>
      </c>
      <c r="J116" s="1070" t="s">
        <v>147</v>
      </c>
      <c r="K116" s="1070" t="s">
        <v>147</v>
      </c>
      <c r="L116" s="1070" t="s">
        <v>147</v>
      </c>
      <c r="M116" s="1070" t="s">
        <v>147</v>
      </c>
      <c r="N116" s="1070" t="s">
        <v>147</v>
      </c>
      <c r="O116" s="1070" t="s">
        <v>147</v>
      </c>
      <c r="P116" s="1070" t="s">
        <v>147</v>
      </c>
      <c r="Q116" s="1070" t="s">
        <v>147</v>
      </c>
    </row>
    <row r="117" spans="3:17" ht="14.5">
      <c r="C117" s="611" t="s">
        <v>147</v>
      </c>
      <c r="D117" s="611" t="s">
        <v>147</v>
      </c>
      <c r="E117" s="1354" t="s">
        <v>147</v>
      </c>
      <c r="F117" s="1070" t="s">
        <v>147</v>
      </c>
      <c r="G117" s="1070" t="s">
        <v>147</v>
      </c>
      <c r="H117" s="1070" t="s">
        <v>147</v>
      </c>
      <c r="I117" s="1070" t="s">
        <v>147</v>
      </c>
      <c r="J117" s="1070" t="s">
        <v>147</v>
      </c>
      <c r="K117" s="1070" t="s">
        <v>147</v>
      </c>
      <c r="L117" s="1070" t="s">
        <v>147</v>
      </c>
      <c r="M117" s="1070" t="s">
        <v>147</v>
      </c>
      <c r="N117" s="1070" t="s">
        <v>147</v>
      </c>
      <c r="O117" s="1070" t="s">
        <v>147</v>
      </c>
      <c r="P117" s="1070" t="s">
        <v>147</v>
      </c>
      <c r="Q117" s="1070" t="s">
        <v>147</v>
      </c>
    </row>
    <row r="118" spans="3:17" ht="14.5">
      <c r="C118" s="611" t="s">
        <v>147</v>
      </c>
      <c r="D118" s="611" t="s">
        <v>147</v>
      </c>
      <c r="E118" s="1354" t="s">
        <v>147</v>
      </c>
      <c r="F118" s="1070" t="s">
        <v>147</v>
      </c>
      <c r="G118" s="1070" t="s">
        <v>147</v>
      </c>
      <c r="H118" s="1070" t="s">
        <v>147</v>
      </c>
      <c r="I118" s="1070" t="s">
        <v>147</v>
      </c>
      <c r="J118" s="1070" t="s">
        <v>147</v>
      </c>
      <c r="K118" s="1070" t="s">
        <v>147</v>
      </c>
      <c r="L118" s="1070" t="s">
        <v>147</v>
      </c>
      <c r="M118" s="1070" t="s">
        <v>147</v>
      </c>
      <c r="N118" s="1070" t="s">
        <v>147</v>
      </c>
      <c r="O118" s="1070" t="s">
        <v>147</v>
      </c>
      <c r="P118" s="1070" t="s">
        <v>147</v>
      </c>
      <c r="Q118" s="1070" t="s">
        <v>147</v>
      </c>
    </row>
    <row r="119" spans="3:17" ht="14.5">
      <c r="C119" s="611" t="s">
        <v>147</v>
      </c>
      <c r="D119" s="611" t="s">
        <v>147</v>
      </c>
      <c r="E119" s="1354" t="s">
        <v>147</v>
      </c>
      <c r="F119" s="1070" t="s">
        <v>147</v>
      </c>
      <c r="G119" s="1070" t="s">
        <v>147</v>
      </c>
      <c r="H119" s="1070" t="s">
        <v>147</v>
      </c>
      <c r="I119" s="1070" t="s">
        <v>147</v>
      </c>
      <c r="J119" s="1070" t="s">
        <v>147</v>
      </c>
      <c r="K119" s="1070" t="s">
        <v>147</v>
      </c>
      <c r="L119" s="1070" t="s">
        <v>147</v>
      </c>
      <c r="M119" s="1070" t="s">
        <v>147</v>
      </c>
      <c r="N119" s="1070" t="s">
        <v>147</v>
      </c>
      <c r="O119" s="1070" t="s">
        <v>147</v>
      </c>
      <c r="P119" s="1070" t="s">
        <v>147</v>
      </c>
      <c r="Q119" s="1070" t="s">
        <v>147</v>
      </c>
    </row>
    <row r="120" spans="3:17" ht="14.5">
      <c r="C120" s="611" t="s">
        <v>147</v>
      </c>
      <c r="D120" s="611" t="s">
        <v>147</v>
      </c>
      <c r="E120" s="1354" t="s">
        <v>147</v>
      </c>
      <c r="F120" s="1070" t="s">
        <v>147</v>
      </c>
      <c r="G120" s="1070" t="s">
        <v>147</v>
      </c>
      <c r="H120" s="1070" t="s">
        <v>147</v>
      </c>
      <c r="I120" s="1070" t="s">
        <v>147</v>
      </c>
      <c r="J120" s="1070" t="s">
        <v>147</v>
      </c>
      <c r="K120" s="1070" t="s">
        <v>147</v>
      </c>
      <c r="L120" s="1070" t="s">
        <v>147</v>
      </c>
      <c r="M120" s="1070" t="s">
        <v>147</v>
      </c>
      <c r="N120" s="1070" t="s">
        <v>147</v>
      </c>
      <c r="O120" s="1070" t="s">
        <v>147</v>
      </c>
      <c r="P120" s="1070" t="s">
        <v>147</v>
      </c>
      <c r="Q120" s="1070" t="s">
        <v>147</v>
      </c>
    </row>
    <row r="121" spans="3:17" ht="14.5">
      <c r="C121" s="611" t="s">
        <v>147</v>
      </c>
      <c r="D121" s="611" t="s">
        <v>147</v>
      </c>
      <c r="E121" s="1354" t="s">
        <v>147</v>
      </c>
      <c r="F121" s="1070" t="s">
        <v>147</v>
      </c>
      <c r="G121" s="1070" t="s">
        <v>147</v>
      </c>
      <c r="H121" s="1070" t="s">
        <v>147</v>
      </c>
      <c r="I121" s="1070" t="s">
        <v>147</v>
      </c>
      <c r="J121" s="1070" t="s">
        <v>147</v>
      </c>
      <c r="K121" s="1070" t="s">
        <v>147</v>
      </c>
      <c r="L121" s="1070" t="s">
        <v>147</v>
      </c>
      <c r="M121" s="1070" t="s">
        <v>147</v>
      </c>
      <c r="N121" s="1070" t="s">
        <v>147</v>
      </c>
      <c r="O121" s="1070" t="s">
        <v>147</v>
      </c>
      <c r="P121" s="1070" t="s">
        <v>147</v>
      </c>
      <c r="Q121" s="1070" t="s">
        <v>147</v>
      </c>
    </row>
    <row r="122" spans="3:17" ht="14.5">
      <c r="C122" s="611" t="s">
        <v>147</v>
      </c>
      <c r="D122" s="611" t="s">
        <v>147</v>
      </c>
      <c r="E122" s="1354" t="s">
        <v>147</v>
      </c>
      <c r="F122" s="1070" t="s">
        <v>147</v>
      </c>
      <c r="G122" s="1070" t="s">
        <v>147</v>
      </c>
      <c r="H122" s="1070" t="s">
        <v>147</v>
      </c>
      <c r="I122" s="1070" t="s">
        <v>147</v>
      </c>
      <c r="J122" s="1070" t="s">
        <v>147</v>
      </c>
      <c r="K122" s="1070" t="s">
        <v>147</v>
      </c>
      <c r="L122" s="1070" t="s">
        <v>147</v>
      </c>
      <c r="M122" s="1070" t="s">
        <v>147</v>
      </c>
      <c r="N122" s="1070" t="s">
        <v>147</v>
      </c>
      <c r="O122" s="1070" t="s">
        <v>147</v>
      </c>
      <c r="P122" s="1070" t="s">
        <v>147</v>
      </c>
      <c r="Q122" s="1070" t="s">
        <v>147</v>
      </c>
    </row>
    <row r="123" spans="3:17" ht="14.5">
      <c r="C123" s="611" t="s">
        <v>147</v>
      </c>
      <c r="D123" s="611" t="s">
        <v>147</v>
      </c>
      <c r="E123" s="1354" t="s">
        <v>147</v>
      </c>
      <c r="F123" s="1070" t="s">
        <v>147</v>
      </c>
      <c r="G123" s="1070" t="s">
        <v>147</v>
      </c>
      <c r="H123" s="1070" t="s">
        <v>147</v>
      </c>
      <c r="I123" s="1070" t="s">
        <v>147</v>
      </c>
      <c r="J123" s="1070" t="s">
        <v>147</v>
      </c>
      <c r="K123" s="1070" t="s">
        <v>147</v>
      </c>
      <c r="L123" s="1070" t="s">
        <v>147</v>
      </c>
      <c r="M123" s="1070" t="s">
        <v>147</v>
      </c>
      <c r="N123" s="1070" t="s">
        <v>147</v>
      </c>
      <c r="O123" s="1070" t="s">
        <v>147</v>
      </c>
      <c r="P123" s="1070" t="s">
        <v>147</v>
      </c>
      <c r="Q123" s="1070" t="s">
        <v>147</v>
      </c>
    </row>
    <row r="124" spans="3:17" ht="14.5">
      <c r="C124" s="611" t="s">
        <v>147</v>
      </c>
      <c r="D124" s="611" t="s">
        <v>147</v>
      </c>
      <c r="E124" s="1354" t="s">
        <v>147</v>
      </c>
      <c r="F124" s="1070" t="s">
        <v>147</v>
      </c>
      <c r="G124" s="1070" t="s">
        <v>147</v>
      </c>
      <c r="H124" s="1070" t="s">
        <v>147</v>
      </c>
      <c r="I124" s="1070" t="s">
        <v>147</v>
      </c>
      <c r="J124" s="1070" t="s">
        <v>147</v>
      </c>
      <c r="K124" s="1070" t="s">
        <v>147</v>
      </c>
      <c r="L124" s="1070" t="s">
        <v>147</v>
      </c>
      <c r="M124" s="1070" t="s">
        <v>147</v>
      </c>
      <c r="N124" s="1070" t="s">
        <v>147</v>
      </c>
      <c r="O124" s="1070" t="s">
        <v>147</v>
      </c>
      <c r="P124" s="1070" t="s">
        <v>147</v>
      </c>
      <c r="Q124" s="1070" t="s">
        <v>147</v>
      </c>
    </row>
    <row r="125" spans="3:17" ht="14.5">
      <c r="C125" s="611" t="s">
        <v>147</v>
      </c>
      <c r="D125" s="611" t="s">
        <v>147</v>
      </c>
      <c r="E125" s="1354" t="s">
        <v>147</v>
      </c>
      <c r="F125" s="1070" t="s">
        <v>147</v>
      </c>
      <c r="G125" s="1070" t="s">
        <v>147</v>
      </c>
      <c r="H125" s="1070" t="s">
        <v>147</v>
      </c>
      <c r="I125" s="1070" t="s">
        <v>147</v>
      </c>
      <c r="J125" s="1070" t="s">
        <v>147</v>
      </c>
      <c r="K125" s="1070" t="s">
        <v>147</v>
      </c>
      <c r="L125" s="1070" t="s">
        <v>147</v>
      </c>
      <c r="M125" s="1070" t="s">
        <v>147</v>
      </c>
      <c r="N125" s="1070" t="s">
        <v>147</v>
      </c>
      <c r="O125" s="1070" t="s">
        <v>147</v>
      </c>
      <c r="P125" s="1070" t="s">
        <v>147</v>
      </c>
      <c r="Q125" s="1070" t="s">
        <v>147</v>
      </c>
    </row>
    <row r="126" spans="3:17" ht="14.5">
      <c r="C126" s="611" t="s">
        <v>147</v>
      </c>
      <c r="D126" s="611" t="s">
        <v>147</v>
      </c>
      <c r="E126" s="1354" t="s">
        <v>147</v>
      </c>
      <c r="F126" s="1070" t="s">
        <v>147</v>
      </c>
      <c r="G126" s="1070" t="s">
        <v>147</v>
      </c>
      <c r="H126" s="1070" t="s">
        <v>147</v>
      </c>
      <c r="I126" s="1070" t="s">
        <v>147</v>
      </c>
      <c r="J126" s="1070" t="s">
        <v>147</v>
      </c>
      <c r="K126" s="1070" t="s">
        <v>147</v>
      </c>
      <c r="L126" s="1070" t="s">
        <v>147</v>
      </c>
      <c r="M126" s="1070" t="s">
        <v>147</v>
      </c>
      <c r="N126" s="1070" t="s">
        <v>147</v>
      </c>
      <c r="O126" s="1070" t="s">
        <v>147</v>
      </c>
      <c r="P126" s="1070" t="s">
        <v>147</v>
      </c>
      <c r="Q126" s="1070" t="s">
        <v>147</v>
      </c>
    </row>
    <row r="127" spans="3:17" ht="14.5">
      <c r="C127" s="611" t="s">
        <v>147</v>
      </c>
      <c r="D127" s="611" t="s">
        <v>147</v>
      </c>
      <c r="E127" s="1354" t="s">
        <v>147</v>
      </c>
      <c r="F127" s="1070" t="s">
        <v>147</v>
      </c>
      <c r="G127" s="1070" t="s">
        <v>147</v>
      </c>
      <c r="H127" s="1070" t="s">
        <v>147</v>
      </c>
      <c r="I127" s="1070" t="s">
        <v>147</v>
      </c>
      <c r="J127" s="1070" t="s">
        <v>147</v>
      </c>
      <c r="K127" s="1070" t="s">
        <v>147</v>
      </c>
      <c r="L127" s="1070" t="s">
        <v>147</v>
      </c>
      <c r="M127" s="1070" t="s">
        <v>147</v>
      </c>
      <c r="N127" s="1070" t="s">
        <v>147</v>
      </c>
      <c r="O127" s="1070" t="s">
        <v>147</v>
      </c>
      <c r="P127" s="1070" t="s">
        <v>147</v>
      </c>
      <c r="Q127" s="1070" t="s">
        <v>147</v>
      </c>
    </row>
    <row r="128" spans="3:17" ht="14.5">
      <c r="C128" s="611" t="s">
        <v>147</v>
      </c>
      <c r="D128" s="611" t="s">
        <v>147</v>
      </c>
      <c r="E128" s="1354" t="s">
        <v>147</v>
      </c>
      <c r="F128" s="1070" t="s">
        <v>147</v>
      </c>
      <c r="G128" s="1070" t="s">
        <v>147</v>
      </c>
      <c r="H128" s="1070" t="s">
        <v>147</v>
      </c>
      <c r="I128" s="1070" t="s">
        <v>147</v>
      </c>
      <c r="J128" s="1070" t="s">
        <v>147</v>
      </c>
      <c r="K128" s="1070" t="s">
        <v>147</v>
      </c>
      <c r="L128" s="1070" t="s">
        <v>147</v>
      </c>
      <c r="M128" s="1070" t="s">
        <v>147</v>
      </c>
      <c r="N128" s="1070" t="s">
        <v>147</v>
      </c>
      <c r="O128" s="1070" t="s">
        <v>147</v>
      </c>
      <c r="P128" s="1070" t="s">
        <v>147</v>
      </c>
      <c r="Q128" s="1070" t="s">
        <v>147</v>
      </c>
    </row>
    <row r="129" spans="3:17" ht="14.5">
      <c r="C129" s="611" t="s">
        <v>147</v>
      </c>
      <c r="D129" s="611" t="s">
        <v>147</v>
      </c>
      <c r="E129" s="1354" t="s">
        <v>147</v>
      </c>
      <c r="F129" s="1070" t="s">
        <v>147</v>
      </c>
      <c r="G129" s="1070" t="s">
        <v>147</v>
      </c>
      <c r="H129" s="1070" t="s">
        <v>147</v>
      </c>
      <c r="I129" s="1070" t="s">
        <v>147</v>
      </c>
      <c r="J129" s="1070" t="s">
        <v>147</v>
      </c>
      <c r="K129" s="1070" t="s">
        <v>147</v>
      </c>
      <c r="L129" s="1070" t="s">
        <v>147</v>
      </c>
      <c r="M129" s="1070" t="s">
        <v>147</v>
      </c>
      <c r="N129" s="1070" t="s">
        <v>147</v>
      </c>
      <c r="O129" s="1070" t="s">
        <v>147</v>
      </c>
      <c r="P129" s="1070" t="s">
        <v>147</v>
      </c>
      <c r="Q129" s="1070" t="s">
        <v>147</v>
      </c>
    </row>
    <row r="130" spans="3:17" ht="14.5">
      <c r="C130" s="611" t="s">
        <v>147</v>
      </c>
      <c r="D130" s="611" t="s">
        <v>147</v>
      </c>
      <c r="E130" s="1354" t="s">
        <v>147</v>
      </c>
      <c r="F130" s="1070" t="s">
        <v>147</v>
      </c>
      <c r="G130" s="1070" t="s">
        <v>147</v>
      </c>
      <c r="H130" s="1070" t="s">
        <v>147</v>
      </c>
      <c r="I130" s="1070" t="s">
        <v>147</v>
      </c>
      <c r="J130" s="1070" t="s">
        <v>147</v>
      </c>
      <c r="K130" s="1070" t="s">
        <v>147</v>
      </c>
      <c r="L130" s="1070" t="s">
        <v>147</v>
      </c>
      <c r="M130" s="1070" t="s">
        <v>147</v>
      </c>
      <c r="N130" s="1070" t="s">
        <v>147</v>
      </c>
      <c r="O130" s="1070" t="s">
        <v>147</v>
      </c>
      <c r="P130" s="1070" t="s">
        <v>147</v>
      </c>
      <c r="Q130" s="1070" t="s">
        <v>147</v>
      </c>
    </row>
    <row r="131" spans="3:17" ht="14.5">
      <c r="C131" s="611" t="s">
        <v>147</v>
      </c>
      <c r="D131" s="611" t="s">
        <v>147</v>
      </c>
      <c r="E131" s="1354" t="s">
        <v>147</v>
      </c>
      <c r="F131" s="1070" t="s">
        <v>147</v>
      </c>
      <c r="G131" s="1070" t="s">
        <v>147</v>
      </c>
      <c r="H131" s="1070" t="s">
        <v>147</v>
      </c>
      <c r="I131" s="1070" t="s">
        <v>147</v>
      </c>
      <c r="J131" s="1070" t="s">
        <v>147</v>
      </c>
      <c r="K131" s="1070" t="s">
        <v>147</v>
      </c>
      <c r="L131" s="1070" t="s">
        <v>147</v>
      </c>
      <c r="M131" s="1070" t="s">
        <v>147</v>
      </c>
      <c r="N131" s="1070" t="s">
        <v>147</v>
      </c>
      <c r="O131" s="1070" t="s">
        <v>147</v>
      </c>
      <c r="P131" s="1070" t="s">
        <v>147</v>
      </c>
      <c r="Q131" s="1070" t="s">
        <v>147</v>
      </c>
    </row>
    <row r="132" spans="3:17" ht="14.5">
      <c r="C132" s="611" t="s">
        <v>147</v>
      </c>
      <c r="D132" s="611" t="s">
        <v>147</v>
      </c>
      <c r="E132" s="1354" t="s">
        <v>147</v>
      </c>
      <c r="F132" s="1070" t="s">
        <v>147</v>
      </c>
      <c r="G132" s="1070" t="s">
        <v>147</v>
      </c>
      <c r="H132" s="1070" t="s">
        <v>147</v>
      </c>
      <c r="I132" s="1070" t="s">
        <v>147</v>
      </c>
      <c r="J132" s="1070" t="s">
        <v>147</v>
      </c>
      <c r="K132" s="1070" t="s">
        <v>147</v>
      </c>
      <c r="L132" s="1070" t="s">
        <v>147</v>
      </c>
      <c r="M132" s="1070" t="s">
        <v>147</v>
      </c>
      <c r="N132" s="1070" t="s">
        <v>147</v>
      </c>
      <c r="O132" s="1070" t="s">
        <v>147</v>
      </c>
      <c r="P132" s="1070" t="s">
        <v>147</v>
      </c>
      <c r="Q132" s="1070" t="s">
        <v>147</v>
      </c>
    </row>
    <row r="133" spans="3:17" ht="14.5">
      <c r="C133" s="611" t="s">
        <v>147</v>
      </c>
      <c r="D133" s="611" t="s">
        <v>147</v>
      </c>
      <c r="E133" s="1354" t="s">
        <v>147</v>
      </c>
      <c r="F133" s="1070" t="s">
        <v>147</v>
      </c>
      <c r="G133" s="1070" t="s">
        <v>147</v>
      </c>
      <c r="H133" s="1070" t="s">
        <v>147</v>
      </c>
      <c r="I133" s="1070" t="s">
        <v>147</v>
      </c>
      <c r="J133" s="1070" t="s">
        <v>147</v>
      </c>
      <c r="K133" s="1070" t="s">
        <v>147</v>
      </c>
      <c r="L133" s="1070" t="s">
        <v>147</v>
      </c>
      <c r="M133" s="1070" t="s">
        <v>147</v>
      </c>
      <c r="N133" s="1070" t="s">
        <v>147</v>
      </c>
      <c r="O133" s="1070" t="s">
        <v>147</v>
      </c>
      <c r="P133" s="1070" t="s">
        <v>147</v>
      </c>
      <c r="Q133" s="1070" t="s">
        <v>147</v>
      </c>
    </row>
    <row r="134" spans="3:17" ht="14.5">
      <c r="C134" s="611" t="s">
        <v>147</v>
      </c>
      <c r="D134" s="611" t="s">
        <v>147</v>
      </c>
      <c r="E134" s="1354" t="s">
        <v>147</v>
      </c>
      <c r="F134" s="1070" t="s">
        <v>147</v>
      </c>
      <c r="G134" s="1070" t="s">
        <v>147</v>
      </c>
      <c r="H134" s="1070" t="s">
        <v>147</v>
      </c>
      <c r="I134" s="1070" t="s">
        <v>147</v>
      </c>
      <c r="J134" s="1070" t="s">
        <v>147</v>
      </c>
      <c r="K134" s="1070" t="s">
        <v>147</v>
      </c>
      <c r="L134" s="1070" t="s">
        <v>147</v>
      </c>
      <c r="M134" s="1070" t="s">
        <v>147</v>
      </c>
      <c r="N134" s="1070" t="s">
        <v>147</v>
      </c>
      <c r="O134" s="1070" t="s">
        <v>147</v>
      </c>
      <c r="P134" s="1070" t="s">
        <v>147</v>
      </c>
      <c r="Q134" s="1070" t="s">
        <v>147</v>
      </c>
    </row>
    <row r="135" spans="3:17" ht="14.5">
      <c r="C135" s="611" t="s">
        <v>147</v>
      </c>
      <c r="D135" s="611" t="s">
        <v>147</v>
      </c>
      <c r="E135" s="1354" t="s">
        <v>147</v>
      </c>
      <c r="F135" s="1070" t="s">
        <v>147</v>
      </c>
      <c r="G135" s="1070" t="s">
        <v>147</v>
      </c>
      <c r="H135" s="1070" t="s">
        <v>147</v>
      </c>
      <c r="I135" s="1070" t="s">
        <v>147</v>
      </c>
      <c r="J135" s="1070" t="s">
        <v>147</v>
      </c>
      <c r="K135" s="1070" t="s">
        <v>147</v>
      </c>
      <c r="L135" s="1070" t="s">
        <v>147</v>
      </c>
      <c r="M135" s="1070" t="s">
        <v>147</v>
      </c>
      <c r="N135" s="1070" t="s">
        <v>147</v>
      </c>
      <c r="O135" s="1070" t="s">
        <v>147</v>
      </c>
      <c r="P135" s="1070" t="s">
        <v>147</v>
      </c>
      <c r="Q135" s="1070" t="s">
        <v>147</v>
      </c>
    </row>
    <row r="136" spans="3:17" ht="14.5">
      <c r="C136" s="611" t="s">
        <v>147</v>
      </c>
      <c r="D136" s="611" t="s">
        <v>147</v>
      </c>
      <c r="E136" s="1354" t="s">
        <v>147</v>
      </c>
      <c r="F136" s="1070" t="s">
        <v>147</v>
      </c>
      <c r="G136" s="1070" t="s">
        <v>147</v>
      </c>
      <c r="H136" s="1070" t="s">
        <v>147</v>
      </c>
      <c r="I136" s="1070" t="s">
        <v>147</v>
      </c>
      <c r="J136" s="1070" t="s">
        <v>147</v>
      </c>
      <c r="K136" s="1070" t="s">
        <v>147</v>
      </c>
      <c r="L136" s="1070" t="s">
        <v>147</v>
      </c>
      <c r="M136" s="1070" t="s">
        <v>147</v>
      </c>
      <c r="N136" s="1070" t="s">
        <v>147</v>
      </c>
      <c r="O136" s="1070" t="s">
        <v>147</v>
      </c>
      <c r="P136" s="1070" t="s">
        <v>147</v>
      </c>
      <c r="Q136" s="1070" t="s">
        <v>147</v>
      </c>
    </row>
    <row r="137" spans="3:17" ht="14.5">
      <c r="C137" s="611" t="s">
        <v>147</v>
      </c>
      <c r="D137" s="611" t="s">
        <v>147</v>
      </c>
      <c r="E137" s="1354" t="s">
        <v>147</v>
      </c>
      <c r="F137" s="1070" t="s">
        <v>147</v>
      </c>
      <c r="G137" s="1070" t="s">
        <v>147</v>
      </c>
      <c r="H137" s="1070" t="s">
        <v>147</v>
      </c>
      <c r="I137" s="1070" t="s">
        <v>147</v>
      </c>
      <c r="J137" s="1070" t="s">
        <v>147</v>
      </c>
      <c r="K137" s="1070" t="s">
        <v>147</v>
      </c>
      <c r="L137" s="1070" t="s">
        <v>147</v>
      </c>
      <c r="M137" s="1070" t="s">
        <v>147</v>
      </c>
      <c r="N137" s="1070" t="s">
        <v>147</v>
      </c>
      <c r="O137" s="1070" t="s">
        <v>147</v>
      </c>
      <c r="P137" s="1070" t="s">
        <v>147</v>
      </c>
      <c r="Q137" s="1070" t="s">
        <v>147</v>
      </c>
    </row>
    <row r="138" spans="3:17" ht="14.5">
      <c r="C138" s="611" t="s">
        <v>147</v>
      </c>
      <c r="D138" s="611" t="s">
        <v>147</v>
      </c>
      <c r="E138" s="1354" t="s">
        <v>147</v>
      </c>
      <c r="F138" s="1070" t="s">
        <v>147</v>
      </c>
      <c r="G138" s="1070" t="s">
        <v>147</v>
      </c>
      <c r="H138" s="1070" t="s">
        <v>147</v>
      </c>
      <c r="I138" s="1070" t="s">
        <v>147</v>
      </c>
      <c r="J138" s="1070" t="s">
        <v>147</v>
      </c>
      <c r="K138" s="1070" t="s">
        <v>147</v>
      </c>
      <c r="L138" s="1070" t="s">
        <v>147</v>
      </c>
      <c r="M138" s="1070" t="s">
        <v>147</v>
      </c>
      <c r="N138" s="1070" t="s">
        <v>147</v>
      </c>
      <c r="O138" s="1070" t="s">
        <v>147</v>
      </c>
      <c r="P138" s="1070" t="s">
        <v>147</v>
      </c>
      <c r="Q138" s="1070" t="s">
        <v>147</v>
      </c>
    </row>
    <row r="139" spans="3:17" ht="14.5">
      <c r="C139" s="611" t="s">
        <v>147</v>
      </c>
      <c r="D139" s="611" t="s">
        <v>147</v>
      </c>
      <c r="E139" s="1354" t="s">
        <v>147</v>
      </c>
      <c r="F139" s="1070" t="s">
        <v>147</v>
      </c>
      <c r="G139" s="1070" t="s">
        <v>147</v>
      </c>
      <c r="H139" s="1070" t="s">
        <v>147</v>
      </c>
      <c r="I139" s="1070" t="s">
        <v>147</v>
      </c>
      <c r="J139" s="1070" t="s">
        <v>147</v>
      </c>
      <c r="K139" s="1070" t="s">
        <v>147</v>
      </c>
      <c r="L139" s="1070" t="s">
        <v>147</v>
      </c>
      <c r="M139" s="1070" t="s">
        <v>147</v>
      </c>
      <c r="N139" s="1070" t="s">
        <v>147</v>
      </c>
      <c r="O139" s="1070" t="s">
        <v>147</v>
      </c>
      <c r="P139" s="1070" t="s">
        <v>147</v>
      </c>
      <c r="Q139" s="1070" t="s">
        <v>147</v>
      </c>
    </row>
    <row r="140" spans="3:17" ht="14.5">
      <c r="C140" s="611" t="s">
        <v>147</v>
      </c>
      <c r="D140" s="611" t="s">
        <v>147</v>
      </c>
      <c r="E140" s="1354" t="s">
        <v>147</v>
      </c>
      <c r="F140" s="1070" t="s">
        <v>147</v>
      </c>
      <c r="G140" s="1070" t="s">
        <v>147</v>
      </c>
      <c r="H140" s="1070" t="s">
        <v>147</v>
      </c>
      <c r="I140" s="1070" t="s">
        <v>147</v>
      </c>
      <c r="J140" s="1070" t="s">
        <v>147</v>
      </c>
      <c r="K140" s="1070" t="s">
        <v>147</v>
      </c>
      <c r="L140" s="1070" t="s">
        <v>147</v>
      </c>
      <c r="M140" s="1070" t="s">
        <v>147</v>
      </c>
      <c r="N140" s="1070" t="s">
        <v>147</v>
      </c>
      <c r="O140" s="1070" t="s">
        <v>147</v>
      </c>
      <c r="P140" s="1070" t="s">
        <v>147</v>
      </c>
      <c r="Q140" s="1070" t="s">
        <v>147</v>
      </c>
    </row>
    <row r="141" spans="3:17" ht="14.5">
      <c r="C141" s="611" t="s">
        <v>147</v>
      </c>
      <c r="D141" s="611" t="s">
        <v>147</v>
      </c>
      <c r="E141" s="1354" t="s">
        <v>147</v>
      </c>
      <c r="F141" s="1070" t="s">
        <v>147</v>
      </c>
      <c r="G141" s="1070" t="s">
        <v>147</v>
      </c>
      <c r="H141" s="1070" t="s">
        <v>147</v>
      </c>
      <c r="I141" s="1070" t="s">
        <v>147</v>
      </c>
      <c r="J141" s="1070" t="s">
        <v>147</v>
      </c>
      <c r="K141" s="1070" t="s">
        <v>147</v>
      </c>
      <c r="L141" s="1070" t="s">
        <v>147</v>
      </c>
      <c r="M141" s="1070" t="s">
        <v>147</v>
      </c>
      <c r="N141" s="1070" t="s">
        <v>147</v>
      </c>
      <c r="O141" s="1070" t="s">
        <v>147</v>
      </c>
      <c r="P141" s="1070" t="s">
        <v>147</v>
      </c>
      <c r="Q141" s="1070" t="s">
        <v>147</v>
      </c>
    </row>
    <row r="142" spans="3:17" ht="14.5">
      <c r="C142" s="611" t="s">
        <v>147</v>
      </c>
      <c r="D142" s="611" t="s">
        <v>147</v>
      </c>
      <c r="E142" s="1354" t="s">
        <v>147</v>
      </c>
      <c r="F142" s="1070" t="s">
        <v>147</v>
      </c>
      <c r="G142" s="1070" t="s">
        <v>147</v>
      </c>
      <c r="H142" s="1070" t="s">
        <v>147</v>
      </c>
      <c r="I142" s="1070" t="s">
        <v>147</v>
      </c>
      <c r="J142" s="1070" t="s">
        <v>147</v>
      </c>
      <c r="K142" s="1070" t="s">
        <v>147</v>
      </c>
      <c r="L142" s="1070" t="s">
        <v>147</v>
      </c>
      <c r="M142" s="1070" t="s">
        <v>147</v>
      </c>
      <c r="N142" s="1070" t="s">
        <v>147</v>
      </c>
      <c r="O142" s="1070" t="s">
        <v>147</v>
      </c>
      <c r="P142" s="1070" t="s">
        <v>147</v>
      </c>
      <c r="Q142" s="1070" t="s">
        <v>147</v>
      </c>
    </row>
    <row r="143" spans="3:17" ht="14.5">
      <c r="C143" s="611" t="s">
        <v>147</v>
      </c>
      <c r="D143" s="611" t="s">
        <v>147</v>
      </c>
      <c r="E143" s="1354" t="s">
        <v>147</v>
      </c>
      <c r="F143" s="1070" t="s">
        <v>147</v>
      </c>
      <c r="G143" s="1070" t="s">
        <v>147</v>
      </c>
      <c r="H143" s="1070" t="s">
        <v>147</v>
      </c>
      <c r="I143" s="1070" t="s">
        <v>147</v>
      </c>
      <c r="J143" s="1070" t="s">
        <v>147</v>
      </c>
      <c r="K143" s="1070" t="s">
        <v>147</v>
      </c>
      <c r="L143" s="1070" t="s">
        <v>147</v>
      </c>
      <c r="M143" s="1070" t="s">
        <v>147</v>
      </c>
      <c r="N143" s="1070" t="s">
        <v>147</v>
      </c>
      <c r="O143" s="1070" t="s">
        <v>147</v>
      </c>
      <c r="P143" s="1070" t="s">
        <v>147</v>
      </c>
      <c r="Q143" s="1070" t="s">
        <v>147</v>
      </c>
    </row>
    <row r="144" spans="3:17" ht="14.5">
      <c r="C144" s="611" t="s">
        <v>147</v>
      </c>
      <c r="D144" s="611" t="s">
        <v>147</v>
      </c>
      <c r="E144" s="1354" t="s">
        <v>147</v>
      </c>
      <c r="F144" s="1070" t="s">
        <v>147</v>
      </c>
      <c r="G144" s="1070" t="s">
        <v>147</v>
      </c>
      <c r="H144" s="1070" t="s">
        <v>147</v>
      </c>
      <c r="I144" s="1070" t="s">
        <v>147</v>
      </c>
      <c r="J144" s="1070" t="s">
        <v>147</v>
      </c>
      <c r="K144" s="1070" t="s">
        <v>147</v>
      </c>
      <c r="L144" s="1070" t="s">
        <v>147</v>
      </c>
      <c r="M144" s="1070" t="s">
        <v>147</v>
      </c>
      <c r="N144" s="1070" t="s">
        <v>147</v>
      </c>
      <c r="O144" s="1070" t="s">
        <v>147</v>
      </c>
      <c r="P144" s="1070" t="s">
        <v>147</v>
      </c>
      <c r="Q144" s="1070" t="s">
        <v>147</v>
      </c>
    </row>
    <row r="145" spans="3:17" ht="14.5">
      <c r="C145" s="611" t="s">
        <v>147</v>
      </c>
      <c r="D145" s="611" t="s">
        <v>147</v>
      </c>
      <c r="E145" s="1354" t="s">
        <v>147</v>
      </c>
      <c r="F145" s="1070" t="s">
        <v>147</v>
      </c>
      <c r="G145" s="1070" t="s">
        <v>147</v>
      </c>
      <c r="H145" s="1070" t="s">
        <v>147</v>
      </c>
      <c r="I145" s="1070" t="s">
        <v>147</v>
      </c>
      <c r="J145" s="1070" t="s">
        <v>147</v>
      </c>
      <c r="K145" s="1070" t="s">
        <v>147</v>
      </c>
      <c r="L145" s="1070" t="s">
        <v>147</v>
      </c>
      <c r="M145" s="1070" t="s">
        <v>147</v>
      </c>
      <c r="N145" s="1070" t="s">
        <v>147</v>
      </c>
      <c r="O145" s="1070" t="s">
        <v>147</v>
      </c>
      <c r="P145" s="1070" t="s">
        <v>147</v>
      </c>
      <c r="Q145" s="1070" t="s">
        <v>147</v>
      </c>
    </row>
    <row r="146" spans="3:17" ht="14.5">
      <c r="C146" s="611" t="s">
        <v>147</v>
      </c>
      <c r="D146" s="611" t="s">
        <v>147</v>
      </c>
      <c r="E146" s="1354" t="s">
        <v>147</v>
      </c>
      <c r="F146" s="1070" t="s">
        <v>147</v>
      </c>
      <c r="G146" s="1070" t="s">
        <v>147</v>
      </c>
      <c r="H146" s="1070" t="s">
        <v>147</v>
      </c>
      <c r="I146" s="1070" t="s">
        <v>147</v>
      </c>
      <c r="J146" s="1070" t="s">
        <v>147</v>
      </c>
      <c r="K146" s="1070" t="s">
        <v>147</v>
      </c>
      <c r="L146" s="1070" t="s">
        <v>147</v>
      </c>
      <c r="M146" s="1070" t="s">
        <v>147</v>
      </c>
      <c r="N146" s="1070" t="s">
        <v>147</v>
      </c>
      <c r="O146" s="1070" t="s">
        <v>147</v>
      </c>
      <c r="P146" s="1070" t="s">
        <v>147</v>
      </c>
      <c r="Q146" s="1070" t="s">
        <v>147</v>
      </c>
    </row>
    <row r="147" spans="3:17" ht="14.5">
      <c r="C147" s="611" t="s">
        <v>147</v>
      </c>
      <c r="D147" s="611" t="s">
        <v>147</v>
      </c>
      <c r="E147" s="1354" t="s">
        <v>147</v>
      </c>
      <c r="F147" s="1070" t="s">
        <v>147</v>
      </c>
      <c r="G147" s="1070" t="s">
        <v>147</v>
      </c>
      <c r="H147" s="1070" t="s">
        <v>147</v>
      </c>
      <c r="I147" s="1070" t="s">
        <v>147</v>
      </c>
      <c r="J147" s="1070" t="s">
        <v>147</v>
      </c>
      <c r="K147" s="1070" t="s">
        <v>147</v>
      </c>
      <c r="L147" s="1070" t="s">
        <v>147</v>
      </c>
      <c r="M147" s="1070" t="s">
        <v>147</v>
      </c>
      <c r="N147" s="1070" t="s">
        <v>147</v>
      </c>
      <c r="O147" s="1070" t="s">
        <v>147</v>
      </c>
      <c r="P147" s="1070" t="s">
        <v>147</v>
      </c>
      <c r="Q147" s="1070" t="s">
        <v>147</v>
      </c>
    </row>
    <row r="148" spans="3:17" ht="14.5">
      <c r="C148" s="611" t="s">
        <v>147</v>
      </c>
      <c r="D148" s="611" t="s">
        <v>147</v>
      </c>
      <c r="E148" s="1354" t="s">
        <v>147</v>
      </c>
      <c r="F148" s="1070" t="s">
        <v>147</v>
      </c>
      <c r="G148" s="1070" t="s">
        <v>147</v>
      </c>
      <c r="H148" s="1070" t="s">
        <v>147</v>
      </c>
      <c r="I148" s="1070" t="s">
        <v>147</v>
      </c>
      <c r="J148" s="1070" t="s">
        <v>147</v>
      </c>
      <c r="K148" s="1070" t="s">
        <v>147</v>
      </c>
      <c r="L148" s="1070" t="s">
        <v>147</v>
      </c>
      <c r="M148" s="1070" t="s">
        <v>147</v>
      </c>
      <c r="N148" s="1070" t="s">
        <v>147</v>
      </c>
      <c r="O148" s="1070" t="s">
        <v>147</v>
      </c>
      <c r="P148" s="1070" t="s">
        <v>147</v>
      </c>
      <c r="Q148" s="1070" t="s">
        <v>147</v>
      </c>
    </row>
    <row r="149" spans="3:17" ht="14.5">
      <c r="C149" s="611" t="s">
        <v>147</v>
      </c>
      <c r="D149" s="611" t="s">
        <v>147</v>
      </c>
      <c r="E149" s="1354" t="s">
        <v>147</v>
      </c>
      <c r="F149" s="1070" t="s">
        <v>147</v>
      </c>
      <c r="G149" s="1070" t="s">
        <v>147</v>
      </c>
      <c r="H149" s="1070" t="s">
        <v>147</v>
      </c>
      <c r="I149" s="1070" t="s">
        <v>147</v>
      </c>
      <c r="J149" s="1070" t="s">
        <v>147</v>
      </c>
      <c r="K149" s="1070" t="s">
        <v>147</v>
      </c>
      <c r="L149" s="1070" t="s">
        <v>147</v>
      </c>
      <c r="M149" s="1070" t="s">
        <v>147</v>
      </c>
      <c r="N149" s="1070" t="s">
        <v>147</v>
      </c>
      <c r="O149" s="1070" t="s">
        <v>147</v>
      </c>
      <c r="P149" s="1070" t="s">
        <v>147</v>
      </c>
      <c r="Q149" s="1070" t="s">
        <v>147</v>
      </c>
    </row>
    <row r="150" spans="3:17" ht="14.5">
      <c r="C150" s="611" t="s">
        <v>147</v>
      </c>
      <c r="D150" s="611" t="s">
        <v>147</v>
      </c>
      <c r="E150" s="1354" t="s">
        <v>147</v>
      </c>
      <c r="F150" s="1070" t="s">
        <v>147</v>
      </c>
      <c r="G150" s="1070" t="s">
        <v>147</v>
      </c>
      <c r="H150" s="1070" t="s">
        <v>147</v>
      </c>
      <c r="I150" s="1070" t="s">
        <v>147</v>
      </c>
      <c r="J150" s="1070" t="s">
        <v>147</v>
      </c>
      <c r="K150" s="1070" t="s">
        <v>147</v>
      </c>
      <c r="L150" s="1070" t="s">
        <v>147</v>
      </c>
      <c r="M150" s="1070" t="s">
        <v>147</v>
      </c>
      <c r="N150" s="1070" t="s">
        <v>147</v>
      </c>
      <c r="O150" s="1070" t="s">
        <v>147</v>
      </c>
      <c r="P150" s="1070" t="s">
        <v>147</v>
      </c>
      <c r="Q150" s="1070" t="s">
        <v>147</v>
      </c>
    </row>
    <row r="151" spans="3:17" ht="14.5">
      <c r="C151" s="611" t="s">
        <v>147</v>
      </c>
      <c r="D151" s="611" t="s">
        <v>147</v>
      </c>
      <c r="E151" s="1354" t="s">
        <v>147</v>
      </c>
      <c r="F151" s="1070" t="s">
        <v>147</v>
      </c>
      <c r="G151" s="1070" t="s">
        <v>147</v>
      </c>
      <c r="H151" s="1070" t="s">
        <v>147</v>
      </c>
      <c r="I151" s="1070" t="s">
        <v>147</v>
      </c>
      <c r="J151" s="1070" t="s">
        <v>147</v>
      </c>
      <c r="K151" s="1070" t="s">
        <v>147</v>
      </c>
      <c r="L151" s="1070" t="s">
        <v>147</v>
      </c>
      <c r="M151" s="1070" t="s">
        <v>147</v>
      </c>
      <c r="N151" s="1070" t="s">
        <v>147</v>
      </c>
      <c r="O151" s="1070" t="s">
        <v>147</v>
      </c>
      <c r="P151" s="1070" t="s">
        <v>147</v>
      </c>
      <c r="Q151" s="1070" t="s">
        <v>147</v>
      </c>
    </row>
    <row r="152" spans="3:17" ht="14.5">
      <c r="C152" s="611" t="s">
        <v>147</v>
      </c>
      <c r="D152" s="611" t="s">
        <v>147</v>
      </c>
      <c r="E152" s="1354" t="s">
        <v>147</v>
      </c>
      <c r="F152" s="1070" t="s">
        <v>147</v>
      </c>
      <c r="G152" s="1070" t="s">
        <v>147</v>
      </c>
      <c r="H152" s="1070" t="s">
        <v>147</v>
      </c>
      <c r="I152" s="1070" t="s">
        <v>147</v>
      </c>
      <c r="J152" s="1070" t="s">
        <v>147</v>
      </c>
      <c r="K152" s="1070" t="s">
        <v>147</v>
      </c>
      <c r="L152" s="1070" t="s">
        <v>147</v>
      </c>
      <c r="M152" s="1070" t="s">
        <v>147</v>
      </c>
      <c r="N152" s="1070" t="s">
        <v>147</v>
      </c>
      <c r="O152" s="1070" t="s">
        <v>147</v>
      </c>
      <c r="P152" s="1070" t="s">
        <v>147</v>
      </c>
      <c r="Q152" s="1070" t="s">
        <v>147</v>
      </c>
    </row>
    <row r="153" spans="3:17" ht="14.5">
      <c r="C153" s="611" t="s">
        <v>147</v>
      </c>
      <c r="D153" s="611" t="s">
        <v>147</v>
      </c>
      <c r="E153" s="1354" t="s">
        <v>147</v>
      </c>
      <c r="F153" s="1070" t="s">
        <v>147</v>
      </c>
      <c r="G153" s="1070" t="s">
        <v>147</v>
      </c>
      <c r="H153" s="1070" t="s">
        <v>147</v>
      </c>
      <c r="I153" s="1070" t="s">
        <v>147</v>
      </c>
      <c r="J153" s="1070" t="s">
        <v>147</v>
      </c>
      <c r="K153" s="1070" t="s">
        <v>147</v>
      </c>
      <c r="L153" s="1070" t="s">
        <v>147</v>
      </c>
      <c r="M153" s="1070" t="s">
        <v>147</v>
      </c>
      <c r="N153" s="1070" t="s">
        <v>147</v>
      </c>
      <c r="O153" s="1070" t="s">
        <v>147</v>
      </c>
      <c r="P153" s="1070" t="s">
        <v>147</v>
      </c>
      <c r="Q153" s="1070" t="s">
        <v>147</v>
      </c>
    </row>
    <row r="154" spans="3:17" ht="14.5">
      <c r="C154" s="611" t="s">
        <v>147</v>
      </c>
      <c r="D154" s="611" t="s">
        <v>147</v>
      </c>
      <c r="E154" s="1354" t="s">
        <v>147</v>
      </c>
      <c r="F154" s="1070" t="s">
        <v>147</v>
      </c>
      <c r="G154" s="1070" t="s">
        <v>147</v>
      </c>
      <c r="H154" s="1070" t="s">
        <v>147</v>
      </c>
      <c r="I154" s="1070" t="s">
        <v>147</v>
      </c>
      <c r="J154" s="1070" t="s">
        <v>147</v>
      </c>
      <c r="K154" s="1070" t="s">
        <v>147</v>
      </c>
      <c r="L154" s="1070" t="s">
        <v>147</v>
      </c>
      <c r="M154" s="1070" t="s">
        <v>147</v>
      </c>
      <c r="N154" s="1070" t="s">
        <v>147</v>
      </c>
      <c r="O154" s="1070" t="s">
        <v>147</v>
      </c>
      <c r="P154" s="1070" t="s">
        <v>147</v>
      </c>
      <c r="Q154" s="1070" t="s">
        <v>147</v>
      </c>
    </row>
    <row r="155" spans="3:17" ht="14.5">
      <c r="C155" s="611" t="s">
        <v>147</v>
      </c>
      <c r="D155" s="611" t="s">
        <v>147</v>
      </c>
      <c r="E155" s="1354" t="s">
        <v>147</v>
      </c>
      <c r="F155" s="1070" t="s">
        <v>147</v>
      </c>
      <c r="G155" s="1070" t="s">
        <v>147</v>
      </c>
      <c r="H155" s="1070" t="s">
        <v>147</v>
      </c>
      <c r="I155" s="1070" t="s">
        <v>147</v>
      </c>
      <c r="J155" s="1070" t="s">
        <v>147</v>
      </c>
      <c r="K155" s="1070" t="s">
        <v>147</v>
      </c>
      <c r="L155" s="1070" t="s">
        <v>147</v>
      </c>
      <c r="M155" s="1070" t="s">
        <v>147</v>
      </c>
      <c r="N155" s="1070" t="s">
        <v>147</v>
      </c>
      <c r="O155" s="1070" t="s">
        <v>147</v>
      </c>
      <c r="P155" s="1070" t="s">
        <v>147</v>
      </c>
      <c r="Q155" s="1070" t="s">
        <v>147</v>
      </c>
    </row>
    <row r="156" spans="3:17" ht="14.5">
      <c r="C156" s="611" t="s">
        <v>147</v>
      </c>
      <c r="D156" s="611" t="s">
        <v>147</v>
      </c>
      <c r="E156" s="1354" t="s">
        <v>147</v>
      </c>
      <c r="F156" s="1070" t="s">
        <v>147</v>
      </c>
      <c r="G156" s="1070" t="s">
        <v>147</v>
      </c>
      <c r="H156" s="1070" t="s">
        <v>147</v>
      </c>
      <c r="I156" s="1070" t="s">
        <v>147</v>
      </c>
      <c r="J156" s="1070" t="s">
        <v>147</v>
      </c>
      <c r="K156" s="1070" t="s">
        <v>147</v>
      </c>
      <c r="L156" s="1070" t="s">
        <v>147</v>
      </c>
      <c r="M156" s="1070" t="s">
        <v>147</v>
      </c>
      <c r="N156" s="1070" t="s">
        <v>147</v>
      </c>
      <c r="O156" s="1070" t="s">
        <v>147</v>
      </c>
      <c r="P156" s="1070" t="s">
        <v>147</v>
      </c>
      <c r="Q156" s="1070" t="s">
        <v>147</v>
      </c>
    </row>
    <row r="157" spans="3:17" ht="14.5">
      <c r="C157" s="611" t="s">
        <v>147</v>
      </c>
      <c r="D157" s="611" t="s">
        <v>147</v>
      </c>
      <c r="E157" s="1354" t="s">
        <v>147</v>
      </c>
      <c r="F157" s="1070" t="s">
        <v>147</v>
      </c>
      <c r="G157" s="1070" t="s">
        <v>147</v>
      </c>
      <c r="H157" s="1070" t="s">
        <v>147</v>
      </c>
      <c r="I157" s="1070" t="s">
        <v>147</v>
      </c>
      <c r="J157" s="1070" t="s">
        <v>147</v>
      </c>
      <c r="K157" s="1070" t="s">
        <v>147</v>
      </c>
      <c r="L157" s="1070" t="s">
        <v>147</v>
      </c>
      <c r="M157" s="1070" t="s">
        <v>147</v>
      </c>
      <c r="N157" s="1070" t="s">
        <v>147</v>
      </c>
      <c r="O157" s="1070" t="s">
        <v>147</v>
      </c>
      <c r="P157" s="1070" t="s">
        <v>147</v>
      </c>
      <c r="Q157" s="1070" t="s">
        <v>147</v>
      </c>
    </row>
    <row r="158" spans="3:17" ht="14.5">
      <c r="C158" s="611" t="s">
        <v>147</v>
      </c>
      <c r="D158" s="611" t="s">
        <v>147</v>
      </c>
      <c r="E158" s="1354" t="s">
        <v>147</v>
      </c>
      <c r="F158" s="1070" t="s">
        <v>147</v>
      </c>
      <c r="G158" s="1070" t="s">
        <v>147</v>
      </c>
      <c r="H158" s="1070" t="s">
        <v>147</v>
      </c>
      <c r="I158" s="1070" t="s">
        <v>147</v>
      </c>
      <c r="J158" s="1070" t="s">
        <v>147</v>
      </c>
      <c r="K158" s="1070" t="s">
        <v>147</v>
      </c>
      <c r="L158" s="1070" t="s">
        <v>147</v>
      </c>
      <c r="M158" s="1070" t="s">
        <v>147</v>
      </c>
      <c r="N158" s="1070" t="s">
        <v>147</v>
      </c>
      <c r="O158" s="1070" t="s">
        <v>147</v>
      </c>
      <c r="P158" s="1070" t="s">
        <v>147</v>
      </c>
      <c r="Q158" s="1070" t="s">
        <v>147</v>
      </c>
    </row>
    <row r="159" spans="3:17" ht="14.5">
      <c r="C159" s="611" t="s">
        <v>147</v>
      </c>
      <c r="D159" s="611" t="s">
        <v>147</v>
      </c>
      <c r="E159" s="1354" t="s">
        <v>147</v>
      </c>
      <c r="F159" s="1070" t="s">
        <v>147</v>
      </c>
      <c r="G159" s="1070" t="s">
        <v>147</v>
      </c>
      <c r="H159" s="1070" t="s">
        <v>147</v>
      </c>
      <c r="I159" s="1070" t="s">
        <v>147</v>
      </c>
      <c r="J159" s="1070" t="s">
        <v>147</v>
      </c>
      <c r="K159" s="1070" t="s">
        <v>147</v>
      </c>
      <c r="L159" s="1070" t="s">
        <v>147</v>
      </c>
      <c r="M159" s="1070" t="s">
        <v>147</v>
      </c>
      <c r="N159" s="1070" t="s">
        <v>147</v>
      </c>
      <c r="O159" s="1070" t="s">
        <v>147</v>
      </c>
      <c r="P159" s="1070" t="s">
        <v>147</v>
      </c>
      <c r="Q159" s="1070" t="s">
        <v>147</v>
      </c>
    </row>
    <row r="160" spans="3:17" ht="14.5">
      <c r="C160" s="611" t="s">
        <v>147</v>
      </c>
      <c r="D160" s="611" t="s">
        <v>147</v>
      </c>
      <c r="E160" s="1354" t="s">
        <v>147</v>
      </c>
      <c r="F160" s="1070" t="s">
        <v>147</v>
      </c>
      <c r="G160" s="1070" t="s">
        <v>147</v>
      </c>
      <c r="H160" s="1070" t="s">
        <v>147</v>
      </c>
      <c r="I160" s="1070" t="s">
        <v>147</v>
      </c>
      <c r="J160" s="1070" t="s">
        <v>147</v>
      </c>
      <c r="K160" s="1070" t="s">
        <v>147</v>
      </c>
      <c r="L160" s="1070" t="s">
        <v>147</v>
      </c>
      <c r="M160" s="1070" t="s">
        <v>147</v>
      </c>
      <c r="N160" s="1070" t="s">
        <v>147</v>
      </c>
      <c r="O160" s="1070" t="s">
        <v>147</v>
      </c>
      <c r="P160" s="1070" t="s">
        <v>147</v>
      </c>
      <c r="Q160" s="1070" t="s">
        <v>147</v>
      </c>
    </row>
    <row r="161" spans="3:17" ht="14.5">
      <c r="C161" s="611" t="s">
        <v>147</v>
      </c>
      <c r="D161" s="611" t="s">
        <v>147</v>
      </c>
      <c r="E161" s="1354" t="s">
        <v>147</v>
      </c>
      <c r="F161" s="1070" t="s">
        <v>147</v>
      </c>
      <c r="G161" s="1070" t="s">
        <v>147</v>
      </c>
      <c r="H161" s="1070" t="s">
        <v>147</v>
      </c>
      <c r="I161" s="1070" t="s">
        <v>147</v>
      </c>
      <c r="J161" s="1070" t="s">
        <v>147</v>
      </c>
      <c r="K161" s="1070" t="s">
        <v>147</v>
      </c>
      <c r="L161" s="1070" t="s">
        <v>147</v>
      </c>
      <c r="M161" s="1070" t="s">
        <v>147</v>
      </c>
      <c r="N161" s="1070" t="s">
        <v>147</v>
      </c>
      <c r="O161" s="1070" t="s">
        <v>147</v>
      </c>
      <c r="P161" s="1070" t="s">
        <v>147</v>
      </c>
      <c r="Q161" s="1070" t="s">
        <v>147</v>
      </c>
    </row>
    <row r="162" spans="3:17" ht="14.5">
      <c r="C162" s="611" t="s">
        <v>147</v>
      </c>
      <c r="D162" s="611" t="s">
        <v>147</v>
      </c>
      <c r="E162" s="1354" t="s">
        <v>147</v>
      </c>
      <c r="F162" s="1070" t="s">
        <v>147</v>
      </c>
      <c r="G162" s="1070" t="s">
        <v>147</v>
      </c>
      <c r="H162" s="1070" t="s">
        <v>147</v>
      </c>
      <c r="I162" s="1070" t="s">
        <v>147</v>
      </c>
      <c r="J162" s="1070" t="s">
        <v>147</v>
      </c>
      <c r="K162" s="1070" t="s">
        <v>147</v>
      </c>
      <c r="L162" s="1070" t="s">
        <v>147</v>
      </c>
      <c r="M162" s="1070" t="s">
        <v>147</v>
      </c>
      <c r="N162" s="1070" t="s">
        <v>147</v>
      </c>
      <c r="O162" s="1070" t="s">
        <v>147</v>
      </c>
      <c r="P162" s="1070" t="s">
        <v>147</v>
      </c>
      <c r="Q162" s="1070" t="s">
        <v>147</v>
      </c>
    </row>
    <row r="163" spans="3:17" ht="14.5">
      <c r="C163" s="611" t="s">
        <v>147</v>
      </c>
      <c r="D163" s="611" t="s">
        <v>147</v>
      </c>
      <c r="E163" s="1354" t="s">
        <v>147</v>
      </c>
      <c r="F163" s="1070" t="s">
        <v>147</v>
      </c>
      <c r="G163" s="1070" t="s">
        <v>147</v>
      </c>
      <c r="H163" s="1070" t="s">
        <v>147</v>
      </c>
      <c r="I163" s="1070" t="s">
        <v>147</v>
      </c>
      <c r="J163" s="1070" t="s">
        <v>147</v>
      </c>
      <c r="K163" s="1070" t="s">
        <v>147</v>
      </c>
      <c r="L163" s="1070" t="s">
        <v>147</v>
      </c>
      <c r="M163" s="1070" t="s">
        <v>147</v>
      </c>
      <c r="N163" s="1070" t="s">
        <v>147</v>
      </c>
      <c r="O163" s="1070" t="s">
        <v>147</v>
      </c>
      <c r="P163" s="1070" t="s">
        <v>147</v>
      </c>
      <c r="Q163" s="1070" t="s">
        <v>147</v>
      </c>
    </row>
    <row r="164" spans="3:17" ht="14.5">
      <c r="C164" s="611" t="s">
        <v>147</v>
      </c>
      <c r="D164" s="611" t="s">
        <v>147</v>
      </c>
      <c r="E164" s="1354" t="s">
        <v>147</v>
      </c>
      <c r="F164" s="1070" t="s">
        <v>147</v>
      </c>
      <c r="G164" s="1070" t="s">
        <v>147</v>
      </c>
      <c r="H164" s="1070" t="s">
        <v>147</v>
      </c>
      <c r="I164" s="1070" t="s">
        <v>147</v>
      </c>
      <c r="J164" s="1070" t="s">
        <v>147</v>
      </c>
      <c r="K164" s="1070" t="s">
        <v>147</v>
      </c>
      <c r="L164" s="1070" t="s">
        <v>147</v>
      </c>
      <c r="M164" s="1070" t="s">
        <v>147</v>
      </c>
      <c r="N164" s="1070" t="s">
        <v>147</v>
      </c>
      <c r="O164" s="1070" t="s">
        <v>147</v>
      </c>
      <c r="P164" s="1070" t="s">
        <v>147</v>
      </c>
      <c r="Q164" s="1070" t="s">
        <v>147</v>
      </c>
    </row>
    <row r="165" spans="3:17" ht="14.5">
      <c r="C165" s="611" t="s">
        <v>147</v>
      </c>
      <c r="D165" s="611" t="s">
        <v>147</v>
      </c>
      <c r="E165" s="1354" t="s">
        <v>147</v>
      </c>
      <c r="F165" s="1070" t="s">
        <v>147</v>
      </c>
      <c r="G165" s="1070" t="s">
        <v>147</v>
      </c>
      <c r="H165" s="1070" t="s">
        <v>147</v>
      </c>
      <c r="I165" s="1070" t="s">
        <v>147</v>
      </c>
      <c r="J165" s="1070" t="s">
        <v>147</v>
      </c>
      <c r="K165" s="1070" t="s">
        <v>147</v>
      </c>
      <c r="L165" s="1070" t="s">
        <v>147</v>
      </c>
      <c r="M165" s="1070" t="s">
        <v>147</v>
      </c>
      <c r="N165" s="1070" t="s">
        <v>147</v>
      </c>
      <c r="O165" s="1070" t="s">
        <v>147</v>
      </c>
      <c r="P165" s="1070" t="s">
        <v>147</v>
      </c>
      <c r="Q165" s="1070" t="s">
        <v>147</v>
      </c>
    </row>
    <row r="166" spans="3:17" ht="14.5">
      <c r="C166" s="611" t="s">
        <v>147</v>
      </c>
      <c r="D166" s="611" t="s">
        <v>147</v>
      </c>
      <c r="E166" s="1354" t="s">
        <v>147</v>
      </c>
      <c r="F166" s="1070" t="s">
        <v>147</v>
      </c>
      <c r="G166" s="1070" t="s">
        <v>147</v>
      </c>
      <c r="H166" s="1070" t="s">
        <v>147</v>
      </c>
      <c r="I166" s="1070" t="s">
        <v>147</v>
      </c>
      <c r="J166" s="1070" t="s">
        <v>147</v>
      </c>
      <c r="K166" s="1070" t="s">
        <v>147</v>
      </c>
      <c r="L166" s="1070" t="s">
        <v>147</v>
      </c>
      <c r="M166" s="1070" t="s">
        <v>147</v>
      </c>
      <c r="N166" s="1070" t="s">
        <v>147</v>
      </c>
      <c r="O166" s="1070" t="s">
        <v>147</v>
      </c>
      <c r="P166" s="1070" t="s">
        <v>147</v>
      </c>
      <c r="Q166" s="1070" t="s">
        <v>147</v>
      </c>
    </row>
    <row r="167" spans="3:17" ht="14.5">
      <c r="C167" s="611" t="s">
        <v>147</v>
      </c>
      <c r="D167" s="611" t="s">
        <v>147</v>
      </c>
      <c r="E167" s="1354" t="s">
        <v>147</v>
      </c>
      <c r="F167" s="1070" t="s">
        <v>147</v>
      </c>
      <c r="G167" s="1070" t="s">
        <v>147</v>
      </c>
      <c r="H167" s="1070" t="s">
        <v>147</v>
      </c>
      <c r="I167" s="1070" t="s">
        <v>147</v>
      </c>
      <c r="J167" s="1070" t="s">
        <v>147</v>
      </c>
      <c r="K167" s="1070" t="s">
        <v>147</v>
      </c>
      <c r="L167" s="1070" t="s">
        <v>147</v>
      </c>
      <c r="M167" s="1070" t="s">
        <v>147</v>
      </c>
      <c r="N167" s="1070" t="s">
        <v>147</v>
      </c>
      <c r="O167" s="1070" t="s">
        <v>147</v>
      </c>
      <c r="P167" s="1070" t="s">
        <v>147</v>
      </c>
      <c r="Q167" s="1070" t="s">
        <v>147</v>
      </c>
    </row>
    <row r="168" spans="3:17" ht="14.5">
      <c r="C168" s="611" t="s">
        <v>147</v>
      </c>
      <c r="D168" s="611" t="s">
        <v>147</v>
      </c>
      <c r="E168" s="1354" t="s">
        <v>147</v>
      </c>
      <c r="F168" s="1070" t="s">
        <v>147</v>
      </c>
      <c r="G168" s="1070" t="s">
        <v>147</v>
      </c>
      <c r="H168" s="1070" t="s">
        <v>147</v>
      </c>
      <c r="I168" s="1070" t="s">
        <v>147</v>
      </c>
      <c r="J168" s="1070" t="s">
        <v>147</v>
      </c>
      <c r="K168" s="1070" t="s">
        <v>147</v>
      </c>
      <c r="L168" s="1070" t="s">
        <v>147</v>
      </c>
      <c r="M168" s="1070" t="s">
        <v>147</v>
      </c>
      <c r="N168" s="1070" t="s">
        <v>147</v>
      </c>
      <c r="O168" s="1070" t="s">
        <v>147</v>
      </c>
      <c r="P168" s="1070" t="s">
        <v>147</v>
      </c>
      <c r="Q168" s="1070" t="s">
        <v>147</v>
      </c>
    </row>
    <row r="169" spans="3:17" ht="14.5">
      <c r="C169" s="611" t="s">
        <v>147</v>
      </c>
      <c r="D169" s="611" t="s">
        <v>147</v>
      </c>
      <c r="E169" s="1354" t="s">
        <v>147</v>
      </c>
      <c r="F169" s="1070" t="s">
        <v>147</v>
      </c>
      <c r="G169" s="1070" t="s">
        <v>147</v>
      </c>
      <c r="H169" s="1070" t="s">
        <v>147</v>
      </c>
      <c r="I169" s="1070" t="s">
        <v>147</v>
      </c>
      <c r="J169" s="1070" t="s">
        <v>147</v>
      </c>
      <c r="K169" s="1070" t="s">
        <v>147</v>
      </c>
      <c r="L169" s="1070" t="s">
        <v>147</v>
      </c>
      <c r="M169" s="1070" t="s">
        <v>147</v>
      </c>
      <c r="N169" s="1070" t="s">
        <v>147</v>
      </c>
      <c r="O169" s="1070" t="s">
        <v>147</v>
      </c>
      <c r="P169" s="1070" t="s">
        <v>147</v>
      </c>
      <c r="Q169" s="1070" t="s">
        <v>147</v>
      </c>
    </row>
    <row r="170" spans="3:17" ht="14.5">
      <c r="C170" s="611" t="s">
        <v>147</v>
      </c>
      <c r="D170" s="611" t="s">
        <v>147</v>
      </c>
      <c r="E170" s="1354" t="s">
        <v>147</v>
      </c>
      <c r="F170" s="1070" t="s">
        <v>147</v>
      </c>
      <c r="G170" s="1070" t="s">
        <v>147</v>
      </c>
      <c r="H170" s="1070" t="s">
        <v>147</v>
      </c>
      <c r="I170" s="1070" t="s">
        <v>147</v>
      </c>
      <c r="J170" s="1070" t="s">
        <v>147</v>
      </c>
      <c r="K170" s="1070" t="s">
        <v>147</v>
      </c>
      <c r="L170" s="1070" t="s">
        <v>147</v>
      </c>
      <c r="M170" s="1070" t="s">
        <v>147</v>
      </c>
      <c r="N170" s="1070" t="s">
        <v>147</v>
      </c>
      <c r="O170" s="1070" t="s">
        <v>147</v>
      </c>
      <c r="P170" s="1070" t="s">
        <v>147</v>
      </c>
      <c r="Q170" s="1070" t="s">
        <v>147</v>
      </c>
    </row>
    <row r="171" spans="3:17" ht="14.5">
      <c r="C171" s="611" t="s">
        <v>147</v>
      </c>
      <c r="D171" s="611" t="s">
        <v>147</v>
      </c>
      <c r="E171" s="1354" t="s">
        <v>147</v>
      </c>
      <c r="F171" s="1070" t="s">
        <v>147</v>
      </c>
      <c r="G171" s="1070" t="s">
        <v>147</v>
      </c>
      <c r="H171" s="1070" t="s">
        <v>147</v>
      </c>
      <c r="I171" s="1070" t="s">
        <v>147</v>
      </c>
      <c r="J171" s="1070" t="s">
        <v>147</v>
      </c>
      <c r="K171" s="1070" t="s">
        <v>147</v>
      </c>
      <c r="L171" s="1070" t="s">
        <v>147</v>
      </c>
      <c r="M171" s="1070" t="s">
        <v>147</v>
      </c>
      <c r="N171" s="1070" t="s">
        <v>147</v>
      </c>
      <c r="O171" s="1070" t="s">
        <v>147</v>
      </c>
      <c r="P171" s="1070" t="s">
        <v>147</v>
      </c>
      <c r="Q171" s="1070" t="s">
        <v>147</v>
      </c>
    </row>
    <row r="172" spans="3:17" ht="14.5">
      <c r="C172" s="611" t="s">
        <v>147</v>
      </c>
      <c r="D172" s="611" t="s">
        <v>147</v>
      </c>
      <c r="E172" s="1354" t="s">
        <v>147</v>
      </c>
      <c r="F172" s="1070" t="s">
        <v>147</v>
      </c>
      <c r="G172" s="1070" t="s">
        <v>147</v>
      </c>
      <c r="H172" s="1070" t="s">
        <v>147</v>
      </c>
      <c r="I172" s="1070" t="s">
        <v>147</v>
      </c>
      <c r="J172" s="1070" t="s">
        <v>147</v>
      </c>
      <c r="K172" s="1070" t="s">
        <v>147</v>
      </c>
      <c r="L172" s="1070" t="s">
        <v>147</v>
      </c>
      <c r="M172" s="1070" t="s">
        <v>147</v>
      </c>
      <c r="N172" s="1070" t="s">
        <v>147</v>
      </c>
      <c r="O172" s="1070" t="s">
        <v>147</v>
      </c>
      <c r="P172" s="1070" t="s">
        <v>147</v>
      </c>
      <c r="Q172" s="1070" t="s">
        <v>147</v>
      </c>
    </row>
    <row r="173" spans="3:17" ht="14.5">
      <c r="C173" s="611" t="s">
        <v>147</v>
      </c>
      <c r="D173" s="611" t="s">
        <v>147</v>
      </c>
      <c r="E173" s="1354" t="s">
        <v>147</v>
      </c>
      <c r="F173" s="1070" t="s">
        <v>147</v>
      </c>
      <c r="G173" s="1070" t="s">
        <v>147</v>
      </c>
      <c r="H173" s="1070" t="s">
        <v>147</v>
      </c>
      <c r="I173" s="1070" t="s">
        <v>147</v>
      </c>
      <c r="J173" s="1070" t="s">
        <v>147</v>
      </c>
      <c r="K173" s="1070" t="s">
        <v>147</v>
      </c>
      <c r="L173" s="1070" t="s">
        <v>147</v>
      </c>
      <c r="M173" s="1070" t="s">
        <v>147</v>
      </c>
      <c r="N173" s="1070" t="s">
        <v>147</v>
      </c>
      <c r="O173" s="1070" t="s">
        <v>147</v>
      </c>
      <c r="P173" s="1070" t="s">
        <v>147</v>
      </c>
      <c r="Q173" s="1070" t="s">
        <v>147</v>
      </c>
    </row>
    <row r="174" spans="3:17" ht="14.5">
      <c r="C174" s="611" t="s">
        <v>147</v>
      </c>
      <c r="D174" s="611" t="s">
        <v>147</v>
      </c>
      <c r="E174" s="1354" t="s">
        <v>147</v>
      </c>
      <c r="F174" s="1070" t="s">
        <v>147</v>
      </c>
      <c r="G174" s="1070" t="s">
        <v>147</v>
      </c>
      <c r="H174" s="1070" t="s">
        <v>147</v>
      </c>
      <c r="I174" s="1070" t="s">
        <v>147</v>
      </c>
      <c r="J174" s="1070" t="s">
        <v>147</v>
      </c>
      <c r="K174" s="1070" t="s">
        <v>147</v>
      </c>
      <c r="L174" s="1070" t="s">
        <v>147</v>
      </c>
      <c r="M174" s="1070" t="s">
        <v>147</v>
      </c>
      <c r="N174" s="1070" t="s">
        <v>147</v>
      </c>
      <c r="O174" s="1070" t="s">
        <v>147</v>
      </c>
      <c r="P174" s="1070" t="s">
        <v>147</v>
      </c>
      <c r="Q174" s="1070" t="s">
        <v>147</v>
      </c>
    </row>
    <row r="175" spans="3:17" ht="14.5">
      <c r="C175" s="611" t="s">
        <v>147</v>
      </c>
      <c r="D175" s="611" t="s">
        <v>147</v>
      </c>
      <c r="E175" s="1354" t="s">
        <v>147</v>
      </c>
      <c r="F175" s="1070" t="s">
        <v>147</v>
      </c>
      <c r="G175" s="1070" t="s">
        <v>147</v>
      </c>
      <c r="H175" s="1070" t="s">
        <v>147</v>
      </c>
      <c r="I175" s="1070" t="s">
        <v>147</v>
      </c>
      <c r="J175" s="1070" t="s">
        <v>147</v>
      </c>
      <c r="K175" s="1070" t="s">
        <v>147</v>
      </c>
      <c r="L175" s="1070" t="s">
        <v>147</v>
      </c>
      <c r="M175" s="1070" t="s">
        <v>147</v>
      </c>
      <c r="N175" s="1070" t="s">
        <v>147</v>
      </c>
      <c r="O175" s="1070" t="s">
        <v>147</v>
      </c>
      <c r="P175" s="1070" t="s">
        <v>147</v>
      </c>
      <c r="Q175" s="1070" t="s">
        <v>147</v>
      </c>
    </row>
    <row r="176" spans="3:17" ht="14.5">
      <c r="C176" s="611" t="s">
        <v>147</v>
      </c>
      <c r="D176" s="611" t="s">
        <v>147</v>
      </c>
      <c r="E176" s="1354" t="s">
        <v>147</v>
      </c>
      <c r="F176" s="1070" t="s">
        <v>147</v>
      </c>
      <c r="G176" s="1070" t="s">
        <v>147</v>
      </c>
      <c r="H176" s="1070" t="s">
        <v>147</v>
      </c>
      <c r="I176" s="1070" t="s">
        <v>147</v>
      </c>
      <c r="J176" s="1070" t="s">
        <v>147</v>
      </c>
      <c r="K176" s="1070" t="s">
        <v>147</v>
      </c>
      <c r="L176" s="1070" t="s">
        <v>147</v>
      </c>
      <c r="M176" s="1070" t="s">
        <v>147</v>
      </c>
      <c r="N176" s="1070" t="s">
        <v>147</v>
      </c>
      <c r="O176" s="1070" t="s">
        <v>147</v>
      </c>
      <c r="P176" s="1070" t="s">
        <v>147</v>
      </c>
      <c r="Q176" s="1070" t="s">
        <v>147</v>
      </c>
    </row>
    <row r="177" spans="3:17" ht="14.5">
      <c r="C177" s="611" t="s">
        <v>147</v>
      </c>
      <c r="D177" s="611" t="s">
        <v>147</v>
      </c>
      <c r="E177" s="1354" t="s">
        <v>147</v>
      </c>
      <c r="F177" s="1070" t="s">
        <v>147</v>
      </c>
      <c r="G177" s="1070" t="s">
        <v>147</v>
      </c>
      <c r="H177" s="1070" t="s">
        <v>147</v>
      </c>
      <c r="I177" s="1070" t="s">
        <v>147</v>
      </c>
      <c r="J177" s="1070" t="s">
        <v>147</v>
      </c>
      <c r="K177" s="1070" t="s">
        <v>147</v>
      </c>
      <c r="L177" s="1070" t="s">
        <v>147</v>
      </c>
      <c r="M177" s="1070" t="s">
        <v>147</v>
      </c>
      <c r="N177" s="1070" t="s">
        <v>147</v>
      </c>
      <c r="O177" s="1070" t="s">
        <v>147</v>
      </c>
      <c r="P177" s="1070" t="s">
        <v>147</v>
      </c>
      <c r="Q177" s="1070" t="s">
        <v>147</v>
      </c>
    </row>
    <row r="178" spans="3:17" ht="14.5">
      <c r="C178" s="611" t="s">
        <v>147</v>
      </c>
      <c r="D178" s="611" t="s">
        <v>147</v>
      </c>
      <c r="E178" s="1354" t="s">
        <v>147</v>
      </c>
      <c r="F178" s="1070" t="s">
        <v>147</v>
      </c>
      <c r="G178" s="1070" t="s">
        <v>147</v>
      </c>
      <c r="H178" s="1070" t="s">
        <v>147</v>
      </c>
      <c r="I178" s="1070" t="s">
        <v>147</v>
      </c>
      <c r="J178" s="1070" t="s">
        <v>147</v>
      </c>
      <c r="K178" s="1070" t="s">
        <v>147</v>
      </c>
      <c r="L178" s="1070" t="s">
        <v>147</v>
      </c>
      <c r="M178" s="1070" t="s">
        <v>147</v>
      </c>
      <c r="N178" s="1070" t="s">
        <v>147</v>
      </c>
      <c r="O178" s="1070" t="s">
        <v>147</v>
      </c>
      <c r="P178" s="1070" t="s">
        <v>147</v>
      </c>
      <c r="Q178" s="1070" t="s">
        <v>147</v>
      </c>
    </row>
    <row r="179" spans="3:17" ht="14.5">
      <c r="C179" s="611" t="s">
        <v>147</v>
      </c>
      <c r="D179" s="611" t="s">
        <v>147</v>
      </c>
      <c r="E179" s="1354" t="s">
        <v>147</v>
      </c>
      <c r="F179" s="1070" t="s">
        <v>147</v>
      </c>
      <c r="G179" s="1070" t="s">
        <v>147</v>
      </c>
      <c r="H179" s="1070" t="s">
        <v>147</v>
      </c>
      <c r="I179" s="1070" t="s">
        <v>147</v>
      </c>
      <c r="J179" s="1070" t="s">
        <v>147</v>
      </c>
      <c r="K179" s="1070" t="s">
        <v>147</v>
      </c>
      <c r="L179" s="1070" t="s">
        <v>147</v>
      </c>
      <c r="M179" s="1070" t="s">
        <v>147</v>
      </c>
      <c r="N179" s="1070" t="s">
        <v>147</v>
      </c>
      <c r="O179" s="1070" t="s">
        <v>147</v>
      </c>
      <c r="P179" s="1070" t="s">
        <v>147</v>
      </c>
      <c r="Q179" s="1070" t="s">
        <v>147</v>
      </c>
    </row>
    <row r="180" spans="3:17" ht="14.5">
      <c r="C180" s="611" t="s">
        <v>147</v>
      </c>
      <c r="D180" s="611" t="s">
        <v>147</v>
      </c>
      <c r="E180" s="1354" t="s">
        <v>147</v>
      </c>
      <c r="F180" s="1070" t="s">
        <v>147</v>
      </c>
      <c r="G180" s="1070" t="s">
        <v>147</v>
      </c>
      <c r="H180" s="1070" t="s">
        <v>147</v>
      </c>
      <c r="I180" s="1070" t="s">
        <v>147</v>
      </c>
      <c r="J180" s="1070" t="s">
        <v>147</v>
      </c>
      <c r="K180" s="1070" t="s">
        <v>147</v>
      </c>
      <c r="L180" s="1070" t="s">
        <v>147</v>
      </c>
      <c r="M180" s="1070" t="s">
        <v>147</v>
      </c>
      <c r="N180" s="1070" t="s">
        <v>147</v>
      </c>
      <c r="O180" s="1070" t="s">
        <v>147</v>
      </c>
      <c r="P180" s="1070" t="s">
        <v>147</v>
      </c>
      <c r="Q180" s="1070" t="s">
        <v>147</v>
      </c>
    </row>
    <row r="181" spans="3:17" ht="14.5">
      <c r="C181" s="611" t="s">
        <v>147</v>
      </c>
      <c r="D181" s="611" t="s">
        <v>147</v>
      </c>
      <c r="E181" s="1354" t="s">
        <v>147</v>
      </c>
      <c r="F181" s="1070" t="s">
        <v>147</v>
      </c>
      <c r="G181" s="1070" t="s">
        <v>147</v>
      </c>
      <c r="H181" s="1070" t="s">
        <v>147</v>
      </c>
      <c r="I181" s="1070" t="s">
        <v>147</v>
      </c>
      <c r="J181" s="1070" t="s">
        <v>147</v>
      </c>
      <c r="K181" s="1070" t="s">
        <v>147</v>
      </c>
      <c r="L181" s="1070" t="s">
        <v>147</v>
      </c>
      <c r="M181" s="1070" t="s">
        <v>147</v>
      </c>
      <c r="N181" s="1070" t="s">
        <v>147</v>
      </c>
      <c r="O181" s="1070" t="s">
        <v>147</v>
      </c>
      <c r="P181" s="1070" t="s">
        <v>147</v>
      </c>
      <c r="Q181" s="1070" t="s">
        <v>147</v>
      </c>
    </row>
    <row r="182" spans="3:17" ht="14.5">
      <c r="C182" s="611" t="s">
        <v>147</v>
      </c>
      <c r="D182" s="611" t="s">
        <v>147</v>
      </c>
      <c r="E182" s="1354" t="s">
        <v>147</v>
      </c>
      <c r="F182" s="1070" t="s">
        <v>147</v>
      </c>
      <c r="G182" s="1070" t="s">
        <v>147</v>
      </c>
      <c r="H182" s="1070" t="s">
        <v>147</v>
      </c>
      <c r="I182" s="1070" t="s">
        <v>147</v>
      </c>
      <c r="J182" s="1070" t="s">
        <v>147</v>
      </c>
      <c r="K182" s="1070" t="s">
        <v>147</v>
      </c>
      <c r="L182" s="1070" t="s">
        <v>147</v>
      </c>
      <c r="M182" s="1070" t="s">
        <v>147</v>
      </c>
      <c r="N182" s="1070" t="s">
        <v>147</v>
      </c>
      <c r="O182" s="1070" t="s">
        <v>147</v>
      </c>
      <c r="P182" s="1070" t="s">
        <v>147</v>
      </c>
      <c r="Q182" s="1070" t="s">
        <v>147</v>
      </c>
    </row>
    <row r="183" spans="3:17" ht="14.5">
      <c r="C183" s="611" t="s">
        <v>147</v>
      </c>
      <c r="D183" s="611" t="s">
        <v>147</v>
      </c>
      <c r="E183" s="1354" t="s">
        <v>147</v>
      </c>
      <c r="F183" s="1070" t="s">
        <v>147</v>
      </c>
      <c r="G183" s="1070" t="s">
        <v>147</v>
      </c>
      <c r="H183" s="1070" t="s">
        <v>147</v>
      </c>
      <c r="I183" s="1070" t="s">
        <v>147</v>
      </c>
      <c r="J183" s="1070" t="s">
        <v>147</v>
      </c>
      <c r="K183" s="1070" t="s">
        <v>147</v>
      </c>
      <c r="L183" s="1070" t="s">
        <v>147</v>
      </c>
      <c r="M183" s="1070" t="s">
        <v>147</v>
      </c>
      <c r="N183" s="1070" t="s">
        <v>147</v>
      </c>
      <c r="O183" s="1070" t="s">
        <v>147</v>
      </c>
      <c r="P183" s="1070" t="s">
        <v>147</v>
      </c>
      <c r="Q183" s="1070" t="s">
        <v>147</v>
      </c>
    </row>
    <row r="184" spans="3:17" ht="14.5">
      <c r="C184" s="611" t="s">
        <v>147</v>
      </c>
      <c r="D184" s="611" t="s">
        <v>147</v>
      </c>
      <c r="E184" s="1354" t="s">
        <v>147</v>
      </c>
      <c r="F184" s="1070" t="s">
        <v>147</v>
      </c>
      <c r="G184" s="1070" t="s">
        <v>147</v>
      </c>
      <c r="H184" s="1070" t="s">
        <v>147</v>
      </c>
      <c r="I184" s="1070" t="s">
        <v>147</v>
      </c>
      <c r="J184" s="1070" t="s">
        <v>147</v>
      </c>
      <c r="K184" s="1070" t="s">
        <v>147</v>
      </c>
      <c r="L184" s="1070" t="s">
        <v>147</v>
      </c>
      <c r="M184" s="1070" t="s">
        <v>147</v>
      </c>
      <c r="N184" s="1070" t="s">
        <v>147</v>
      </c>
      <c r="O184" s="1070" t="s">
        <v>147</v>
      </c>
      <c r="P184" s="1070" t="s">
        <v>147</v>
      </c>
      <c r="Q184" s="1070" t="s">
        <v>147</v>
      </c>
    </row>
    <row r="185" spans="3:17" ht="14.5">
      <c r="C185" s="611" t="s">
        <v>147</v>
      </c>
      <c r="D185" s="611" t="s">
        <v>147</v>
      </c>
      <c r="E185" s="1354" t="s">
        <v>147</v>
      </c>
      <c r="F185" s="1070" t="s">
        <v>147</v>
      </c>
      <c r="G185" s="1070" t="s">
        <v>147</v>
      </c>
      <c r="H185" s="1070" t="s">
        <v>147</v>
      </c>
      <c r="I185" s="1070" t="s">
        <v>147</v>
      </c>
      <c r="J185" s="1070" t="s">
        <v>147</v>
      </c>
      <c r="K185" s="1070" t="s">
        <v>147</v>
      </c>
      <c r="L185" s="1070" t="s">
        <v>147</v>
      </c>
      <c r="M185" s="1070" t="s">
        <v>147</v>
      </c>
      <c r="N185" s="1070" t="s">
        <v>147</v>
      </c>
      <c r="O185" s="1070" t="s">
        <v>147</v>
      </c>
      <c r="P185" s="1070" t="s">
        <v>147</v>
      </c>
      <c r="Q185" s="1070" t="s">
        <v>147</v>
      </c>
    </row>
    <row r="186" spans="3:17" ht="14.5">
      <c r="C186" s="611" t="s">
        <v>147</v>
      </c>
      <c r="D186" s="611" t="s">
        <v>147</v>
      </c>
      <c r="E186" s="1354" t="s">
        <v>147</v>
      </c>
      <c r="F186" s="1070" t="s">
        <v>147</v>
      </c>
      <c r="G186" s="1070" t="s">
        <v>147</v>
      </c>
      <c r="H186" s="1070" t="s">
        <v>147</v>
      </c>
      <c r="I186" s="1070" t="s">
        <v>147</v>
      </c>
      <c r="J186" s="1070" t="s">
        <v>147</v>
      </c>
      <c r="K186" s="1070" t="s">
        <v>147</v>
      </c>
      <c r="L186" s="1070" t="s">
        <v>147</v>
      </c>
      <c r="M186" s="1070" t="s">
        <v>147</v>
      </c>
      <c r="N186" s="1070" t="s">
        <v>147</v>
      </c>
      <c r="O186" s="1070" t="s">
        <v>147</v>
      </c>
      <c r="P186" s="1070" t="s">
        <v>147</v>
      </c>
      <c r="Q186" s="1070" t="s">
        <v>147</v>
      </c>
    </row>
    <row r="187" spans="3:17" ht="14.5">
      <c r="C187" s="611" t="s">
        <v>147</v>
      </c>
      <c r="D187" s="611" t="s">
        <v>147</v>
      </c>
      <c r="E187" s="1354" t="s">
        <v>147</v>
      </c>
      <c r="F187" s="1070" t="s">
        <v>147</v>
      </c>
      <c r="G187" s="1070" t="s">
        <v>147</v>
      </c>
      <c r="H187" s="1070" t="s">
        <v>147</v>
      </c>
      <c r="I187" s="1070" t="s">
        <v>147</v>
      </c>
      <c r="J187" s="1070" t="s">
        <v>147</v>
      </c>
      <c r="K187" s="1070" t="s">
        <v>147</v>
      </c>
      <c r="L187" s="1070" t="s">
        <v>147</v>
      </c>
      <c r="M187" s="1070" t="s">
        <v>147</v>
      </c>
      <c r="N187" s="1070" t="s">
        <v>147</v>
      </c>
      <c r="O187" s="1070" t="s">
        <v>147</v>
      </c>
      <c r="P187" s="1070" t="s">
        <v>147</v>
      </c>
      <c r="Q187" s="1070" t="s">
        <v>147</v>
      </c>
    </row>
    <row r="188" spans="3:17" ht="14.5">
      <c r="C188" s="611" t="s">
        <v>147</v>
      </c>
      <c r="D188" s="611" t="s">
        <v>147</v>
      </c>
      <c r="E188" s="1354" t="s">
        <v>147</v>
      </c>
      <c r="F188" s="1070" t="s">
        <v>147</v>
      </c>
      <c r="G188" s="1070" t="s">
        <v>147</v>
      </c>
      <c r="H188" s="1070" t="s">
        <v>147</v>
      </c>
      <c r="I188" s="1070" t="s">
        <v>147</v>
      </c>
      <c r="J188" s="1070" t="s">
        <v>147</v>
      </c>
      <c r="K188" s="1070" t="s">
        <v>147</v>
      </c>
      <c r="L188" s="1070" t="s">
        <v>147</v>
      </c>
      <c r="M188" s="1070" t="s">
        <v>147</v>
      </c>
      <c r="N188" s="1070" t="s">
        <v>147</v>
      </c>
      <c r="O188" s="1070" t="s">
        <v>147</v>
      </c>
      <c r="P188" s="1070" t="s">
        <v>147</v>
      </c>
      <c r="Q188" s="1070" t="s">
        <v>147</v>
      </c>
    </row>
    <row r="189" spans="3:17" ht="14.5">
      <c r="C189" s="611" t="s">
        <v>147</v>
      </c>
      <c r="D189" s="611" t="s">
        <v>147</v>
      </c>
      <c r="E189" s="1354" t="s">
        <v>147</v>
      </c>
      <c r="F189" s="1070" t="s">
        <v>147</v>
      </c>
      <c r="G189" s="1070" t="s">
        <v>147</v>
      </c>
      <c r="H189" s="1070" t="s">
        <v>147</v>
      </c>
      <c r="I189" s="1070" t="s">
        <v>147</v>
      </c>
      <c r="J189" s="1070" t="s">
        <v>147</v>
      </c>
      <c r="K189" s="1070" t="s">
        <v>147</v>
      </c>
      <c r="L189" s="1070" t="s">
        <v>147</v>
      </c>
      <c r="M189" s="1070" t="s">
        <v>147</v>
      </c>
      <c r="N189" s="1070" t="s">
        <v>147</v>
      </c>
      <c r="O189" s="1070" t="s">
        <v>147</v>
      </c>
      <c r="P189" s="1070" t="s">
        <v>147</v>
      </c>
      <c r="Q189" s="1070" t="s">
        <v>147</v>
      </c>
    </row>
    <row r="190" spans="3:17" ht="14.5">
      <c r="C190" s="611" t="s">
        <v>147</v>
      </c>
      <c r="D190" s="611" t="s">
        <v>147</v>
      </c>
      <c r="E190" s="1354" t="s">
        <v>147</v>
      </c>
      <c r="F190" s="1070" t="s">
        <v>147</v>
      </c>
      <c r="G190" s="1070" t="s">
        <v>147</v>
      </c>
      <c r="H190" s="1070" t="s">
        <v>147</v>
      </c>
      <c r="I190" s="1070" t="s">
        <v>147</v>
      </c>
      <c r="J190" s="1070" t="s">
        <v>147</v>
      </c>
      <c r="K190" s="1070" t="s">
        <v>147</v>
      </c>
      <c r="L190" s="1070" t="s">
        <v>147</v>
      </c>
      <c r="M190" s="1070" t="s">
        <v>147</v>
      </c>
      <c r="N190" s="1070" t="s">
        <v>147</v>
      </c>
      <c r="O190" s="1070" t="s">
        <v>147</v>
      </c>
      <c r="P190" s="1070" t="s">
        <v>147</v>
      </c>
      <c r="Q190" s="1070" t="s">
        <v>147</v>
      </c>
    </row>
    <row r="191" spans="3:17" ht="14.5">
      <c r="C191" s="611" t="s">
        <v>147</v>
      </c>
      <c r="D191" s="611" t="s">
        <v>147</v>
      </c>
      <c r="E191" s="1354" t="s">
        <v>147</v>
      </c>
      <c r="F191" s="1070" t="s">
        <v>147</v>
      </c>
      <c r="G191" s="1070" t="s">
        <v>147</v>
      </c>
      <c r="H191" s="1070" t="s">
        <v>147</v>
      </c>
      <c r="I191" s="1070" t="s">
        <v>147</v>
      </c>
      <c r="J191" s="1070" t="s">
        <v>147</v>
      </c>
      <c r="K191" s="1070" t="s">
        <v>147</v>
      </c>
      <c r="L191" s="1070" t="s">
        <v>147</v>
      </c>
      <c r="M191" s="1070" t="s">
        <v>147</v>
      </c>
      <c r="N191" s="1070" t="s">
        <v>147</v>
      </c>
      <c r="O191" s="1070" t="s">
        <v>147</v>
      </c>
      <c r="P191" s="1070" t="s">
        <v>147</v>
      </c>
      <c r="Q191" s="1070" t="s">
        <v>147</v>
      </c>
    </row>
    <row r="192" spans="3:17" ht="14.5">
      <c r="C192" s="611" t="s">
        <v>147</v>
      </c>
      <c r="D192" s="611" t="s">
        <v>147</v>
      </c>
      <c r="E192" s="1354" t="s">
        <v>147</v>
      </c>
      <c r="F192" s="1070" t="s">
        <v>147</v>
      </c>
      <c r="G192" s="1070" t="s">
        <v>147</v>
      </c>
      <c r="H192" s="1070" t="s">
        <v>147</v>
      </c>
      <c r="I192" s="1070" t="s">
        <v>147</v>
      </c>
      <c r="J192" s="1070" t="s">
        <v>147</v>
      </c>
      <c r="K192" s="1070" t="s">
        <v>147</v>
      </c>
      <c r="L192" s="1070" t="s">
        <v>147</v>
      </c>
      <c r="M192" s="1070" t="s">
        <v>147</v>
      </c>
      <c r="N192" s="1070" t="s">
        <v>147</v>
      </c>
      <c r="O192" s="1070" t="s">
        <v>147</v>
      </c>
      <c r="P192" s="1070" t="s">
        <v>147</v>
      </c>
      <c r="Q192" s="1070" t="s">
        <v>147</v>
      </c>
    </row>
    <row r="193" spans="3:17" ht="14.5">
      <c r="C193" s="611" t="s">
        <v>147</v>
      </c>
      <c r="D193" s="611" t="s">
        <v>147</v>
      </c>
      <c r="E193" s="1354" t="s">
        <v>147</v>
      </c>
      <c r="F193" s="1070" t="s">
        <v>147</v>
      </c>
      <c r="G193" s="1070" t="s">
        <v>147</v>
      </c>
      <c r="H193" s="1070" t="s">
        <v>147</v>
      </c>
      <c r="I193" s="1070" t="s">
        <v>147</v>
      </c>
      <c r="J193" s="1070" t="s">
        <v>147</v>
      </c>
      <c r="K193" s="1070" t="s">
        <v>147</v>
      </c>
      <c r="L193" s="1070" t="s">
        <v>147</v>
      </c>
      <c r="M193" s="1070" t="s">
        <v>147</v>
      </c>
      <c r="N193" s="1070" t="s">
        <v>147</v>
      </c>
      <c r="O193" s="1070" t="s">
        <v>147</v>
      </c>
      <c r="P193" s="1070" t="s">
        <v>147</v>
      </c>
      <c r="Q193" s="1070" t="s">
        <v>147</v>
      </c>
    </row>
    <row r="194" spans="3:17" ht="14.5">
      <c r="C194" s="611" t="s">
        <v>147</v>
      </c>
      <c r="D194" s="611" t="s">
        <v>147</v>
      </c>
      <c r="E194" s="1354" t="s">
        <v>147</v>
      </c>
      <c r="F194" s="1070" t="s">
        <v>147</v>
      </c>
      <c r="G194" s="1070" t="s">
        <v>147</v>
      </c>
      <c r="H194" s="1070" t="s">
        <v>147</v>
      </c>
      <c r="I194" s="1070" t="s">
        <v>147</v>
      </c>
      <c r="J194" s="1070" t="s">
        <v>147</v>
      </c>
      <c r="K194" s="1070" t="s">
        <v>147</v>
      </c>
      <c r="L194" s="1070" t="s">
        <v>147</v>
      </c>
      <c r="M194" s="1070" t="s">
        <v>147</v>
      </c>
      <c r="N194" s="1070" t="s">
        <v>147</v>
      </c>
      <c r="O194" s="1070" t="s">
        <v>147</v>
      </c>
      <c r="P194" s="1070" t="s">
        <v>147</v>
      </c>
      <c r="Q194" s="1070" t="s">
        <v>147</v>
      </c>
    </row>
    <row r="195" spans="3:17" ht="14.5">
      <c r="C195" s="611" t="s">
        <v>147</v>
      </c>
      <c r="D195" s="611" t="s">
        <v>147</v>
      </c>
      <c r="E195" s="1354" t="s">
        <v>147</v>
      </c>
      <c r="F195" s="1070" t="s">
        <v>147</v>
      </c>
      <c r="G195" s="1070" t="s">
        <v>147</v>
      </c>
      <c r="H195" s="1070" t="s">
        <v>147</v>
      </c>
      <c r="I195" s="1070" t="s">
        <v>147</v>
      </c>
      <c r="J195" s="1070" t="s">
        <v>147</v>
      </c>
      <c r="K195" s="1070" t="s">
        <v>147</v>
      </c>
      <c r="L195" s="1070" t="s">
        <v>147</v>
      </c>
      <c r="M195" s="1070" t="s">
        <v>147</v>
      </c>
      <c r="N195" s="1070" t="s">
        <v>147</v>
      </c>
      <c r="O195" s="1070" t="s">
        <v>147</v>
      </c>
      <c r="P195" s="1070" t="s">
        <v>147</v>
      </c>
      <c r="Q195" s="1070" t="s">
        <v>147</v>
      </c>
    </row>
    <row r="196" spans="3:17" ht="14.5">
      <c r="C196" s="611" t="s">
        <v>147</v>
      </c>
      <c r="D196" s="611" t="s">
        <v>147</v>
      </c>
      <c r="E196" s="1354" t="s">
        <v>147</v>
      </c>
      <c r="F196" s="1070" t="s">
        <v>147</v>
      </c>
      <c r="G196" s="1070" t="s">
        <v>147</v>
      </c>
      <c r="H196" s="1070" t="s">
        <v>147</v>
      </c>
      <c r="I196" s="1070" t="s">
        <v>147</v>
      </c>
      <c r="J196" s="1070" t="s">
        <v>147</v>
      </c>
      <c r="K196" s="1070" t="s">
        <v>147</v>
      </c>
      <c r="L196" s="1070" t="s">
        <v>147</v>
      </c>
      <c r="M196" s="1070" t="s">
        <v>147</v>
      </c>
      <c r="N196" s="1070" t="s">
        <v>147</v>
      </c>
      <c r="O196" s="1070" t="s">
        <v>147</v>
      </c>
      <c r="P196" s="1070" t="s">
        <v>147</v>
      </c>
      <c r="Q196" s="1070" t="s">
        <v>147</v>
      </c>
    </row>
    <row r="197" spans="3:17" ht="14.5">
      <c r="C197" s="611" t="s">
        <v>147</v>
      </c>
      <c r="D197" s="611" t="s">
        <v>147</v>
      </c>
      <c r="E197" s="1354" t="s">
        <v>147</v>
      </c>
      <c r="F197" s="1070" t="s">
        <v>147</v>
      </c>
      <c r="G197" s="1070" t="s">
        <v>147</v>
      </c>
      <c r="H197" s="1070" t="s">
        <v>147</v>
      </c>
      <c r="I197" s="1070" t="s">
        <v>147</v>
      </c>
      <c r="J197" s="1070" t="s">
        <v>147</v>
      </c>
      <c r="K197" s="1070" t="s">
        <v>147</v>
      </c>
      <c r="L197" s="1070" t="s">
        <v>147</v>
      </c>
      <c r="M197" s="1070" t="s">
        <v>147</v>
      </c>
      <c r="N197" s="1070" t="s">
        <v>147</v>
      </c>
      <c r="O197" s="1070" t="s">
        <v>147</v>
      </c>
      <c r="P197" s="1070" t="s">
        <v>147</v>
      </c>
      <c r="Q197" s="1070" t="s">
        <v>147</v>
      </c>
    </row>
    <row r="198" spans="3:17" ht="14.5">
      <c r="C198" s="611" t="s">
        <v>147</v>
      </c>
      <c r="D198" s="611" t="s">
        <v>147</v>
      </c>
      <c r="E198" s="1354" t="s">
        <v>147</v>
      </c>
      <c r="F198" s="1070" t="s">
        <v>147</v>
      </c>
      <c r="G198" s="1070" t="s">
        <v>147</v>
      </c>
      <c r="H198" s="1070" t="s">
        <v>147</v>
      </c>
      <c r="I198" s="1070" t="s">
        <v>147</v>
      </c>
      <c r="J198" s="1070" t="s">
        <v>147</v>
      </c>
      <c r="K198" s="1070" t="s">
        <v>147</v>
      </c>
      <c r="L198" s="1070" t="s">
        <v>147</v>
      </c>
      <c r="M198" s="1070" t="s">
        <v>147</v>
      </c>
      <c r="N198" s="1070" t="s">
        <v>147</v>
      </c>
      <c r="O198" s="1070" t="s">
        <v>147</v>
      </c>
      <c r="P198" s="1070" t="s">
        <v>147</v>
      </c>
      <c r="Q198" s="1070" t="s">
        <v>147</v>
      </c>
    </row>
    <row r="199" spans="3:17" ht="14.5">
      <c r="C199" s="611" t="s">
        <v>147</v>
      </c>
      <c r="D199" s="611" t="s">
        <v>147</v>
      </c>
      <c r="E199" s="1354" t="s">
        <v>147</v>
      </c>
      <c r="F199" s="1070" t="s">
        <v>147</v>
      </c>
      <c r="G199" s="1070" t="s">
        <v>147</v>
      </c>
      <c r="H199" s="1070" t="s">
        <v>147</v>
      </c>
      <c r="I199" s="1070" t="s">
        <v>147</v>
      </c>
      <c r="J199" s="1070" t="s">
        <v>147</v>
      </c>
      <c r="K199" s="1070" t="s">
        <v>147</v>
      </c>
      <c r="L199" s="1070" t="s">
        <v>147</v>
      </c>
      <c r="M199" s="1070" t="s">
        <v>147</v>
      </c>
      <c r="N199" s="1070" t="s">
        <v>147</v>
      </c>
      <c r="O199" s="1070" t="s">
        <v>147</v>
      </c>
      <c r="P199" s="1070" t="s">
        <v>147</v>
      </c>
      <c r="Q199" s="1070" t="s">
        <v>147</v>
      </c>
    </row>
    <row r="200" spans="3:17" ht="14.5">
      <c r="C200" s="611" t="s">
        <v>147</v>
      </c>
      <c r="D200" s="611" t="s">
        <v>147</v>
      </c>
      <c r="E200" s="1354" t="s">
        <v>147</v>
      </c>
      <c r="F200" s="1070" t="s">
        <v>147</v>
      </c>
      <c r="G200" s="1070" t="s">
        <v>147</v>
      </c>
      <c r="H200" s="1070" t="s">
        <v>147</v>
      </c>
      <c r="I200" s="1070" t="s">
        <v>147</v>
      </c>
      <c r="J200" s="1070" t="s">
        <v>147</v>
      </c>
      <c r="K200" s="1070" t="s">
        <v>147</v>
      </c>
      <c r="L200" s="1070" t="s">
        <v>147</v>
      </c>
      <c r="M200" s="1070" t="s">
        <v>147</v>
      </c>
      <c r="N200" s="1070" t="s">
        <v>147</v>
      </c>
      <c r="O200" s="1070" t="s">
        <v>147</v>
      </c>
      <c r="P200" s="1070" t="s">
        <v>147</v>
      </c>
      <c r="Q200" s="1070" t="s">
        <v>147</v>
      </c>
    </row>
    <row r="201" spans="3:17" ht="14.5">
      <c r="C201" s="611" t="s">
        <v>147</v>
      </c>
      <c r="D201" s="611" t="s">
        <v>147</v>
      </c>
      <c r="E201" s="1354" t="s">
        <v>147</v>
      </c>
      <c r="F201" s="1070" t="s">
        <v>147</v>
      </c>
      <c r="G201" s="1070" t="s">
        <v>147</v>
      </c>
      <c r="H201" s="1070" t="s">
        <v>147</v>
      </c>
      <c r="I201" s="1070" t="s">
        <v>147</v>
      </c>
      <c r="J201" s="1070" t="s">
        <v>147</v>
      </c>
      <c r="K201" s="1070" t="s">
        <v>147</v>
      </c>
      <c r="L201" s="1070" t="s">
        <v>147</v>
      </c>
      <c r="M201" s="1070" t="s">
        <v>147</v>
      </c>
      <c r="N201" s="1070" t="s">
        <v>147</v>
      </c>
      <c r="O201" s="1070" t="s">
        <v>147</v>
      </c>
      <c r="P201" s="1070" t="s">
        <v>147</v>
      </c>
      <c r="Q201" s="1070" t="s">
        <v>147</v>
      </c>
    </row>
    <row r="202" spans="3:17" ht="14.5">
      <c r="C202" s="611" t="s">
        <v>147</v>
      </c>
      <c r="D202" s="611" t="s">
        <v>147</v>
      </c>
      <c r="E202" s="1354" t="s">
        <v>147</v>
      </c>
      <c r="F202" s="1070" t="s">
        <v>147</v>
      </c>
      <c r="G202" s="1070" t="s">
        <v>147</v>
      </c>
      <c r="H202" s="1070" t="s">
        <v>147</v>
      </c>
      <c r="I202" s="1070" t="s">
        <v>147</v>
      </c>
      <c r="J202" s="1070" t="s">
        <v>147</v>
      </c>
      <c r="K202" s="1070" t="s">
        <v>147</v>
      </c>
      <c r="L202" s="1070" t="s">
        <v>147</v>
      </c>
      <c r="M202" s="1070" t="s">
        <v>147</v>
      </c>
      <c r="N202" s="1070" t="s">
        <v>147</v>
      </c>
      <c r="O202" s="1070" t="s">
        <v>147</v>
      </c>
      <c r="P202" s="1070" t="s">
        <v>147</v>
      </c>
      <c r="Q202" s="1070" t="s">
        <v>147</v>
      </c>
    </row>
    <row r="203" spans="3:17" ht="14.5">
      <c r="C203" s="611" t="s">
        <v>147</v>
      </c>
      <c r="D203" s="611" t="s">
        <v>147</v>
      </c>
      <c r="E203" s="1354" t="s">
        <v>147</v>
      </c>
      <c r="F203" s="1070" t="s">
        <v>147</v>
      </c>
      <c r="G203" s="1070" t="s">
        <v>147</v>
      </c>
      <c r="H203" s="1070" t="s">
        <v>147</v>
      </c>
      <c r="I203" s="1070" t="s">
        <v>147</v>
      </c>
      <c r="J203" s="1070" t="s">
        <v>147</v>
      </c>
      <c r="K203" s="1070" t="s">
        <v>147</v>
      </c>
      <c r="L203" s="1070" t="s">
        <v>147</v>
      </c>
      <c r="M203" s="1070" t="s">
        <v>147</v>
      </c>
      <c r="N203" s="1070" t="s">
        <v>147</v>
      </c>
      <c r="O203" s="1070" t="s">
        <v>147</v>
      </c>
      <c r="P203" s="1070" t="s">
        <v>147</v>
      </c>
      <c r="Q203" s="1070" t="s">
        <v>147</v>
      </c>
    </row>
    <row r="204" spans="3:17" ht="14.5">
      <c r="C204" s="611" t="s">
        <v>147</v>
      </c>
      <c r="D204" s="611" t="s">
        <v>147</v>
      </c>
      <c r="E204" s="1354" t="s">
        <v>147</v>
      </c>
      <c r="F204" s="1070" t="s">
        <v>147</v>
      </c>
      <c r="G204" s="1070" t="s">
        <v>147</v>
      </c>
      <c r="H204" s="1070" t="s">
        <v>147</v>
      </c>
      <c r="I204" s="1070" t="s">
        <v>147</v>
      </c>
      <c r="J204" s="1070" t="s">
        <v>147</v>
      </c>
      <c r="K204" s="1070" t="s">
        <v>147</v>
      </c>
      <c r="L204" s="1070" t="s">
        <v>147</v>
      </c>
      <c r="M204" s="1070" t="s">
        <v>147</v>
      </c>
      <c r="N204" s="1070" t="s">
        <v>147</v>
      </c>
      <c r="O204" s="1070" t="s">
        <v>147</v>
      </c>
      <c r="P204" s="1070" t="s">
        <v>147</v>
      </c>
      <c r="Q204" s="1070" t="s">
        <v>147</v>
      </c>
    </row>
    <row r="205" spans="3:17" ht="14.5">
      <c r="C205" s="611" t="s">
        <v>147</v>
      </c>
      <c r="D205" s="611" t="s">
        <v>147</v>
      </c>
      <c r="E205" s="1354" t="s">
        <v>147</v>
      </c>
      <c r="F205" s="1070" t="s">
        <v>147</v>
      </c>
      <c r="G205" s="1070" t="s">
        <v>147</v>
      </c>
      <c r="H205" s="1070" t="s">
        <v>147</v>
      </c>
      <c r="I205" s="1070" t="s">
        <v>147</v>
      </c>
      <c r="J205" s="1070" t="s">
        <v>147</v>
      </c>
      <c r="K205" s="1070" t="s">
        <v>147</v>
      </c>
      <c r="L205" s="1070" t="s">
        <v>147</v>
      </c>
      <c r="M205" s="1070" t="s">
        <v>147</v>
      </c>
      <c r="N205" s="1070" t="s">
        <v>147</v>
      </c>
      <c r="O205" s="1070" t="s">
        <v>147</v>
      </c>
      <c r="P205" s="1070" t="s">
        <v>147</v>
      </c>
      <c r="Q205" s="1070" t="s">
        <v>147</v>
      </c>
    </row>
    <row r="206" spans="3:17" ht="14.5">
      <c r="C206" s="611" t="s">
        <v>147</v>
      </c>
      <c r="D206" s="611" t="s">
        <v>147</v>
      </c>
      <c r="E206" s="1354" t="s">
        <v>147</v>
      </c>
      <c r="F206" s="1070" t="s">
        <v>147</v>
      </c>
      <c r="G206" s="1070" t="s">
        <v>147</v>
      </c>
      <c r="H206" s="1070" t="s">
        <v>147</v>
      </c>
      <c r="I206" s="1070" t="s">
        <v>147</v>
      </c>
      <c r="J206" s="1070" t="s">
        <v>147</v>
      </c>
      <c r="K206" s="1070" t="s">
        <v>147</v>
      </c>
      <c r="L206" s="1070" t="s">
        <v>147</v>
      </c>
      <c r="M206" s="1070" t="s">
        <v>147</v>
      </c>
      <c r="N206" s="1070" t="s">
        <v>147</v>
      </c>
      <c r="O206" s="1070" t="s">
        <v>147</v>
      </c>
      <c r="P206" s="1070" t="s">
        <v>147</v>
      </c>
      <c r="Q206" s="1070" t="s">
        <v>147</v>
      </c>
    </row>
    <row r="207" spans="3:17" ht="14.5">
      <c r="C207" s="611" t="s">
        <v>147</v>
      </c>
      <c r="D207" s="611" t="s">
        <v>147</v>
      </c>
      <c r="E207" s="1354" t="s">
        <v>147</v>
      </c>
      <c r="F207" s="1070" t="s">
        <v>147</v>
      </c>
      <c r="G207" s="1070" t="s">
        <v>147</v>
      </c>
      <c r="H207" s="1070" t="s">
        <v>147</v>
      </c>
      <c r="I207" s="1070" t="s">
        <v>147</v>
      </c>
      <c r="J207" s="1070" t="s">
        <v>147</v>
      </c>
      <c r="K207" s="1070" t="s">
        <v>147</v>
      </c>
      <c r="L207" s="1070" t="s">
        <v>147</v>
      </c>
      <c r="M207" s="1070" t="s">
        <v>147</v>
      </c>
      <c r="N207" s="1070" t="s">
        <v>147</v>
      </c>
      <c r="O207" s="1070" t="s">
        <v>147</v>
      </c>
      <c r="P207" s="1070" t="s">
        <v>147</v>
      </c>
      <c r="Q207" s="1070" t="s">
        <v>147</v>
      </c>
    </row>
    <row r="208" spans="3:17" ht="14.5">
      <c r="C208" s="611" t="s">
        <v>147</v>
      </c>
      <c r="D208" s="611" t="s">
        <v>147</v>
      </c>
      <c r="E208" s="1354" t="s">
        <v>147</v>
      </c>
      <c r="F208" s="1070" t="s">
        <v>147</v>
      </c>
      <c r="G208" s="1070" t="s">
        <v>147</v>
      </c>
      <c r="H208" s="1070" t="s">
        <v>147</v>
      </c>
      <c r="I208" s="1070" t="s">
        <v>147</v>
      </c>
      <c r="J208" s="1070" t="s">
        <v>147</v>
      </c>
      <c r="K208" s="1070" t="s">
        <v>147</v>
      </c>
      <c r="L208" s="1070" t="s">
        <v>147</v>
      </c>
      <c r="M208" s="1070" t="s">
        <v>147</v>
      </c>
      <c r="N208" s="1070" t="s">
        <v>147</v>
      </c>
      <c r="O208" s="1070" t="s">
        <v>147</v>
      </c>
      <c r="P208" s="1070" t="s">
        <v>147</v>
      </c>
      <c r="Q208" s="1070" t="s">
        <v>147</v>
      </c>
    </row>
    <row r="209" spans="3:17" ht="14.5">
      <c r="C209" s="611" t="s">
        <v>147</v>
      </c>
      <c r="D209" s="611" t="s">
        <v>147</v>
      </c>
      <c r="E209" s="1354" t="s">
        <v>147</v>
      </c>
      <c r="F209" s="1070" t="s">
        <v>147</v>
      </c>
      <c r="G209" s="1070" t="s">
        <v>147</v>
      </c>
      <c r="H209" s="1070" t="s">
        <v>147</v>
      </c>
      <c r="I209" s="1070" t="s">
        <v>147</v>
      </c>
      <c r="J209" s="1070" t="s">
        <v>147</v>
      </c>
      <c r="K209" s="1070" t="s">
        <v>147</v>
      </c>
      <c r="L209" s="1070" t="s">
        <v>147</v>
      </c>
      <c r="M209" s="1070" t="s">
        <v>147</v>
      </c>
      <c r="N209" s="1070" t="s">
        <v>147</v>
      </c>
      <c r="O209" s="1070" t="s">
        <v>147</v>
      </c>
      <c r="P209" s="1070" t="s">
        <v>147</v>
      </c>
      <c r="Q209" s="1070" t="s">
        <v>147</v>
      </c>
    </row>
    <row r="210" spans="3:17" ht="14.5">
      <c r="C210" s="611" t="s">
        <v>147</v>
      </c>
      <c r="D210" s="611" t="s">
        <v>147</v>
      </c>
      <c r="E210" s="1354" t="s">
        <v>147</v>
      </c>
      <c r="F210" s="1070" t="s">
        <v>147</v>
      </c>
      <c r="G210" s="1070" t="s">
        <v>147</v>
      </c>
      <c r="H210" s="1070" t="s">
        <v>147</v>
      </c>
      <c r="I210" s="1070" t="s">
        <v>147</v>
      </c>
      <c r="J210" s="1070" t="s">
        <v>147</v>
      </c>
      <c r="K210" s="1070" t="s">
        <v>147</v>
      </c>
      <c r="L210" s="1070" t="s">
        <v>147</v>
      </c>
      <c r="M210" s="1070" t="s">
        <v>147</v>
      </c>
      <c r="N210" s="1070" t="s">
        <v>147</v>
      </c>
      <c r="O210" s="1070" t="s">
        <v>147</v>
      </c>
      <c r="P210" s="1070" t="s">
        <v>147</v>
      </c>
      <c r="Q210" s="1070" t="s">
        <v>147</v>
      </c>
    </row>
    <row r="211" spans="3:17" ht="14.5">
      <c r="C211" s="611" t="s">
        <v>147</v>
      </c>
      <c r="D211" s="611" t="s">
        <v>147</v>
      </c>
      <c r="E211" s="1354" t="s">
        <v>147</v>
      </c>
      <c r="F211" s="1070" t="s">
        <v>147</v>
      </c>
      <c r="G211" s="1070" t="s">
        <v>147</v>
      </c>
      <c r="H211" s="1070" t="s">
        <v>147</v>
      </c>
      <c r="I211" s="1070" t="s">
        <v>147</v>
      </c>
      <c r="J211" s="1070" t="s">
        <v>147</v>
      </c>
      <c r="K211" s="1070" t="s">
        <v>147</v>
      </c>
      <c r="L211" s="1070" t="s">
        <v>147</v>
      </c>
      <c r="M211" s="1070" t="s">
        <v>147</v>
      </c>
      <c r="N211" s="1070" t="s">
        <v>147</v>
      </c>
      <c r="O211" s="1070" t="s">
        <v>147</v>
      </c>
      <c r="P211" s="1070" t="s">
        <v>147</v>
      </c>
      <c r="Q211" s="1070" t="s">
        <v>147</v>
      </c>
    </row>
    <row r="212" spans="3:17" ht="14.5">
      <c r="C212" s="611" t="s">
        <v>147</v>
      </c>
      <c r="D212" s="611" t="s">
        <v>147</v>
      </c>
      <c r="E212" s="1354" t="s">
        <v>147</v>
      </c>
      <c r="F212" s="1070" t="s">
        <v>147</v>
      </c>
      <c r="G212" s="1070" t="s">
        <v>147</v>
      </c>
      <c r="H212" s="1070" t="s">
        <v>147</v>
      </c>
      <c r="I212" s="1070" t="s">
        <v>147</v>
      </c>
      <c r="J212" s="1070" t="s">
        <v>147</v>
      </c>
      <c r="K212" s="1070" t="s">
        <v>147</v>
      </c>
      <c r="L212" s="1070" t="s">
        <v>147</v>
      </c>
      <c r="M212" s="1070" t="s">
        <v>147</v>
      </c>
      <c r="N212" s="1070" t="s">
        <v>147</v>
      </c>
      <c r="O212" s="1070" t="s">
        <v>147</v>
      </c>
      <c r="P212" s="1070" t="s">
        <v>147</v>
      </c>
      <c r="Q212" s="1070" t="s">
        <v>147</v>
      </c>
    </row>
    <row r="213" spans="3:17" ht="14.5">
      <c r="C213" s="611" t="s">
        <v>147</v>
      </c>
      <c r="D213" s="611" t="s">
        <v>147</v>
      </c>
      <c r="E213" s="1354" t="s">
        <v>147</v>
      </c>
      <c r="F213" s="1070" t="s">
        <v>147</v>
      </c>
      <c r="G213" s="1070" t="s">
        <v>147</v>
      </c>
      <c r="H213" s="1070" t="s">
        <v>147</v>
      </c>
      <c r="I213" s="1070" t="s">
        <v>147</v>
      </c>
      <c r="J213" s="1070" t="s">
        <v>147</v>
      </c>
      <c r="K213" s="1070" t="s">
        <v>147</v>
      </c>
      <c r="L213" s="1070" t="s">
        <v>147</v>
      </c>
      <c r="M213" s="1070" t="s">
        <v>147</v>
      </c>
      <c r="N213" s="1070" t="s">
        <v>147</v>
      </c>
      <c r="O213" s="1070" t="s">
        <v>147</v>
      </c>
      <c r="P213" s="1070" t="s">
        <v>147</v>
      </c>
      <c r="Q213" s="1070" t="s">
        <v>147</v>
      </c>
    </row>
    <row r="214" spans="3:17" ht="14.5">
      <c r="C214" s="611" t="s">
        <v>147</v>
      </c>
      <c r="D214" s="611" t="s">
        <v>147</v>
      </c>
      <c r="E214" s="1354" t="s">
        <v>147</v>
      </c>
      <c r="F214" s="1070" t="s">
        <v>147</v>
      </c>
      <c r="G214" s="1070" t="s">
        <v>147</v>
      </c>
      <c r="H214" s="1070" t="s">
        <v>147</v>
      </c>
      <c r="I214" s="1070" t="s">
        <v>147</v>
      </c>
      <c r="J214" s="1070" t="s">
        <v>147</v>
      </c>
      <c r="K214" s="1070" t="s">
        <v>147</v>
      </c>
      <c r="L214" s="1070" t="s">
        <v>147</v>
      </c>
      <c r="M214" s="1070" t="s">
        <v>147</v>
      </c>
      <c r="N214" s="1070" t="s">
        <v>147</v>
      </c>
      <c r="O214" s="1070" t="s">
        <v>147</v>
      </c>
      <c r="P214" s="1070" t="s">
        <v>147</v>
      </c>
      <c r="Q214" s="1070" t="s">
        <v>147</v>
      </c>
    </row>
    <row r="215" spans="3:17" ht="14.5">
      <c r="C215" s="611" t="s">
        <v>147</v>
      </c>
      <c r="D215" s="611" t="s">
        <v>147</v>
      </c>
      <c r="E215" s="1354" t="s">
        <v>147</v>
      </c>
      <c r="F215" s="1070" t="s">
        <v>147</v>
      </c>
      <c r="G215" s="1070" t="s">
        <v>147</v>
      </c>
      <c r="H215" s="1070" t="s">
        <v>147</v>
      </c>
      <c r="I215" s="1070" t="s">
        <v>147</v>
      </c>
      <c r="J215" s="1070" t="s">
        <v>147</v>
      </c>
      <c r="K215" s="1070" t="s">
        <v>147</v>
      </c>
      <c r="L215" s="1070" t="s">
        <v>147</v>
      </c>
      <c r="M215" s="1070" t="s">
        <v>147</v>
      </c>
      <c r="N215" s="1070" t="s">
        <v>147</v>
      </c>
      <c r="O215" s="1070" t="s">
        <v>147</v>
      </c>
      <c r="P215" s="1070" t="s">
        <v>147</v>
      </c>
      <c r="Q215" s="1070" t="s">
        <v>147</v>
      </c>
    </row>
    <row r="216" spans="3:17" ht="14.5">
      <c r="C216" s="611" t="s">
        <v>147</v>
      </c>
      <c r="D216" s="611" t="s">
        <v>147</v>
      </c>
      <c r="E216" s="1354" t="s">
        <v>147</v>
      </c>
      <c r="F216" s="1070" t="s">
        <v>147</v>
      </c>
      <c r="G216" s="1070" t="s">
        <v>147</v>
      </c>
      <c r="H216" s="1070" t="s">
        <v>147</v>
      </c>
      <c r="I216" s="1070" t="s">
        <v>147</v>
      </c>
      <c r="J216" s="1070" t="s">
        <v>147</v>
      </c>
      <c r="K216" s="1070" t="s">
        <v>147</v>
      </c>
      <c r="L216" s="1070" t="s">
        <v>147</v>
      </c>
      <c r="M216" s="1070" t="s">
        <v>147</v>
      </c>
      <c r="N216" s="1070" t="s">
        <v>147</v>
      </c>
      <c r="O216" s="1070" t="s">
        <v>147</v>
      </c>
      <c r="P216" s="1070" t="s">
        <v>147</v>
      </c>
      <c r="Q216" s="1070" t="s">
        <v>147</v>
      </c>
    </row>
    <row r="217" spans="3:17" ht="14.5">
      <c r="C217" s="611" t="s">
        <v>147</v>
      </c>
      <c r="D217" s="611" t="s">
        <v>147</v>
      </c>
      <c r="E217" s="1354" t="s">
        <v>147</v>
      </c>
      <c r="F217" s="1070" t="s">
        <v>147</v>
      </c>
      <c r="G217" s="1070" t="s">
        <v>147</v>
      </c>
      <c r="H217" s="1070" t="s">
        <v>147</v>
      </c>
      <c r="I217" s="1070" t="s">
        <v>147</v>
      </c>
      <c r="J217" s="1070" t="s">
        <v>147</v>
      </c>
      <c r="K217" s="1070" t="s">
        <v>147</v>
      </c>
      <c r="L217" s="1070" t="s">
        <v>147</v>
      </c>
      <c r="M217" s="1070" t="s">
        <v>147</v>
      </c>
      <c r="N217" s="1070" t="s">
        <v>147</v>
      </c>
      <c r="O217" s="1070" t="s">
        <v>147</v>
      </c>
      <c r="P217" s="1070" t="s">
        <v>147</v>
      </c>
      <c r="Q217" s="1070" t="s">
        <v>147</v>
      </c>
    </row>
    <row r="218" spans="3:17" ht="14.5">
      <c r="C218" s="611" t="s">
        <v>147</v>
      </c>
      <c r="D218" s="611" t="s">
        <v>147</v>
      </c>
      <c r="E218" s="1354" t="s">
        <v>147</v>
      </c>
      <c r="F218" s="1070" t="s">
        <v>147</v>
      </c>
      <c r="G218" s="1070" t="s">
        <v>147</v>
      </c>
      <c r="H218" s="1070" t="s">
        <v>147</v>
      </c>
      <c r="I218" s="1070" t="s">
        <v>147</v>
      </c>
      <c r="J218" s="1070" t="s">
        <v>147</v>
      </c>
      <c r="K218" s="1070" t="s">
        <v>147</v>
      </c>
      <c r="L218" s="1070" t="s">
        <v>147</v>
      </c>
      <c r="M218" s="1070" t="s">
        <v>147</v>
      </c>
      <c r="N218" s="1070" t="s">
        <v>147</v>
      </c>
      <c r="O218" s="1070" t="s">
        <v>147</v>
      </c>
      <c r="P218" s="1070" t="s">
        <v>147</v>
      </c>
      <c r="Q218" s="1070" t="s">
        <v>147</v>
      </c>
    </row>
    <row r="219" spans="3:17" ht="14.5">
      <c r="C219" s="611" t="s">
        <v>147</v>
      </c>
      <c r="D219" s="611" t="s">
        <v>147</v>
      </c>
      <c r="E219" s="1354" t="s">
        <v>147</v>
      </c>
      <c r="F219" s="1070" t="s">
        <v>147</v>
      </c>
      <c r="G219" s="1070" t="s">
        <v>147</v>
      </c>
      <c r="H219" s="1070" t="s">
        <v>147</v>
      </c>
      <c r="I219" s="1070" t="s">
        <v>147</v>
      </c>
      <c r="J219" s="1070" t="s">
        <v>147</v>
      </c>
      <c r="K219" s="1070" t="s">
        <v>147</v>
      </c>
      <c r="L219" s="1070" t="s">
        <v>147</v>
      </c>
      <c r="M219" s="1070" t="s">
        <v>147</v>
      </c>
      <c r="N219" s="1070" t="s">
        <v>147</v>
      </c>
      <c r="O219" s="1070" t="s">
        <v>147</v>
      </c>
      <c r="P219" s="1070" t="s">
        <v>147</v>
      </c>
      <c r="Q219" s="1070" t="s">
        <v>147</v>
      </c>
    </row>
    <row r="220" spans="3:17" ht="14.5">
      <c r="C220" s="611" t="s">
        <v>147</v>
      </c>
      <c r="D220" s="611" t="s">
        <v>147</v>
      </c>
      <c r="E220" s="1354" t="s">
        <v>147</v>
      </c>
      <c r="F220" s="1070" t="s">
        <v>147</v>
      </c>
      <c r="G220" s="1070" t="s">
        <v>147</v>
      </c>
      <c r="H220" s="1070" t="s">
        <v>147</v>
      </c>
      <c r="I220" s="1070" t="s">
        <v>147</v>
      </c>
      <c r="J220" s="1070" t="s">
        <v>147</v>
      </c>
      <c r="K220" s="1070" t="s">
        <v>147</v>
      </c>
      <c r="L220" s="1070" t="s">
        <v>147</v>
      </c>
      <c r="M220" s="1070" t="s">
        <v>147</v>
      </c>
      <c r="N220" s="1070" t="s">
        <v>147</v>
      </c>
      <c r="O220" s="1070" t="s">
        <v>147</v>
      </c>
      <c r="P220" s="1070" t="s">
        <v>147</v>
      </c>
      <c r="Q220" s="1070" t="s">
        <v>147</v>
      </c>
    </row>
    <row r="221" spans="3:17" ht="14.5">
      <c r="C221" s="611" t="s">
        <v>147</v>
      </c>
      <c r="D221" s="611" t="s">
        <v>147</v>
      </c>
      <c r="E221" s="1354" t="s">
        <v>147</v>
      </c>
      <c r="F221" s="1070" t="s">
        <v>147</v>
      </c>
      <c r="G221" s="1070" t="s">
        <v>147</v>
      </c>
      <c r="H221" s="1070" t="s">
        <v>147</v>
      </c>
      <c r="I221" s="1070" t="s">
        <v>147</v>
      </c>
      <c r="J221" s="1070" t="s">
        <v>147</v>
      </c>
      <c r="K221" s="1070" t="s">
        <v>147</v>
      </c>
      <c r="L221" s="1070" t="s">
        <v>147</v>
      </c>
      <c r="M221" s="1070" t="s">
        <v>147</v>
      </c>
      <c r="N221" s="1070" t="s">
        <v>147</v>
      </c>
      <c r="O221" s="1070" t="s">
        <v>147</v>
      </c>
      <c r="P221" s="1070" t="s">
        <v>147</v>
      </c>
      <c r="Q221" s="1070" t="s">
        <v>147</v>
      </c>
    </row>
    <row r="222" spans="3:17" ht="14.5">
      <c r="C222" s="611" t="s">
        <v>147</v>
      </c>
      <c r="D222" s="611" t="s">
        <v>147</v>
      </c>
      <c r="E222" s="1354" t="s">
        <v>147</v>
      </c>
      <c r="F222" s="1070" t="s">
        <v>147</v>
      </c>
      <c r="G222" s="1070" t="s">
        <v>147</v>
      </c>
      <c r="H222" s="1070" t="s">
        <v>147</v>
      </c>
      <c r="I222" s="1070" t="s">
        <v>147</v>
      </c>
      <c r="J222" s="1070" t="s">
        <v>147</v>
      </c>
      <c r="K222" s="1070" t="s">
        <v>147</v>
      </c>
      <c r="L222" s="1070" t="s">
        <v>147</v>
      </c>
      <c r="M222" s="1070" t="s">
        <v>147</v>
      </c>
      <c r="N222" s="1070" t="s">
        <v>147</v>
      </c>
      <c r="O222" s="1070" t="s">
        <v>147</v>
      </c>
      <c r="P222" s="1070" t="s">
        <v>147</v>
      </c>
      <c r="Q222" s="1070" t="s">
        <v>147</v>
      </c>
    </row>
    <row r="223" spans="3:17" ht="14.5">
      <c r="C223" s="611" t="s">
        <v>147</v>
      </c>
      <c r="D223" s="611" t="s">
        <v>147</v>
      </c>
      <c r="E223" s="1354" t="s">
        <v>147</v>
      </c>
      <c r="F223" s="1070" t="s">
        <v>147</v>
      </c>
      <c r="G223" s="1070" t="s">
        <v>147</v>
      </c>
      <c r="H223" s="1070" t="s">
        <v>147</v>
      </c>
      <c r="I223" s="1070" t="s">
        <v>147</v>
      </c>
      <c r="J223" s="1070" t="s">
        <v>147</v>
      </c>
      <c r="K223" s="1070" t="s">
        <v>147</v>
      </c>
      <c r="L223" s="1070" t="s">
        <v>147</v>
      </c>
      <c r="M223" s="1070" t="s">
        <v>147</v>
      </c>
      <c r="N223" s="1070" t="s">
        <v>147</v>
      </c>
      <c r="O223" s="1070" t="s">
        <v>147</v>
      </c>
      <c r="P223" s="1070" t="s">
        <v>147</v>
      </c>
      <c r="Q223" s="1070" t="s">
        <v>147</v>
      </c>
    </row>
    <row r="224" spans="3:17" ht="14.5">
      <c r="C224" s="611" t="s">
        <v>147</v>
      </c>
      <c r="D224" s="611" t="s">
        <v>147</v>
      </c>
      <c r="E224" s="1354" t="s">
        <v>147</v>
      </c>
      <c r="F224" s="1070" t="s">
        <v>147</v>
      </c>
      <c r="G224" s="1070" t="s">
        <v>147</v>
      </c>
      <c r="H224" s="1070" t="s">
        <v>147</v>
      </c>
      <c r="I224" s="1070" t="s">
        <v>147</v>
      </c>
      <c r="J224" s="1070" t="s">
        <v>147</v>
      </c>
      <c r="K224" s="1070" t="s">
        <v>147</v>
      </c>
      <c r="L224" s="1070" t="s">
        <v>147</v>
      </c>
      <c r="M224" s="1070" t="s">
        <v>147</v>
      </c>
      <c r="N224" s="1070" t="s">
        <v>147</v>
      </c>
      <c r="O224" s="1070" t="s">
        <v>147</v>
      </c>
      <c r="P224" s="1070" t="s">
        <v>147</v>
      </c>
      <c r="Q224" s="1070" t="s">
        <v>147</v>
      </c>
    </row>
    <row r="225" spans="3:17" ht="14.5">
      <c r="C225" s="611" t="s">
        <v>147</v>
      </c>
      <c r="D225" s="611" t="s">
        <v>147</v>
      </c>
      <c r="E225" s="1354" t="s">
        <v>147</v>
      </c>
      <c r="F225" s="1070" t="s">
        <v>147</v>
      </c>
      <c r="G225" s="1070" t="s">
        <v>147</v>
      </c>
      <c r="H225" s="1070" t="s">
        <v>147</v>
      </c>
      <c r="I225" s="1070" t="s">
        <v>147</v>
      </c>
      <c r="J225" s="1070" t="s">
        <v>147</v>
      </c>
      <c r="K225" s="1070" t="s">
        <v>147</v>
      </c>
      <c r="L225" s="1070" t="s">
        <v>147</v>
      </c>
      <c r="M225" s="1070" t="s">
        <v>147</v>
      </c>
      <c r="N225" s="1070" t="s">
        <v>147</v>
      </c>
      <c r="O225" s="1070" t="s">
        <v>147</v>
      </c>
      <c r="P225" s="1070" t="s">
        <v>147</v>
      </c>
      <c r="Q225" s="1070" t="s">
        <v>147</v>
      </c>
    </row>
    <row r="226" spans="3:17" ht="14.5">
      <c r="C226" s="611" t="s">
        <v>147</v>
      </c>
      <c r="D226" s="611" t="s">
        <v>147</v>
      </c>
      <c r="E226" s="1354" t="s">
        <v>147</v>
      </c>
      <c r="F226" s="1070" t="s">
        <v>147</v>
      </c>
      <c r="G226" s="1070" t="s">
        <v>147</v>
      </c>
      <c r="H226" s="1070" t="s">
        <v>147</v>
      </c>
      <c r="I226" s="1070" t="s">
        <v>147</v>
      </c>
      <c r="J226" s="1070" t="s">
        <v>147</v>
      </c>
      <c r="K226" s="1070" t="s">
        <v>147</v>
      </c>
      <c r="L226" s="1070" t="s">
        <v>147</v>
      </c>
      <c r="M226" s="1070" t="s">
        <v>147</v>
      </c>
      <c r="N226" s="1070" t="s">
        <v>147</v>
      </c>
      <c r="O226" s="1070" t="s">
        <v>147</v>
      </c>
      <c r="P226" s="1070" t="s">
        <v>147</v>
      </c>
      <c r="Q226" s="1070" t="s">
        <v>147</v>
      </c>
    </row>
    <row r="227" spans="3:17" ht="14.5">
      <c r="C227" s="611" t="s">
        <v>147</v>
      </c>
      <c r="D227" s="611" t="s">
        <v>147</v>
      </c>
      <c r="E227" s="1354" t="s">
        <v>147</v>
      </c>
      <c r="F227" s="1070" t="s">
        <v>147</v>
      </c>
      <c r="G227" s="1070" t="s">
        <v>147</v>
      </c>
      <c r="H227" s="1070" t="s">
        <v>147</v>
      </c>
      <c r="I227" s="1070" t="s">
        <v>147</v>
      </c>
      <c r="J227" s="1070" t="s">
        <v>147</v>
      </c>
      <c r="K227" s="1070" t="s">
        <v>147</v>
      </c>
      <c r="L227" s="1070" t="s">
        <v>147</v>
      </c>
      <c r="M227" s="1070" t="s">
        <v>147</v>
      </c>
      <c r="N227" s="1070" t="s">
        <v>147</v>
      </c>
      <c r="O227" s="1070" t="s">
        <v>147</v>
      </c>
      <c r="P227" s="1070" t="s">
        <v>147</v>
      </c>
      <c r="Q227" s="1070" t="s">
        <v>147</v>
      </c>
    </row>
    <row r="228" spans="3:17" ht="14.5">
      <c r="C228" s="611" t="s">
        <v>147</v>
      </c>
      <c r="D228" s="611" t="s">
        <v>147</v>
      </c>
      <c r="E228" s="1354" t="s">
        <v>147</v>
      </c>
      <c r="F228" s="1070" t="s">
        <v>147</v>
      </c>
      <c r="G228" s="1070" t="s">
        <v>147</v>
      </c>
      <c r="H228" s="1070" t="s">
        <v>147</v>
      </c>
      <c r="I228" s="1070" t="s">
        <v>147</v>
      </c>
      <c r="J228" s="1070" t="s">
        <v>147</v>
      </c>
      <c r="K228" s="1070" t="s">
        <v>147</v>
      </c>
      <c r="L228" s="1070" t="s">
        <v>147</v>
      </c>
      <c r="M228" s="1070" t="s">
        <v>147</v>
      </c>
      <c r="N228" s="1070" t="s">
        <v>147</v>
      </c>
      <c r="O228" s="1070" t="s">
        <v>147</v>
      </c>
      <c r="P228" s="1070" t="s">
        <v>147</v>
      </c>
      <c r="Q228" s="1070" t="s">
        <v>147</v>
      </c>
    </row>
    <row r="229" spans="3:17" ht="14.5">
      <c r="C229" s="611" t="s">
        <v>147</v>
      </c>
      <c r="D229" s="611" t="s">
        <v>147</v>
      </c>
      <c r="E229" s="1354" t="s">
        <v>147</v>
      </c>
      <c r="F229" s="1070" t="s">
        <v>147</v>
      </c>
      <c r="G229" s="1070" t="s">
        <v>147</v>
      </c>
      <c r="H229" s="1070" t="s">
        <v>147</v>
      </c>
      <c r="I229" s="1070" t="s">
        <v>147</v>
      </c>
      <c r="J229" s="1070" t="s">
        <v>147</v>
      </c>
      <c r="K229" s="1070" t="s">
        <v>147</v>
      </c>
      <c r="L229" s="1070" t="s">
        <v>147</v>
      </c>
      <c r="M229" s="1070" t="s">
        <v>147</v>
      </c>
      <c r="N229" s="1070" t="s">
        <v>147</v>
      </c>
      <c r="O229" s="1070" t="s">
        <v>147</v>
      </c>
      <c r="P229" s="1070" t="s">
        <v>147</v>
      </c>
      <c r="Q229" s="1070" t="s">
        <v>147</v>
      </c>
    </row>
    <row r="230" spans="3:17" ht="14.5">
      <c r="C230" s="611" t="s">
        <v>147</v>
      </c>
      <c r="D230" s="611" t="s">
        <v>147</v>
      </c>
      <c r="E230" s="1354" t="s">
        <v>147</v>
      </c>
      <c r="F230" s="1070" t="s">
        <v>147</v>
      </c>
      <c r="G230" s="1070" t="s">
        <v>147</v>
      </c>
      <c r="H230" s="1070" t="s">
        <v>147</v>
      </c>
      <c r="I230" s="1070" t="s">
        <v>147</v>
      </c>
      <c r="J230" s="1070" t="s">
        <v>147</v>
      </c>
      <c r="K230" s="1070" t="s">
        <v>147</v>
      </c>
      <c r="L230" s="1070" t="s">
        <v>147</v>
      </c>
      <c r="M230" s="1070" t="s">
        <v>147</v>
      </c>
      <c r="N230" s="1070" t="s">
        <v>147</v>
      </c>
      <c r="O230" s="1070" t="s">
        <v>147</v>
      </c>
      <c r="P230" s="1070" t="s">
        <v>147</v>
      </c>
      <c r="Q230" s="1070" t="s">
        <v>147</v>
      </c>
    </row>
    <row r="231" spans="3:17" ht="14.5">
      <c r="C231" s="611" t="s">
        <v>147</v>
      </c>
      <c r="D231" s="611" t="s">
        <v>147</v>
      </c>
      <c r="E231" s="1354" t="s">
        <v>147</v>
      </c>
      <c r="F231" s="1070" t="s">
        <v>147</v>
      </c>
      <c r="G231" s="1070" t="s">
        <v>147</v>
      </c>
      <c r="H231" s="1070" t="s">
        <v>147</v>
      </c>
      <c r="I231" s="1070" t="s">
        <v>147</v>
      </c>
      <c r="J231" s="1070" t="s">
        <v>147</v>
      </c>
      <c r="K231" s="1070" t="s">
        <v>147</v>
      </c>
      <c r="L231" s="1070" t="s">
        <v>147</v>
      </c>
      <c r="M231" s="1070" t="s">
        <v>147</v>
      </c>
      <c r="N231" s="1070" t="s">
        <v>147</v>
      </c>
      <c r="O231" s="1070" t="s">
        <v>147</v>
      </c>
      <c r="P231" s="1070" t="s">
        <v>147</v>
      </c>
      <c r="Q231" s="1070" t="s">
        <v>147</v>
      </c>
    </row>
    <row r="232" spans="3:17" ht="14.5">
      <c r="C232" s="611" t="s">
        <v>147</v>
      </c>
      <c r="D232" s="611" t="s">
        <v>147</v>
      </c>
      <c r="E232" s="1354" t="s">
        <v>147</v>
      </c>
      <c r="F232" s="1070" t="s">
        <v>147</v>
      </c>
      <c r="G232" s="1070" t="s">
        <v>147</v>
      </c>
      <c r="H232" s="1070" t="s">
        <v>147</v>
      </c>
      <c r="I232" s="1070" t="s">
        <v>147</v>
      </c>
      <c r="J232" s="1070" t="s">
        <v>147</v>
      </c>
      <c r="K232" s="1070" t="s">
        <v>147</v>
      </c>
      <c r="L232" s="1070" t="s">
        <v>147</v>
      </c>
      <c r="M232" s="1070" t="s">
        <v>147</v>
      </c>
      <c r="N232" s="1070" t="s">
        <v>147</v>
      </c>
      <c r="O232" s="1070" t="s">
        <v>147</v>
      </c>
      <c r="P232" s="1070" t="s">
        <v>147</v>
      </c>
      <c r="Q232" s="1070" t="s">
        <v>147</v>
      </c>
    </row>
    <row r="233" spans="3:17" ht="14.5">
      <c r="C233" s="611" t="s">
        <v>147</v>
      </c>
      <c r="D233" s="611" t="s">
        <v>147</v>
      </c>
      <c r="E233" s="1354" t="s">
        <v>147</v>
      </c>
      <c r="F233" s="1070" t="s">
        <v>147</v>
      </c>
      <c r="G233" s="1070" t="s">
        <v>147</v>
      </c>
      <c r="H233" s="1070" t="s">
        <v>147</v>
      </c>
      <c r="I233" s="1070" t="s">
        <v>147</v>
      </c>
      <c r="J233" s="1070" t="s">
        <v>147</v>
      </c>
      <c r="K233" s="1070" t="s">
        <v>147</v>
      </c>
      <c r="L233" s="1070" t="s">
        <v>147</v>
      </c>
      <c r="M233" s="1070" t="s">
        <v>147</v>
      </c>
      <c r="N233" s="1070" t="s">
        <v>147</v>
      </c>
      <c r="O233" s="1070" t="s">
        <v>147</v>
      </c>
      <c r="P233" s="1070" t="s">
        <v>147</v>
      </c>
      <c r="Q233" s="1070" t="s">
        <v>147</v>
      </c>
    </row>
    <row r="234" spans="3:17" ht="14.5">
      <c r="C234" s="611" t="s">
        <v>147</v>
      </c>
      <c r="D234" s="611" t="s">
        <v>147</v>
      </c>
      <c r="E234" s="1354" t="s">
        <v>147</v>
      </c>
      <c r="F234" s="1070" t="s">
        <v>147</v>
      </c>
      <c r="G234" s="1070" t="s">
        <v>147</v>
      </c>
      <c r="H234" s="1070" t="s">
        <v>147</v>
      </c>
      <c r="I234" s="1070" t="s">
        <v>147</v>
      </c>
      <c r="J234" s="1070" t="s">
        <v>147</v>
      </c>
      <c r="K234" s="1070" t="s">
        <v>147</v>
      </c>
      <c r="L234" s="1070" t="s">
        <v>147</v>
      </c>
      <c r="M234" s="1070" t="s">
        <v>147</v>
      </c>
      <c r="N234" s="1070" t="s">
        <v>147</v>
      </c>
      <c r="O234" s="1070" t="s">
        <v>147</v>
      </c>
      <c r="P234" s="1070" t="s">
        <v>147</v>
      </c>
      <c r="Q234" s="1070" t="s">
        <v>147</v>
      </c>
    </row>
    <row r="235" spans="3:17" ht="14.5">
      <c r="C235" s="611" t="s">
        <v>147</v>
      </c>
      <c r="D235" s="611" t="s">
        <v>147</v>
      </c>
      <c r="E235" s="1354" t="s">
        <v>147</v>
      </c>
      <c r="F235" s="1070" t="s">
        <v>147</v>
      </c>
      <c r="G235" s="1070" t="s">
        <v>147</v>
      </c>
      <c r="H235" s="1070" t="s">
        <v>147</v>
      </c>
      <c r="I235" s="1070" t="s">
        <v>147</v>
      </c>
      <c r="J235" s="1070" t="s">
        <v>147</v>
      </c>
      <c r="K235" s="1070" t="s">
        <v>147</v>
      </c>
      <c r="L235" s="1070" t="s">
        <v>147</v>
      </c>
      <c r="M235" s="1070" t="s">
        <v>147</v>
      </c>
      <c r="N235" s="1070" t="s">
        <v>147</v>
      </c>
      <c r="O235" s="1070" t="s">
        <v>147</v>
      </c>
      <c r="P235" s="1070" t="s">
        <v>147</v>
      </c>
      <c r="Q235" s="1070" t="s">
        <v>147</v>
      </c>
    </row>
    <row r="236" spans="3:17" ht="14.5">
      <c r="C236" s="611" t="s">
        <v>147</v>
      </c>
      <c r="D236" s="611" t="s">
        <v>147</v>
      </c>
      <c r="E236" s="1354" t="s">
        <v>147</v>
      </c>
      <c r="F236" s="1070" t="s">
        <v>147</v>
      </c>
      <c r="G236" s="1070" t="s">
        <v>147</v>
      </c>
      <c r="H236" s="1070" t="s">
        <v>147</v>
      </c>
      <c r="I236" s="1070" t="s">
        <v>147</v>
      </c>
      <c r="J236" s="1070" t="s">
        <v>147</v>
      </c>
      <c r="K236" s="1070" t="s">
        <v>147</v>
      </c>
      <c r="L236" s="1070" t="s">
        <v>147</v>
      </c>
      <c r="M236" s="1070" t="s">
        <v>147</v>
      </c>
      <c r="N236" s="1070" t="s">
        <v>147</v>
      </c>
      <c r="O236" s="1070" t="s">
        <v>147</v>
      </c>
      <c r="P236" s="1070" t="s">
        <v>147</v>
      </c>
      <c r="Q236" s="1070" t="s">
        <v>147</v>
      </c>
    </row>
    <row r="237" spans="3:17" ht="14.5">
      <c r="C237" s="611" t="s">
        <v>147</v>
      </c>
      <c r="D237" s="611" t="s">
        <v>147</v>
      </c>
      <c r="E237" s="1354" t="s">
        <v>147</v>
      </c>
      <c r="F237" s="1070" t="s">
        <v>147</v>
      </c>
      <c r="G237" s="1070" t="s">
        <v>147</v>
      </c>
      <c r="H237" s="1070" t="s">
        <v>147</v>
      </c>
      <c r="I237" s="1070" t="s">
        <v>147</v>
      </c>
      <c r="J237" s="1070" t="s">
        <v>147</v>
      </c>
      <c r="K237" s="1070" t="s">
        <v>147</v>
      </c>
      <c r="L237" s="1070" t="s">
        <v>147</v>
      </c>
      <c r="M237" s="1070" t="s">
        <v>147</v>
      </c>
      <c r="N237" s="1070" t="s">
        <v>147</v>
      </c>
      <c r="O237" s="1070" t="s">
        <v>147</v>
      </c>
      <c r="P237" s="1070" t="s">
        <v>147</v>
      </c>
      <c r="Q237" s="1070" t="s">
        <v>147</v>
      </c>
    </row>
    <row r="238" spans="3:17" ht="14.5">
      <c r="C238" s="611" t="s">
        <v>147</v>
      </c>
      <c r="D238" s="611" t="s">
        <v>147</v>
      </c>
      <c r="E238" s="1354" t="s">
        <v>147</v>
      </c>
      <c r="F238" s="1070" t="s">
        <v>147</v>
      </c>
      <c r="G238" s="1070" t="s">
        <v>147</v>
      </c>
      <c r="H238" s="1070" t="s">
        <v>147</v>
      </c>
      <c r="I238" s="1070" t="s">
        <v>147</v>
      </c>
      <c r="J238" s="1070" t="s">
        <v>147</v>
      </c>
      <c r="K238" s="1070" t="s">
        <v>147</v>
      </c>
      <c r="L238" s="1070" t="s">
        <v>147</v>
      </c>
      <c r="M238" s="1070" t="s">
        <v>147</v>
      </c>
      <c r="N238" s="1070" t="s">
        <v>147</v>
      </c>
      <c r="O238" s="1070" t="s">
        <v>147</v>
      </c>
      <c r="P238" s="1070" t="s">
        <v>147</v>
      </c>
      <c r="Q238" s="1070" t="s">
        <v>147</v>
      </c>
    </row>
    <row r="239" spans="3:17" ht="14.5">
      <c r="C239" s="611" t="s">
        <v>147</v>
      </c>
      <c r="D239" s="611" t="s">
        <v>147</v>
      </c>
      <c r="E239" s="1354" t="s">
        <v>147</v>
      </c>
      <c r="F239" s="1070" t="s">
        <v>147</v>
      </c>
      <c r="G239" s="1070" t="s">
        <v>147</v>
      </c>
      <c r="H239" s="1070" t="s">
        <v>147</v>
      </c>
      <c r="I239" s="1070" t="s">
        <v>147</v>
      </c>
      <c r="J239" s="1070" t="s">
        <v>147</v>
      </c>
      <c r="K239" s="1070" t="s">
        <v>147</v>
      </c>
      <c r="L239" s="1070" t="s">
        <v>147</v>
      </c>
      <c r="M239" s="1070" t="s">
        <v>147</v>
      </c>
      <c r="N239" s="1070" t="s">
        <v>147</v>
      </c>
      <c r="O239" s="1070" t="s">
        <v>147</v>
      </c>
      <c r="P239" s="1070" t="s">
        <v>147</v>
      </c>
      <c r="Q239" s="1070" t="s">
        <v>147</v>
      </c>
    </row>
    <row r="240" spans="3:17" ht="14.5">
      <c r="C240" s="611" t="s">
        <v>147</v>
      </c>
      <c r="D240" s="611" t="s">
        <v>147</v>
      </c>
      <c r="E240" s="1354" t="s">
        <v>147</v>
      </c>
      <c r="F240" s="1070" t="s">
        <v>147</v>
      </c>
      <c r="G240" s="1070" t="s">
        <v>147</v>
      </c>
      <c r="H240" s="1070" t="s">
        <v>147</v>
      </c>
      <c r="I240" s="1070" t="s">
        <v>147</v>
      </c>
      <c r="J240" s="1070" t="s">
        <v>147</v>
      </c>
      <c r="K240" s="1070" t="s">
        <v>147</v>
      </c>
      <c r="L240" s="1070" t="s">
        <v>147</v>
      </c>
      <c r="M240" s="1070" t="s">
        <v>147</v>
      </c>
      <c r="N240" s="1070" t="s">
        <v>147</v>
      </c>
      <c r="O240" s="1070" t="s">
        <v>147</v>
      </c>
      <c r="P240" s="1070" t="s">
        <v>147</v>
      </c>
      <c r="Q240" s="1070" t="s">
        <v>147</v>
      </c>
    </row>
    <row r="241" spans="3:17" ht="14.5">
      <c r="C241" s="611" t="s">
        <v>147</v>
      </c>
      <c r="D241" s="611" t="s">
        <v>147</v>
      </c>
      <c r="E241" s="1354" t="s">
        <v>147</v>
      </c>
      <c r="F241" s="1070" t="s">
        <v>147</v>
      </c>
      <c r="G241" s="1070" t="s">
        <v>147</v>
      </c>
      <c r="H241" s="1070" t="s">
        <v>147</v>
      </c>
      <c r="I241" s="1070" t="s">
        <v>147</v>
      </c>
      <c r="J241" s="1070" t="s">
        <v>147</v>
      </c>
      <c r="K241" s="1070" t="s">
        <v>147</v>
      </c>
      <c r="L241" s="1070" t="s">
        <v>147</v>
      </c>
      <c r="M241" s="1070" t="s">
        <v>147</v>
      </c>
      <c r="N241" s="1070" t="s">
        <v>147</v>
      </c>
      <c r="O241" s="1070" t="s">
        <v>147</v>
      </c>
      <c r="P241" s="1070" t="s">
        <v>147</v>
      </c>
      <c r="Q241" s="1070" t="s">
        <v>147</v>
      </c>
    </row>
    <row r="242" spans="3:17" ht="14.5">
      <c r="C242" s="611" t="s">
        <v>147</v>
      </c>
      <c r="D242" s="611" t="s">
        <v>147</v>
      </c>
      <c r="E242" s="1354" t="s">
        <v>147</v>
      </c>
      <c r="F242" s="1070" t="s">
        <v>147</v>
      </c>
      <c r="G242" s="1070" t="s">
        <v>147</v>
      </c>
      <c r="H242" s="1070" t="s">
        <v>147</v>
      </c>
      <c r="I242" s="1070" t="s">
        <v>147</v>
      </c>
      <c r="J242" s="1070" t="s">
        <v>147</v>
      </c>
      <c r="K242" s="1070" t="s">
        <v>147</v>
      </c>
      <c r="L242" s="1070" t="s">
        <v>147</v>
      </c>
      <c r="M242" s="1070" t="s">
        <v>147</v>
      </c>
      <c r="N242" s="1070" t="s">
        <v>147</v>
      </c>
      <c r="O242" s="1070" t="s">
        <v>147</v>
      </c>
      <c r="P242" s="1070" t="s">
        <v>147</v>
      </c>
      <c r="Q242" s="1070" t="s">
        <v>147</v>
      </c>
    </row>
    <row r="243" spans="3:17" ht="14.5">
      <c r="C243" s="611" t="s">
        <v>147</v>
      </c>
      <c r="D243" s="611" t="s">
        <v>147</v>
      </c>
      <c r="E243" s="1354" t="s">
        <v>147</v>
      </c>
      <c r="F243" s="1070" t="s">
        <v>147</v>
      </c>
      <c r="G243" s="1070" t="s">
        <v>147</v>
      </c>
      <c r="H243" s="1070" t="s">
        <v>147</v>
      </c>
      <c r="I243" s="1070" t="s">
        <v>147</v>
      </c>
      <c r="J243" s="1070" t="s">
        <v>147</v>
      </c>
      <c r="K243" s="1070" t="s">
        <v>147</v>
      </c>
      <c r="L243" s="1070" t="s">
        <v>147</v>
      </c>
      <c r="M243" s="1070" t="s">
        <v>147</v>
      </c>
      <c r="N243" s="1070" t="s">
        <v>147</v>
      </c>
      <c r="O243" s="1070" t="s">
        <v>147</v>
      </c>
      <c r="P243" s="1070" t="s">
        <v>147</v>
      </c>
      <c r="Q243" s="1070" t="s">
        <v>147</v>
      </c>
    </row>
    <row r="244" spans="3:17" ht="14.5">
      <c r="C244" s="611" t="s">
        <v>147</v>
      </c>
      <c r="D244" s="611" t="s">
        <v>147</v>
      </c>
      <c r="E244" s="1354" t="s">
        <v>147</v>
      </c>
      <c r="F244" s="1070" t="s">
        <v>147</v>
      </c>
      <c r="G244" s="1070" t="s">
        <v>147</v>
      </c>
      <c r="H244" s="1070" t="s">
        <v>147</v>
      </c>
      <c r="I244" s="1070" t="s">
        <v>147</v>
      </c>
      <c r="J244" s="1070" t="s">
        <v>147</v>
      </c>
      <c r="K244" s="1070" t="s">
        <v>147</v>
      </c>
      <c r="L244" s="1070" t="s">
        <v>147</v>
      </c>
      <c r="M244" s="1070" t="s">
        <v>147</v>
      </c>
      <c r="N244" s="1070" t="s">
        <v>147</v>
      </c>
      <c r="O244" s="1070" t="s">
        <v>147</v>
      </c>
      <c r="P244" s="1070" t="s">
        <v>147</v>
      </c>
      <c r="Q244" s="1070" t="s">
        <v>147</v>
      </c>
    </row>
    <row r="245" spans="3:17" ht="14.5">
      <c r="C245" s="611" t="s">
        <v>147</v>
      </c>
      <c r="D245" s="611" t="s">
        <v>147</v>
      </c>
      <c r="E245" s="1354" t="s">
        <v>147</v>
      </c>
      <c r="F245" s="1070" t="s">
        <v>147</v>
      </c>
      <c r="G245" s="1070" t="s">
        <v>147</v>
      </c>
      <c r="H245" s="1070" t="s">
        <v>147</v>
      </c>
      <c r="I245" s="1070" t="s">
        <v>147</v>
      </c>
      <c r="J245" s="1070" t="s">
        <v>147</v>
      </c>
      <c r="K245" s="1070" t="s">
        <v>147</v>
      </c>
      <c r="L245" s="1070" t="s">
        <v>147</v>
      </c>
      <c r="M245" s="1070" t="s">
        <v>147</v>
      </c>
      <c r="N245" s="1070" t="s">
        <v>147</v>
      </c>
      <c r="O245" s="1070" t="s">
        <v>147</v>
      </c>
      <c r="P245" s="1070" t="s">
        <v>147</v>
      </c>
      <c r="Q245" s="1070" t="s">
        <v>147</v>
      </c>
    </row>
    <row r="246" spans="3:17" ht="14.5">
      <c r="C246" s="611" t="s">
        <v>147</v>
      </c>
      <c r="D246" s="611" t="s">
        <v>147</v>
      </c>
      <c r="E246" s="1354" t="s">
        <v>147</v>
      </c>
      <c r="F246" s="1070" t="s">
        <v>147</v>
      </c>
      <c r="G246" s="1070" t="s">
        <v>147</v>
      </c>
      <c r="H246" s="1070" t="s">
        <v>147</v>
      </c>
      <c r="I246" s="1070" t="s">
        <v>147</v>
      </c>
      <c r="J246" s="1070" t="s">
        <v>147</v>
      </c>
      <c r="K246" s="1070" t="s">
        <v>147</v>
      </c>
      <c r="L246" s="1070" t="s">
        <v>147</v>
      </c>
      <c r="M246" s="1070" t="s">
        <v>147</v>
      </c>
      <c r="N246" s="1070" t="s">
        <v>147</v>
      </c>
      <c r="O246" s="1070" t="s">
        <v>147</v>
      </c>
      <c r="P246" s="1070" t="s">
        <v>147</v>
      </c>
      <c r="Q246" s="1070" t="s">
        <v>147</v>
      </c>
    </row>
    <row r="247" spans="3:17" ht="14.5">
      <c r="C247" s="611" t="s">
        <v>147</v>
      </c>
      <c r="D247" s="611" t="s">
        <v>147</v>
      </c>
      <c r="E247" s="1354" t="s">
        <v>147</v>
      </c>
      <c r="F247" s="1070" t="s">
        <v>147</v>
      </c>
      <c r="G247" s="1070" t="s">
        <v>147</v>
      </c>
      <c r="H247" s="1070" t="s">
        <v>147</v>
      </c>
      <c r="I247" s="1070" t="s">
        <v>147</v>
      </c>
      <c r="J247" s="1070" t="s">
        <v>147</v>
      </c>
      <c r="K247" s="1070" t="s">
        <v>147</v>
      </c>
      <c r="L247" s="1070" t="s">
        <v>147</v>
      </c>
      <c r="M247" s="1070" t="s">
        <v>147</v>
      </c>
      <c r="N247" s="1070" t="s">
        <v>147</v>
      </c>
      <c r="O247" s="1070" t="s">
        <v>147</v>
      </c>
      <c r="P247" s="1070" t="s">
        <v>147</v>
      </c>
      <c r="Q247" s="1070" t="s">
        <v>147</v>
      </c>
    </row>
    <row r="248" spans="3:17" ht="14.5">
      <c r="C248" s="611" t="s">
        <v>147</v>
      </c>
      <c r="D248" s="611" t="s">
        <v>147</v>
      </c>
      <c r="E248" s="1354" t="s">
        <v>147</v>
      </c>
      <c r="F248" s="1070" t="s">
        <v>147</v>
      </c>
      <c r="G248" s="1070" t="s">
        <v>147</v>
      </c>
      <c r="H248" s="1070" t="s">
        <v>147</v>
      </c>
      <c r="I248" s="1070" t="s">
        <v>147</v>
      </c>
      <c r="J248" s="1070" t="s">
        <v>147</v>
      </c>
      <c r="K248" s="1070" t="s">
        <v>147</v>
      </c>
      <c r="L248" s="1070" t="s">
        <v>147</v>
      </c>
      <c r="M248" s="1070" t="s">
        <v>147</v>
      </c>
      <c r="N248" s="1070" t="s">
        <v>147</v>
      </c>
      <c r="O248" s="1070" t="s">
        <v>147</v>
      </c>
      <c r="P248" s="1070" t="s">
        <v>147</v>
      </c>
      <c r="Q248" s="1070" t="s">
        <v>147</v>
      </c>
    </row>
    <row r="249" spans="3:17" ht="14.5">
      <c r="C249" s="611" t="s">
        <v>147</v>
      </c>
      <c r="D249" s="611" t="s">
        <v>147</v>
      </c>
      <c r="E249" s="1354" t="s">
        <v>147</v>
      </c>
      <c r="F249" s="1070" t="s">
        <v>147</v>
      </c>
      <c r="G249" s="1070" t="s">
        <v>147</v>
      </c>
      <c r="H249" s="1070" t="s">
        <v>147</v>
      </c>
      <c r="I249" s="1070" t="s">
        <v>147</v>
      </c>
      <c r="J249" s="1070" t="s">
        <v>147</v>
      </c>
      <c r="K249" s="1070" t="s">
        <v>147</v>
      </c>
      <c r="L249" s="1070" t="s">
        <v>147</v>
      </c>
      <c r="M249" s="1070" t="s">
        <v>147</v>
      </c>
      <c r="N249" s="1070" t="s">
        <v>147</v>
      </c>
      <c r="O249" s="1070" t="s">
        <v>147</v>
      </c>
      <c r="P249" s="1070" t="s">
        <v>147</v>
      </c>
      <c r="Q249" s="1070" t="s">
        <v>147</v>
      </c>
    </row>
    <row r="250" spans="3:17" ht="14.5">
      <c r="C250" s="611" t="s">
        <v>147</v>
      </c>
      <c r="D250" s="611" t="s">
        <v>147</v>
      </c>
      <c r="E250" s="1354" t="s">
        <v>147</v>
      </c>
      <c r="F250" s="1070" t="s">
        <v>147</v>
      </c>
      <c r="G250" s="1070" t="s">
        <v>147</v>
      </c>
      <c r="H250" s="1070" t="s">
        <v>147</v>
      </c>
      <c r="I250" s="1070" t="s">
        <v>147</v>
      </c>
      <c r="J250" s="1070" t="s">
        <v>147</v>
      </c>
      <c r="K250" s="1070" t="s">
        <v>147</v>
      </c>
      <c r="L250" s="1070" t="s">
        <v>147</v>
      </c>
      <c r="M250" s="1070" t="s">
        <v>147</v>
      </c>
      <c r="N250" s="1070" t="s">
        <v>147</v>
      </c>
      <c r="O250" s="1070" t="s">
        <v>147</v>
      </c>
      <c r="P250" s="1070" t="s">
        <v>147</v>
      </c>
      <c r="Q250" s="1070" t="s">
        <v>147</v>
      </c>
    </row>
    <row r="251" spans="3:17" ht="14.5">
      <c r="C251" s="611" t="s">
        <v>147</v>
      </c>
      <c r="D251" s="611" t="s">
        <v>147</v>
      </c>
      <c r="E251" s="1354" t="s">
        <v>147</v>
      </c>
      <c r="F251" s="1070" t="s">
        <v>147</v>
      </c>
      <c r="G251" s="1070" t="s">
        <v>147</v>
      </c>
      <c r="H251" s="1070" t="s">
        <v>147</v>
      </c>
      <c r="I251" s="1070" t="s">
        <v>147</v>
      </c>
      <c r="J251" s="1070" t="s">
        <v>147</v>
      </c>
      <c r="K251" s="1070" t="s">
        <v>147</v>
      </c>
      <c r="L251" s="1070" t="s">
        <v>147</v>
      </c>
      <c r="M251" s="1070" t="s">
        <v>147</v>
      </c>
      <c r="N251" s="1070" t="s">
        <v>147</v>
      </c>
      <c r="O251" s="1070" t="s">
        <v>147</v>
      </c>
      <c r="P251" s="1070" t="s">
        <v>147</v>
      </c>
      <c r="Q251" s="1070" t="s">
        <v>147</v>
      </c>
    </row>
    <row r="252" spans="3:17" ht="14.5">
      <c r="C252" s="611" t="s">
        <v>147</v>
      </c>
      <c r="D252" s="611" t="s">
        <v>147</v>
      </c>
      <c r="E252" s="1354" t="s">
        <v>147</v>
      </c>
      <c r="F252" s="1070" t="s">
        <v>147</v>
      </c>
      <c r="G252" s="1070" t="s">
        <v>147</v>
      </c>
      <c r="H252" s="1070" t="s">
        <v>147</v>
      </c>
      <c r="I252" s="1070" t="s">
        <v>147</v>
      </c>
      <c r="J252" s="1070" t="s">
        <v>147</v>
      </c>
      <c r="K252" s="1070" t="s">
        <v>147</v>
      </c>
      <c r="L252" s="1070" t="s">
        <v>147</v>
      </c>
      <c r="M252" s="1070" t="s">
        <v>147</v>
      </c>
      <c r="N252" s="1070" t="s">
        <v>147</v>
      </c>
      <c r="O252" s="1070" t="s">
        <v>147</v>
      </c>
      <c r="P252" s="1070" t="s">
        <v>147</v>
      </c>
      <c r="Q252" s="1070" t="s">
        <v>147</v>
      </c>
    </row>
    <row r="253" spans="3:17" ht="14.5">
      <c r="C253" s="611" t="s">
        <v>147</v>
      </c>
      <c r="D253" s="611" t="s">
        <v>147</v>
      </c>
      <c r="E253" s="1354" t="s">
        <v>147</v>
      </c>
      <c r="F253" s="1070" t="s">
        <v>147</v>
      </c>
      <c r="G253" s="1070" t="s">
        <v>147</v>
      </c>
      <c r="H253" s="1070" t="s">
        <v>147</v>
      </c>
      <c r="I253" s="1070" t="s">
        <v>147</v>
      </c>
      <c r="J253" s="1070" t="s">
        <v>147</v>
      </c>
      <c r="K253" s="1070" t="s">
        <v>147</v>
      </c>
      <c r="L253" s="1070" t="s">
        <v>147</v>
      </c>
      <c r="M253" s="1070" t="s">
        <v>147</v>
      </c>
      <c r="N253" s="1070" t="s">
        <v>147</v>
      </c>
      <c r="O253" s="1070" t="s">
        <v>147</v>
      </c>
      <c r="P253" s="1070" t="s">
        <v>147</v>
      </c>
      <c r="Q253" s="1070" t="s">
        <v>147</v>
      </c>
    </row>
    <row r="254" spans="3:17" ht="14.5">
      <c r="C254" s="611" t="s">
        <v>147</v>
      </c>
      <c r="D254" s="611" t="s">
        <v>147</v>
      </c>
      <c r="E254" s="1354" t="s">
        <v>147</v>
      </c>
      <c r="F254" s="1070" t="s">
        <v>147</v>
      </c>
      <c r="G254" s="1070" t="s">
        <v>147</v>
      </c>
      <c r="H254" s="1070" t="s">
        <v>147</v>
      </c>
      <c r="I254" s="1070" t="s">
        <v>147</v>
      </c>
      <c r="J254" s="1070" t="s">
        <v>147</v>
      </c>
      <c r="K254" s="1070" t="s">
        <v>147</v>
      </c>
      <c r="L254" s="1070" t="s">
        <v>147</v>
      </c>
      <c r="M254" s="1070" t="s">
        <v>147</v>
      </c>
      <c r="N254" s="1070" t="s">
        <v>147</v>
      </c>
      <c r="O254" s="1070" t="s">
        <v>147</v>
      </c>
      <c r="P254" s="1070" t="s">
        <v>147</v>
      </c>
      <c r="Q254" s="1070" t="s">
        <v>147</v>
      </c>
    </row>
    <row r="255" spans="3:17" ht="14.5">
      <c r="C255" s="611" t="s">
        <v>147</v>
      </c>
      <c r="D255" s="611" t="s">
        <v>147</v>
      </c>
      <c r="E255" s="1354" t="s">
        <v>147</v>
      </c>
      <c r="F255" s="1070" t="s">
        <v>147</v>
      </c>
      <c r="G255" s="1070" t="s">
        <v>147</v>
      </c>
      <c r="H255" s="1070" t="s">
        <v>147</v>
      </c>
      <c r="I255" s="1070" t="s">
        <v>147</v>
      </c>
      <c r="J255" s="1070" t="s">
        <v>147</v>
      </c>
      <c r="K255" s="1070" t="s">
        <v>147</v>
      </c>
      <c r="L255" s="1070" t="s">
        <v>147</v>
      </c>
      <c r="M255" s="1070" t="s">
        <v>147</v>
      </c>
      <c r="N255" s="1070" t="s">
        <v>147</v>
      </c>
      <c r="O255" s="1070" t="s">
        <v>147</v>
      </c>
      <c r="P255" s="1070" t="s">
        <v>147</v>
      </c>
      <c r="Q255" s="1070" t="s">
        <v>147</v>
      </c>
    </row>
    <row r="256" spans="3:17" ht="14.5">
      <c r="C256" s="611" t="s">
        <v>147</v>
      </c>
      <c r="D256" s="611" t="s">
        <v>147</v>
      </c>
      <c r="E256" s="1354" t="s">
        <v>147</v>
      </c>
      <c r="F256" s="1070" t="s">
        <v>147</v>
      </c>
      <c r="G256" s="1070" t="s">
        <v>147</v>
      </c>
      <c r="H256" s="1070" t="s">
        <v>147</v>
      </c>
      <c r="I256" s="1070" t="s">
        <v>147</v>
      </c>
      <c r="J256" s="1070" t="s">
        <v>147</v>
      </c>
      <c r="K256" s="1070" t="s">
        <v>147</v>
      </c>
      <c r="L256" s="1070" t="s">
        <v>147</v>
      </c>
      <c r="M256" s="1070" t="s">
        <v>147</v>
      </c>
      <c r="N256" s="1070" t="s">
        <v>147</v>
      </c>
      <c r="O256" s="1070" t="s">
        <v>147</v>
      </c>
      <c r="P256" s="1070" t="s">
        <v>147</v>
      </c>
      <c r="Q256" s="1070" t="s">
        <v>147</v>
      </c>
    </row>
    <row r="257" spans="3:17" ht="14.5">
      <c r="C257" s="611" t="s">
        <v>147</v>
      </c>
      <c r="D257" s="611" t="s">
        <v>147</v>
      </c>
      <c r="E257" s="1354" t="s">
        <v>147</v>
      </c>
      <c r="F257" s="1070" t="s">
        <v>147</v>
      </c>
      <c r="G257" s="1070" t="s">
        <v>147</v>
      </c>
      <c r="H257" s="1070" t="s">
        <v>147</v>
      </c>
      <c r="I257" s="1070" t="s">
        <v>147</v>
      </c>
      <c r="J257" s="1070" t="s">
        <v>147</v>
      </c>
      <c r="K257" s="1070" t="s">
        <v>147</v>
      </c>
      <c r="L257" s="1070" t="s">
        <v>147</v>
      </c>
      <c r="M257" s="1070" t="s">
        <v>147</v>
      </c>
      <c r="N257" s="1070" t="s">
        <v>147</v>
      </c>
      <c r="O257" s="1070" t="s">
        <v>147</v>
      </c>
      <c r="P257" s="1070" t="s">
        <v>147</v>
      </c>
      <c r="Q257" s="1070" t="s">
        <v>147</v>
      </c>
    </row>
    <row r="258" spans="3:17" ht="14.5">
      <c r="C258" s="611" t="s">
        <v>147</v>
      </c>
      <c r="D258" s="611" t="s">
        <v>147</v>
      </c>
      <c r="E258" s="1354" t="s">
        <v>147</v>
      </c>
      <c r="F258" s="1070" t="s">
        <v>147</v>
      </c>
      <c r="G258" s="1070" t="s">
        <v>147</v>
      </c>
      <c r="H258" s="1070" t="s">
        <v>147</v>
      </c>
      <c r="I258" s="1070" t="s">
        <v>147</v>
      </c>
      <c r="J258" s="1070" t="s">
        <v>147</v>
      </c>
      <c r="K258" s="1070" t="s">
        <v>147</v>
      </c>
      <c r="L258" s="1070" t="s">
        <v>147</v>
      </c>
      <c r="M258" s="1070" t="s">
        <v>147</v>
      </c>
      <c r="N258" s="1070" t="s">
        <v>147</v>
      </c>
      <c r="O258" s="1070" t="s">
        <v>147</v>
      </c>
      <c r="P258" s="1070" t="s">
        <v>147</v>
      </c>
      <c r="Q258" s="1070" t="s">
        <v>147</v>
      </c>
    </row>
    <row r="259" spans="3:17" ht="14.5">
      <c r="C259" s="611" t="s">
        <v>147</v>
      </c>
      <c r="D259" s="611" t="s">
        <v>147</v>
      </c>
      <c r="E259" s="1354" t="s">
        <v>147</v>
      </c>
      <c r="F259" s="1070" t="s">
        <v>147</v>
      </c>
      <c r="G259" s="1070" t="s">
        <v>147</v>
      </c>
      <c r="H259" s="1070" t="s">
        <v>147</v>
      </c>
      <c r="I259" s="1070" t="s">
        <v>147</v>
      </c>
      <c r="J259" s="1070" t="s">
        <v>147</v>
      </c>
      <c r="K259" s="1070" t="s">
        <v>147</v>
      </c>
      <c r="L259" s="1070" t="s">
        <v>147</v>
      </c>
      <c r="M259" s="1070" t="s">
        <v>147</v>
      </c>
      <c r="N259" s="1070" t="s">
        <v>147</v>
      </c>
      <c r="O259" s="1070" t="s">
        <v>147</v>
      </c>
      <c r="P259" s="1070" t="s">
        <v>147</v>
      </c>
      <c r="Q259" s="1070" t="s">
        <v>147</v>
      </c>
    </row>
    <row r="260" spans="3:17" ht="14.5">
      <c r="C260" s="611" t="s">
        <v>147</v>
      </c>
      <c r="D260" s="611" t="s">
        <v>147</v>
      </c>
      <c r="E260" s="1354" t="s">
        <v>147</v>
      </c>
      <c r="F260" s="1070" t="s">
        <v>147</v>
      </c>
      <c r="G260" s="1070" t="s">
        <v>147</v>
      </c>
      <c r="H260" s="1070" t="s">
        <v>147</v>
      </c>
      <c r="I260" s="1070" t="s">
        <v>147</v>
      </c>
      <c r="J260" s="1070" t="s">
        <v>147</v>
      </c>
      <c r="K260" s="1070" t="s">
        <v>147</v>
      </c>
      <c r="L260" s="1070" t="s">
        <v>147</v>
      </c>
      <c r="M260" s="1070" t="s">
        <v>147</v>
      </c>
      <c r="N260" s="1070" t="s">
        <v>147</v>
      </c>
      <c r="O260" s="1070" t="s">
        <v>147</v>
      </c>
      <c r="P260" s="1070" t="s">
        <v>147</v>
      </c>
      <c r="Q260" s="1070" t="s">
        <v>147</v>
      </c>
    </row>
    <row r="261" spans="3:17" ht="14.5">
      <c r="C261" s="611" t="s">
        <v>147</v>
      </c>
      <c r="D261" s="611" t="s">
        <v>147</v>
      </c>
      <c r="E261" s="1354" t="s">
        <v>147</v>
      </c>
      <c r="F261" s="1070" t="s">
        <v>147</v>
      </c>
      <c r="G261" s="1070" t="s">
        <v>147</v>
      </c>
      <c r="H261" s="1070" t="s">
        <v>147</v>
      </c>
      <c r="I261" s="1070" t="s">
        <v>147</v>
      </c>
      <c r="J261" s="1070" t="s">
        <v>147</v>
      </c>
      <c r="K261" s="1070" t="s">
        <v>147</v>
      </c>
      <c r="L261" s="1070" t="s">
        <v>147</v>
      </c>
      <c r="M261" s="1070" t="s">
        <v>147</v>
      </c>
      <c r="N261" s="1070" t="s">
        <v>147</v>
      </c>
      <c r="O261" s="1070" t="s">
        <v>147</v>
      </c>
      <c r="P261" s="1070" t="s">
        <v>147</v>
      </c>
      <c r="Q261" s="1070" t="s">
        <v>147</v>
      </c>
    </row>
    <row r="262" spans="3:17" ht="14.5">
      <c r="C262" s="611" t="s">
        <v>147</v>
      </c>
      <c r="D262" s="611" t="s">
        <v>147</v>
      </c>
      <c r="E262" s="1354" t="s">
        <v>147</v>
      </c>
      <c r="F262" s="1070" t="s">
        <v>147</v>
      </c>
      <c r="G262" s="1070" t="s">
        <v>147</v>
      </c>
      <c r="H262" s="1070" t="s">
        <v>147</v>
      </c>
      <c r="I262" s="1070" t="s">
        <v>147</v>
      </c>
      <c r="J262" s="1070" t="s">
        <v>147</v>
      </c>
      <c r="K262" s="1070" t="s">
        <v>147</v>
      </c>
      <c r="L262" s="1070" t="s">
        <v>147</v>
      </c>
      <c r="M262" s="1070" t="s">
        <v>147</v>
      </c>
      <c r="N262" s="1070" t="s">
        <v>147</v>
      </c>
      <c r="O262" s="1070" t="s">
        <v>147</v>
      </c>
      <c r="P262" s="1070" t="s">
        <v>147</v>
      </c>
      <c r="Q262" s="1070" t="s">
        <v>147</v>
      </c>
    </row>
    <row r="263" spans="3:17" ht="14.5">
      <c r="C263" s="611" t="s">
        <v>147</v>
      </c>
      <c r="D263" s="611" t="s">
        <v>147</v>
      </c>
      <c r="E263" s="1354" t="s">
        <v>147</v>
      </c>
      <c r="F263" s="1070" t="s">
        <v>147</v>
      </c>
      <c r="G263" s="1070" t="s">
        <v>147</v>
      </c>
      <c r="H263" s="1070" t="s">
        <v>147</v>
      </c>
      <c r="I263" s="1070" t="s">
        <v>147</v>
      </c>
      <c r="J263" s="1070" t="s">
        <v>147</v>
      </c>
      <c r="K263" s="1070" t="s">
        <v>147</v>
      </c>
      <c r="L263" s="1070" t="s">
        <v>147</v>
      </c>
      <c r="M263" s="1070" t="s">
        <v>147</v>
      </c>
      <c r="N263" s="1070" t="s">
        <v>147</v>
      </c>
      <c r="O263" s="1070" t="s">
        <v>147</v>
      </c>
      <c r="P263" s="1070" t="s">
        <v>147</v>
      </c>
      <c r="Q263" s="1070" t="s">
        <v>147</v>
      </c>
    </row>
    <row r="264" spans="3:17" ht="14.5">
      <c r="C264" s="611" t="s">
        <v>147</v>
      </c>
      <c r="D264" s="611" t="s">
        <v>147</v>
      </c>
      <c r="E264" s="1354" t="s">
        <v>147</v>
      </c>
      <c r="F264" s="1070" t="s">
        <v>147</v>
      </c>
      <c r="G264" s="1070" t="s">
        <v>147</v>
      </c>
      <c r="H264" s="1070" t="s">
        <v>147</v>
      </c>
      <c r="I264" s="1070" t="s">
        <v>147</v>
      </c>
      <c r="J264" s="1070" t="s">
        <v>147</v>
      </c>
      <c r="K264" s="1070" t="s">
        <v>147</v>
      </c>
      <c r="L264" s="1070" t="s">
        <v>147</v>
      </c>
      <c r="M264" s="1070" t="s">
        <v>147</v>
      </c>
      <c r="N264" s="1070" t="s">
        <v>147</v>
      </c>
      <c r="O264" s="1070" t="s">
        <v>147</v>
      </c>
      <c r="P264" s="1070" t="s">
        <v>147</v>
      </c>
      <c r="Q264" s="1070" t="s">
        <v>147</v>
      </c>
    </row>
    <row r="265" spans="3:17" ht="14.5">
      <c r="C265" s="611" t="s">
        <v>147</v>
      </c>
      <c r="D265" s="611" t="s">
        <v>147</v>
      </c>
      <c r="E265" s="1354" t="s">
        <v>147</v>
      </c>
      <c r="F265" s="1070" t="s">
        <v>147</v>
      </c>
      <c r="G265" s="1070" t="s">
        <v>147</v>
      </c>
      <c r="H265" s="1070" t="s">
        <v>147</v>
      </c>
      <c r="I265" s="1070" t="s">
        <v>147</v>
      </c>
      <c r="J265" s="1070" t="s">
        <v>147</v>
      </c>
      <c r="K265" s="1070" t="s">
        <v>147</v>
      </c>
      <c r="L265" s="1070" t="s">
        <v>147</v>
      </c>
      <c r="M265" s="1070" t="s">
        <v>147</v>
      </c>
      <c r="N265" s="1070" t="s">
        <v>147</v>
      </c>
      <c r="O265" s="1070" t="s">
        <v>147</v>
      </c>
      <c r="P265" s="1070" t="s">
        <v>147</v>
      </c>
      <c r="Q265" s="1070" t="s">
        <v>147</v>
      </c>
    </row>
    <row r="266" spans="3:17" ht="14.5">
      <c r="C266" s="611" t="s">
        <v>147</v>
      </c>
      <c r="D266" s="611" t="s">
        <v>147</v>
      </c>
      <c r="E266" s="1354" t="s">
        <v>147</v>
      </c>
      <c r="F266" s="1070" t="s">
        <v>147</v>
      </c>
      <c r="G266" s="1070" t="s">
        <v>147</v>
      </c>
      <c r="H266" s="1070" t="s">
        <v>147</v>
      </c>
      <c r="I266" s="1070" t="s">
        <v>147</v>
      </c>
      <c r="J266" s="1070" t="s">
        <v>147</v>
      </c>
      <c r="K266" s="1070" t="s">
        <v>147</v>
      </c>
      <c r="L266" s="1070" t="s">
        <v>147</v>
      </c>
      <c r="M266" s="1070" t="s">
        <v>147</v>
      </c>
      <c r="N266" s="1070" t="s">
        <v>147</v>
      </c>
      <c r="O266" s="1070" t="s">
        <v>147</v>
      </c>
      <c r="P266" s="1070" t="s">
        <v>147</v>
      </c>
      <c r="Q266" s="1070" t="s">
        <v>147</v>
      </c>
    </row>
    <row r="267" spans="3:17" ht="14.5">
      <c r="C267" s="611" t="s">
        <v>147</v>
      </c>
      <c r="D267" s="611" t="s">
        <v>147</v>
      </c>
      <c r="E267" s="1354" t="s">
        <v>147</v>
      </c>
      <c r="F267" s="1070" t="s">
        <v>147</v>
      </c>
      <c r="G267" s="1070" t="s">
        <v>147</v>
      </c>
      <c r="H267" s="1070" t="s">
        <v>147</v>
      </c>
      <c r="I267" s="1070" t="s">
        <v>147</v>
      </c>
      <c r="J267" s="1070" t="s">
        <v>147</v>
      </c>
      <c r="K267" s="1070" t="s">
        <v>147</v>
      </c>
      <c r="L267" s="1070" t="s">
        <v>147</v>
      </c>
      <c r="M267" s="1070" t="s">
        <v>147</v>
      </c>
      <c r="N267" s="1070" t="s">
        <v>147</v>
      </c>
      <c r="O267" s="1070" t="s">
        <v>147</v>
      </c>
      <c r="P267" s="1070" t="s">
        <v>147</v>
      </c>
      <c r="Q267" s="1070" t="s">
        <v>147</v>
      </c>
    </row>
    <row r="268" spans="3:17" ht="14.5">
      <c r="C268" s="611" t="s">
        <v>147</v>
      </c>
      <c r="D268" s="611" t="s">
        <v>147</v>
      </c>
      <c r="E268" s="1354" t="s">
        <v>147</v>
      </c>
      <c r="F268" s="1070" t="s">
        <v>147</v>
      </c>
      <c r="G268" s="1070" t="s">
        <v>147</v>
      </c>
      <c r="H268" s="1070" t="s">
        <v>147</v>
      </c>
      <c r="I268" s="1070" t="s">
        <v>147</v>
      </c>
      <c r="J268" s="1070" t="s">
        <v>147</v>
      </c>
      <c r="K268" s="1070" t="s">
        <v>147</v>
      </c>
      <c r="L268" s="1070" t="s">
        <v>147</v>
      </c>
      <c r="M268" s="1070" t="s">
        <v>147</v>
      </c>
      <c r="N268" s="1070" t="s">
        <v>147</v>
      </c>
      <c r="O268" s="1070" t="s">
        <v>147</v>
      </c>
      <c r="P268" s="1070" t="s">
        <v>147</v>
      </c>
      <c r="Q268" s="1070" t="s">
        <v>147</v>
      </c>
    </row>
    <row r="269" spans="3:17" ht="14.5">
      <c r="C269" s="611" t="s">
        <v>147</v>
      </c>
      <c r="D269" s="611" t="s">
        <v>147</v>
      </c>
      <c r="E269" s="1354" t="s">
        <v>147</v>
      </c>
      <c r="F269" s="1070" t="s">
        <v>147</v>
      </c>
      <c r="G269" s="1070" t="s">
        <v>147</v>
      </c>
      <c r="H269" s="1070" t="s">
        <v>147</v>
      </c>
      <c r="I269" s="1070" t="s">
        <v>147</v>
      </c>
      <c r="J269" s="1070" t="s">
        <v>147</v>
      </c>
      <c r="K269" s="1070" t="s">
        <v>147</v>
      </c>
      <c r="L269" s="1070" t="s">
        <v>147</v>
      </c>
      <c r="M269" s="1070" t="s">
        <v>147</v>
      </c>
      <c r="N269" s="1070" t="s">
        <v>147</v>
      </c>
      <c r="O269" s="1070" t="s">
        <v>147</v>
      </c>
      <c r="P269" s="1070" t="s">
        <v>147</v>
      </c>
      <c r="Q269" s="1070" t="s">
        <v>147</v>
      </c>
    </row>
    <row r="270" spans="3:17" ht="14.5">
      <c r="C270" s="611" t="s">
        <v>147</v>
      </c>
      <c r="D270" s="611" t="s">
        <v>147</v>
      </c>
      <c r="E270" s="1354" t="s">
        <v>147</v>
      </c>
      <c r="F270" s="1070" t="s">
        <v>147</v>
      </c>
      <c r="G270" s="1070" t="s">
        <v>147</v>
      </c>
      <c r="H270" s="1070" t="s">
        <v>147</v>
      </c>
      <c r="I270" s="1070" t="s">
        <v>147</v>
      </c>
      <c r="J270" s="1070" t="s">
        <v>147</v>
      </c>
      <c r="K270" s="1070" t="s">
        <v>147</v>
      </c>
      <c r="L270" s="1070" t="s">
        <v>147</v>
      </c>
      <c r="M270" s="1070" t="s">
        <v>147</v>
      </c>
      <c r="N270" s="1070" t="s">
        <v>147</v>
      </c>
      <c r="O270" s="1070" t="s">
        <v>147</v>
      </c>
      <c r="P270" s="1070" t="s">
        <v>147</v>
      </c>
      <c r="Q270" s="1070" t="s">
        <v>147</v>
      </c>
    </row>
    <row r="271" spans="3:17" ht="14.5">
      <c r="C271" s="611" t="s">
        <v>147</v>
      </c>
      <c r="D271" s="611" t="s">
        <v>147</v>
      </c>
      <c r="E271" s="1354" t="s">
        <v>147</v>
      </c>
      <c r="F271" s="1070" t="s">
        <v>147</v>
      </c>
      <c r="G271" s="1070" t="s">
        <v>147</v>
      </c>
      <c r="H271" s="1070" t="s">
        <v>147</v>
      </c>
      <c r="I271" s="1070" t="s">
        <v>147</v>
      </c>
      <c r="J271" s="1070" t="s">
        <v>147</v>
      </c>
      <c r="K271" s="1070" t="s">
        <v>147</v>
      </c>
      <c r="L271" s="1070" t="s">
        <v>147</v>
      </c>
      <c r="M271" s="1070" t="s">
        <v>147</v>
      </c>
      <c r="N271" s="1070" t="s">
        <v>147</v>
      </c>
      <c r="O271" s="1070" t="s">
        <v>147</v>
      </c>
      <c r="P271" s="1070" t="s">
        <v>147</v>
      </c>
      <c r="Q271" s="1070" t="s">
        <v>147</v>
      </c>
    </row>
    <row r="272" spans="3:17" ht="14.5">
      <c r="C272" s="611" t="s">
        <v>147</v>
      </c>
      <c r="D272" s="611" t="s">
        <v>147</v>
      </c>
      <c r="E272" s="1354" t="s">
        <v>147</v>
      </c>
      <c r="F272" s="1070" t="s">
        <v>147</v>
      </c>
      <c r="G272" s="1070" t="s">
        <v>147</v>
      </c>
      <c r="H272" s="1070" t="s">
        <v>147</v>
      </c>
      <c r="I272" s="1070" t="s">
        <v>147</v>
      </c>
      <c r="J272" s="1070" t="s">
        <v>147</v>
      </c>
      <c r="K272" s="1070" t="s">
        <v>147</v>
      </c>
      <c r="L272" s="1070" t="s">
        <v>147</v>
      </c>
      <c r="M272" s="1070" t="s">
        <v>147</v>
      </c>
      <c r="N272" s="1070" t="s">
        <v>147</v>
      </c>
      <c r="O272" s="1070" t="s">
        <v>147</v>
      </c>
      <c r="P272" s="1070" t="s">
        <v>147</v>
      </c>
      <c r="Q272" s="1070" t="s">
        <v>147</v>
      </c>
    </row>
    <row r="273" spans="3:17" ht="14.5">
      <c r="C273" s="611" t="s">
        <v>147</v>
      </c>
      <c r="D273" s="611" t="s">
        <v>147</v>
      </c>
      <c r="E273" s="1354" t="s">
        <v>147</v>
      </c>
      <c r="F273" s="1070" t="s">
        <v>147</v>
      </c>
      <c r="G273" s="1070" t="s">
        <v>147</v>
      </c>
      <c r="H273" s="1070" t="s">
        <v>147</v>
      </c>
      <c r="I273" s="1070" t="s">
        <v>147</v>
      </c>
      <c r="J273" s="1070" t="s">
        <v>147</v>
      </c>
      <c r="K273" s="1070" t="s">
        <v>147</v>
      </c>
      <c r="L273" s="1070" t="s">
        <v>147</v>
      </c>
      <c r="M273" s="1070" t="s">
        <v>147</v>
      </c>
      <c r="N273" s="1070" t="s">
        <v>147</v>
      </c>
      <c r="O273" s="1070" t="s">
        <v>147</v>
      </c>
      <c r="P273" s="1070" t="s">
        <v>147</v>
      </c>
      <c r="Q273" s="1070" t="s">
        <v>147</v>
      </c>
    </row>
    <row r="274" spans="3:17" ht="14.5">
      <c r="C274" s="611" t="s">
        <v>147</v>
      </c>
      <c r="D274" s="611" t="s">
        <v>147</v>
      </c>
      <c r="E274" s="1354" t="s">
        <v>147</v>
      </c>
      <c r="F274" s="1070" t="s">
        <v>147</v>
      </c>
      <c r="G274" s="1070" t="s">
        <v>147</v>
      </c>
      <c r="H274" s="1070" t="s">
        <v>147</v>
      </c>
      <c r="I274" s="1070" t="s">
        <v>147</v>
      </c>
      <c r="J274" s="1070" t="s">
        <v>147</v>
      </c>
      <c r="K274" s="1070" t="s">
        <v>147</v>
      </c>
      <c r="L274" s="1070" t="s">
        <v>147</v>
      </c>
      <c r="M274" s="1070" t="s">
        <v>147</v>
      </c>
      <c r="N274" s="1070" t="s">
        <v>147</v>
      </c>
      <c r="O274" s="1070" t="s">
        <v>147</v>
      </c>
      <c r="P274" s="1070" t="s">
        <v>147</v>
      </c>
      <c r="Q274" s="1070" t="s">
        <v>147</v>
      </c>
    </row>
    <row r="275" spans="3:17" ht="14.5">
      <c r="C275" s="611" t="s">
        <v>147</v>
      </c>
      <c r="D275" s="611" t="s">
        <v>147</v>
      </c>
      <c r="E275" s="1354" t="s">
        <v>147</v>
      </c>
      <c r="F275" s="1070" t="s">
        <v>147</v>
      </c>
      <c r="G275" s="1070" t="s">
        <v>147</v>
      </c>
      <c r="H275" s="1070" t="s">
        <v>147</v>
      </c>
      <c r="I275" s="1070" t="s">
        <v>147</v>
      </c>
      <c r="J275" s="1070" t="s">
        <v>147</v>
      </c>
      <c r="K275" s="1070" t="s">
        <v>147</v>
      </c>
      <c r="L275" s="1070" t="s">
        <v>147</v>
      </c>
      <c r="M275" s="1070" t="s">
        <v>147</v>
      </c>
      <c r="N275" s="1070" t="s">
        <v>147</v>
      </c>
      <c r="O275" s="1070" t="s">
        <v>147</v>
      </c>
      <c r="P275" s="1070" t="s">
        <v>147</v>
      </c>
      <c r="Q275" s="1070" t="s">
        <v>147</v>
      </c>
    </row>
    <row r="276" spans="3:17" ht="14.5">
      <c r="C276" s="611" t="s">
        <v>147</v>
      </c>
      <c r="D276" s="611" t="s">
        <v>147</v>
      </c>
      <c r="E276" s="1354" t="s">
        <v>147</v>
      </c>
      <c r="F276" s="1070" t="s">
        <v>147</v>
      </c>
      <c r="G276" s="1070" t="s">
        <v>147</v>
      </c>
      <c r="H276" s="1070" t="s">
        <v>147</v>
      </c>
      <c r="I276" s="1070" t="s">
        <v>147</v>
      </c>
      <c r="J276" s="1070" t="s">
        <v>147</v>
      </c>
      <c r="K276" s="1070" t="s">
        <v>147</v>
      </c>
      <c r="L276" s="1070" t="s">
        <v>147</v>
      </c>
      <c r="M276" s="1070" t="s">
        <v>147</v>
      </c>
      <c r="N276" s="1070" t="s">
        <v>147</v>
      </c>
      <c r="O276" s="1070" t="s">
        <v>147</v>
      </c>
      <c r="P276" s="1070" t="s">
        <v>147</v>
      </c>
      <c r="Q276" s="1070" t="s">
        <v>147</v>
      </c>
    </row>
    <row r="277" spans="3:17" ht="14.5">
      <c r="C277" s="611" t="s">
        <v>147</v>
      </c>
      <c r="D277" s="611" t="s">
        <v>147</v>
      </c>
      <c r="E277" s="1354" t="s">
        <v>147</v>
      </c>
      <c r="F277" s="1070" t="s">
        <v>147</v>
      </c>
      <c r="G277" s="1070" t="s">
        <v>147</v>
      </c>
      <c r="H277" s="1070" t="s">
        <v>147</v>
      </c>
      <c r="I277" s="1070" t="s">
        <v>147</v>
      </c>
      <c r="J277" s="1070" t="s">
        <v>147</v>
      </c>
      <c r="K277" s="1070" t="s">
        <v>147</v>
      </c>
      <c r="L277" s="1070" t="s">
        <v>147</v>
      </c>
      <c r="M277" s="1070" t="s">
        <v>147</v>
      </c>
      <c r="N277" s="1070" t="s">
        <v>147</v>
      </c>
      <c r="O277" s="1070" t="s">
        <v>147</v>
      </c>
      <c r="P277" s="1070" t="s">
        <v>147</v>
      </c>
      <c r="Q277" s="1070" t="s">
        <v>147</v>
      </c>
    </row>
    <row r="278" spans="3:17" ht="14.5">
      <c r="C278" s="611" t="s">
        <v>147</v>
      </c>
      <c r="D278" s="611" t="s">
        <v>147</v>
      </c>
      <c r="E278" s="1354" t="s">
        <v>147</v>
      </c>
      <c r="F278" s="1070" t="s">
        <v>147</v>
      </c>
      <c r="G278" s="1070" t="s">
        <v>147</v>
      </c>
      <c r="H278" s="1070" t="s">
        <v>147</v>
      </c>
      <c r="I278" s="1070" t="s">
        <v>147</v>
      </c>
      <c r="J278" s="1070" t="s">
        <v>147</v>
      </c>
      <c r="K278" s="1070" t="s">
        <v>147</v>
      </c>
      <c r="L278" s="1070" t="s">
        <v>147</v>
      </c>
      <c r="M278" s="1070" t="s">
        <v>147</v>
      </c>
      <c r="N278" s="1070" t="s">
        <v>147</v>
      </c>
      <c r="O278" s="1070" t="s">
        <v>147</v>
      </c>
      <c r="P278" s="1070" t="s">
        <v>147</v>
      </c>
      <c r="Q278" s="1070" t="s">
        <v>147</v>
      </c>
    </row>
    <row r="279" spans="3:17" ht="14.5">
      <c r="C279" s="611" t="s">
        <v>147</v>
      </c>
      <c r="D279" s="611" t="s">
        <v>147</v>
      </c>
      <c r="E279" s="1354" t="s">
        <v>147</v>
      </c>
      <c r="F279" s="1070" t="s">
        <v>147</v>
      </c>
      <c r="G279" s="1070" t="s">
        <v>147</v>
      </c>
      <c r="H279" s="1070" t="s">
        <v>147</v>
      </c>
      <c r="I279" s="1070" t="s">
        <v>147</v>
      </c>
      <c r="J279" s="1070" t="s">
        <v>147</v>
      </c>
      <c r="K279" s="1070" t="s">
        <v>147</v>
      </c>
      <c r="L279" s="1070" t="s">
        <v>147</v>
      </c>
      <c r="M279" s="1070" t="s">
        <v>147</v>
      </c>
      <c r="N279" s="1070" t="s">
        <v>147</v>
      </c>
      <c r="O279" s="1070" t="s">
        <v>147</v>
      </c>
      <c r="P279" s="1070" t="s">
        <v>147</v>
      </c>
      <c r="Q279" s="1070" t="s">
        <v>147</v>
      </c>
    </row>
    <row r="280" spans="3:17" ht="14.5">
      <c r="C280" s="611" t="s">
        <v>147</v>
      </c>
      <c r="D280" s="611" t="s">
        <v>147</v>
      </c>
      <c r="E280" s="1354" t="s">
        <v>147</v>
      </c>
      <c r="F280" s="1070" t="s">
        <v>147</v>
      </c>
      <c r="G280" s="1070" t="s">
        <v>147</v>
      </c>
      <c r="H280" s="1070" t="s">
        <v>147</v>
      </c>
      <c r="I280" s="1070" t="s">
        <v>147</v>
      </c>
      <c r="J280" s="1070" t="s">
        <v>147</v>
      </c>
      <c r="K280" s="1070" t="s">
        <v>147</v>
      </c>
      <c r="L280" s="1070" t="s">
        <v>147</v>
      </c>
      <c r="M280" s="1070" t="s">
        <v>147</v>
      </c>
      <c r="N280" s="1070" t="s">
        <v>147</v>
      </c>
      <c r="O280" s="1070" t="s">
        <v>147</v>
      </c>
      <c r="P280" s="1070" t="s">
        <v>147</v>
      </c>
      <c r="Q280" s="1070" t="s">
        <v>147</v>
      </c>
    </row>
    <row r="281" spans="3:17" ht="14.5">
      <c r="C281" s="611" t="s">
        <v>147</v>
      </c>
      <c r="D281" s="611" t="s">
        <v>147</v>
      </c>
      <c r="E281" s="1354" t="s">
        <v>147</v>
      </c>
      <c r="F281" s="1070" t="s">
        <v>147</v>
      </c>
      <c r="G281" s="1070" t="s">
        <v>147</v>
      </c>
      <c r="H281" s="1070" t="s">
        <v>147</v>
      </c>
      <c r="I281" s="1070" t="s">
        <v>147</v>
      </c>
      <c r="J281" s="1070" t="s">
        <v>147</v>
      </c>
      <c r="K281" s="1070" t="s">
        <v>147</v>
      </c>
      <c r="L281" s="1070" t="s">
        <v>147</v>
      </c>
      <c r="M281" s="1070" t="s">
        <v>147</v>
      </c>
      <c r="N281" s="1070" t="s">
        <v>147</v>
      </c>
      <c r="O281" s="1070" t="s">
        <v>147</v>
      </c>
      <c r="P281" s="1070" t="s">
        <v>147</v>
      </c>
      <c r="Q281" s="1070" t="s">
        <v>147</v>
      </c>
    </row>
    <row r="282" spans="3:17" ht="14.5">
      <c r="C282" s="611" t="s">
        <v>147</v>
      </c>
      <c r="D282" s="611" t="s">
        <v>147</v>
      </c>
      <c r="E282" s="1354" t="s">
        <v>147</v>
      </c>
      <c r="F282" s="1070" t="s">
        <v>147</v>
      </c>
      <c r="G282" s="1070" t="s">
        <v>147</v>
      </c>
      <c r="H282" s="1070" t="s">
        <v>147</v>
      </c>
      <c r="I282" s="1070" t="s">
        <v>147</v>
      </c>
      <c r="J282" s="1070" t="s">
        <v>147</v>
      </c>
      <c r="K282" s="1070" t="s">
        <v>147</v>
      </c>
      <c r="L282" s="1070" t="s">
        <v>147</v>
      </c>
      <c r="M282" s="1070" t="s">
        <v>147</v>
      </c>
      <c r="N282" s="1070" t="s">
        <v>147</v>
      </c>
      <c r="O282" s="1070" t="s">
        <v>147</v>
      </c>
      <c r="P282" s="1070" t="s">
        <v>147</v>
      </c>
      <c r="Q282" s="1070" t="s">
        <v>147</v>
      </c>
    </row>
    <row r="283" spans="3:17" ht="14.5">
      <c r="C283" s="611" t="s">
        <v>147</v>
      </c>
      <c r="D283" s="611" t="s">
        <v>147</v>
      </c>
      <c r="E283" s="1354" t="s">
        <v>147</v>
      </c>
      <c r="F283" s="1070" t="s">
        <v>147</v>
      </c>
      <c r="G283" s="1070" t="s">
        <v>147</v>
      </c>
      <c r="H283" s="1070" t="s">
        <v>147</v>
      </c>
      <c r="I283" s="1070" t="s">
        <v>147</v>
      </c>
      <c r="J283" s="1070" t="s">
        <v>147</v>
      </c>
      <c r="K283" s="1070" t="s">
        <v>147</v>
      </c>
      <c r="L283" s="1070" t="s">
        <v>147</v>
      </c>
      <c r="M283" s="1070" t="s">
        <v>147</v>
      </c>
      <c r="N283" s="1070" t="s">
        <v>147</v>
      </c>
      <c r="O283" s="1070" t="s">
        <v>147</v>
      </c>
      <c r="P283" s="1070" t="s">
        <v>147</v>
      </c>
      <c r="Q283" s="1070" t="s">
        <v>147</v>
      </c>
    </row>
    <row r="284" spans="3:17" ht="14.5">
      <c r="C284" s="611" t="s">
        <v>147</v>
      </c>
      <c r="D284" s="611" t="s">
        <v>147</v>
      </c>
      <c r="E284" s="1354" t="s">
        <v>147</v>
      </c>
      <c r="F284" s="1070" t="s">
        <v>147</v>
      </c>
      <c r="G284" s="1070" t="s">
        <v>147</v>
      </c>
      <c r="H284" s="1070" t="s">
        <v>147</v>
      </c>
      <c r="I284" s="1070" t="s">
        <v>147</v>
      </c>
      <c r="J284" s="1070" t="s">
        <v>147</v>
      </c>
      <c r="K284" s="1070" t="s">
        <v>147</v>
      </c>
      <c r="L284" s="1070" t="s">
        <v>147</v>
      </c>
      <c r="M284" s="1070" t="s">
        <v>147</v>
      </c>
      <c r="N284" s="1070" t="s">
        <v>147</v>
      </c>
      <c r="O284" s="1070" t="s">
        <v>147</v>
      </c>
      <c r="P284" s="1070" t="s">
        <v>147</v>
      </c>
      <c r="Q284" s="1070" t="s">
        <v>147</v>
      </c>
    </row>
    <row r="285" spans="3:17" ht="14.5">
      <c r="C285" s="611" t="s">
        <v>147</v>
      </c>
      <c r="D285" s="611" t="s">
        <v>147</v>
      </c>
      <c r="E285" s="1354" t="s">
        <v>147</v>
      </c>
      <c r="F285" s="1070" t="s">
        <v>147</v>
      </c>
      <c r="G285" s="1070" t="s">
        <v>147</v>
      </c>
      <c r="H285" s="1070" t="s">
        <v>147</v>
      </c>
      <c r="I285" s="1070" t="s">
        <v>147</v>
      </c>
      <c r="J285" s="1070" t="s">
        <v>147</v>
      </c>
      <c r="K285" s="1070" t="s">
        <v>147</v>
      </c>
      <c r="L285" s="1070" t="s">
        <v>147</v>
      </c>
      <c r="M285" s="1070" t="s">
        <v>147</v>
      </c>
      <c r="N285" s="1070" t="s">
        <v>147</v>
      </c>
      <c r="O285" s="1070" t="s">
        <v>147</v>
      </c>
      <c r="P285" s="1070" t="s">
        <v>147</v>
      </c>
      <c r="Q285" s="1070" t="s">
        <v>147</v>
      </c>
    </row>
    <row r="286" spans="3:17" ht="14.5">
      <c r="C286" s="611" t="s">
        <v>147</v>
      </c>
      <c r="D286" s="611" t="s">
        <v>147</v>
      </c>
      <c r="E286" s="1354" t="s">
        <v>147</v>
      </c>
      <c r="F286" s="1070" t="s">
        <v>147</v>
      </c>
      <c r="G286" s="1070" t="s">
        <v>147</v>
      </c>
      <c r="H286" s="1070" t="s">
        <v>147</v>
      </c>
      <c r="I286" s="1070" t="s">
        <v>147</v>
      </c>
      <c r="J286" s="1070" t="s">
        <v>147</v>
      </c>
      <c r="K286" s="1070" t="s">
        <v>147</v>
      </c>
      <c r="L286" s="1070" t="s">
        <v>147</v>
      </c>
      <c r="M286" s="1070" t="s">
        <v>147</v>
      </c>
      <c r="N286" s="1070" t="s">
        <v>147</v>
      </c>
      <c r="O286" s="1070" t="s">
        <v>147</v>
      </c>
      <c r="P286" s="1070" t="s">
        <v>147</v>
      </c>
      <c r="Q286" s="1070" t="s">
        <v>147</v>
      </c>
    </row>
    <row r="287" spans="3:17" ht="14.5">
      <c r="C287" s="611" t="s">
        <v>147</v>
      </c>
      <c r="D287" s="611" t="s">
        <v>147</v>
      </c>
      <c r="E287" s="1354" t="s">
        <v>147</v>
      </c>
      <c r="F287" s="1070" t="s">
        <v>147</v>
      </c>
      <c r="G287" s="1070" t="s">
        <v>147</v>
      </c>
      <c r="H287" s="1070" t="s">
        <v>147</v>
      </c>
      <c r="I287" s="1070" t="s">
        <v>147</v>
      </c>
      <c r="J287" s="1070" t="s">
        <v>147</v>
      </c>
      <c r="K287" s="1070" t="s">
        <v>147</v>
      </c>
      <c r="L287" s="1070" t="s">
        <v>147</v>
      </c>
      <c r="M287" s="1070" t="s">
        <v>147</v>
      </c>
      <c r="N287" s="1070" t="s">
        <v>147</v>
      </c>
      <c r="O287" s="1070" t="s">
        <v>147</v>
      </c>
      <c r="P287" s="1070" t="s">
        <v>147</v>
      </c>
      <c r="Q287" s="1070" t="s">
        <v>147</v>
      </c>
    </row>
    <row r="288" spans="3:17" ht="14.5">
      <c r="C288" s="611" t="s">
        <v>147</v>
      </c>
      <c r="D288" s="611" t="s">
        <v>147</v>
      </c>
      <c r="E288" s="1354" t="s">
        <v>147</v>
      </c>
      <c r="F288" s="1070" t="s">
        <v>147</v>
      </c>
      <c r="G288" s="1070" t="s">
        <v>147</v>
      </c>
      <c r="H288" s="1070" t="s">
        <v>147</v>
      </c>
      <c r="I288" s="1070" t="s">
        <v>147</v>
      </c>
      <c r="J288" s="1070" t="s">
        <v>147</v>
      </c>
      <c r="K288" s="1070" t="s">
        <v>147</v>
      </c>
      <c r="L288" s="1070" t="s">
        <v>147</v>
      </c>
      <c r="M288" s="1070" t="s">
        <v>147</v>
      </c>
      <c r="N288" s="1070" t="s">
        <v>147</v>
      </c>
      <c r="O288" s="1070" t="s">
        <v>147</v>
      </c>
      <c r="P288" s="1070" t="s">
        <v>147</v>
      </c>
      <c r="Q288" s="1070" t="s">
        <v>147</v>
      </c>
    </row>
    <row r="289" spans="3:17" ht="14.5">
      <c r="C289" s="611" t="s">
        <v>147</v>
      </c>
      <c r="D289" s="611" t="s">
        <v>147</v>
      </c>
      <c r="E289" s="1354" t="s">
        <v>147</v>
      </c>
      <c r="F289" s="1070" t="s">
        <v>147</v>
      </c>
      <c r="G289" s="1070" t="s">
        <v>147</v>
      </c>
      <c r="H289" s="1070" t="s">
        <v>147</v>
      </c>
      <c r="I289" s="1070" t="s">
        <v>147</v>
      </c>
      <c r="J289" s="1070" t="s">
        <v>147</v>
      </c>
      <c r="K289" s="1070" t="s">
        <v>147</v>
      </c>
      <c r="L289" s="1070" t="s">
        <v>147</v>
      </c>
      <c r="M289" s="1070" t="s">
        <v>147</v>
      </c>
      <c r="N289" s="1070" t="s">
        <v>147</v>
      </c>
      <c r="O289" s="1070" t="s">
        <v>147</v>
      </c>
      <c r="P289" s="1070" t="s">
        <v>147</v>
      </c>
      <c r="Q289" s="1070" t="s">
        <v>147</v>
      </c>
    </row>
    <row r="290" spans="3:17" ht="14.5">
      <c r="C290" s="611" t="s">
        <v>147</v>
      </c>
      <c r="D290" s="611" t="s">
        <v>147</v>
      </c>
      <c r="E290" s="1354" t="s">
        <v>147</v>
      </c>
      <c r="F290" s="1070" t="s">
        <v>147</v>
      </c>
      <c r="G290" s="1070" t="s">
        <v>147</v>
      </c>
      <c r="H290" s="1070" t="s">
        <v>147</v>
      </c>
      <c r="I290" s="1070" t="s">
        <v>147</v>
      </c>
      <c r="J290" s="1070" t="s">
        <v>147</v>
      </c>
      <c r="K290" s="1070" t="s">
        <v>147</v>
      </c>
      <c r="L290" s="1070" t="s">
        <v>147</v>
      </c>
      <c r="M290" s="1070" t="s">
        <v>147</v>
      </c>
      <c r="N290" s="1070" t="s">
        <v>147</v>
      </c>
      <c r="O290" s="1070" t="s">
        <v>147</v>
      </c>
      <c r="P290" s="1070" t="s">
        <v>147</v>
      </c>
      <c r="Q290" s="1070" t="s">
        <v>147</v>
      </c>
    </row>
    <row r="291" spans="3:17" ht="14.5">
      <c r="C291" s="611" t="s">
        <v>147</v>
      </c>
      <c r="D291" s="611" t="s">
        <v>147</v>
      </c>
      <c r="E291" s="1354" t="s">
        <v>147</v>
      </c>
      <c r="F291" s="1070" t="s">
        <v>147</v>
      </c>
      <c r="G291" s="1070" t="s">
        <v>147</v>
      </c>
      <c r="H291" s="1070" t="s">
        <v>147</v>
      </c>
      <c r="I291" s="1070" t="s">
        <v>147</v>
      </c>
      <c r="J291" s="1070" t="s">
        <v>147</v>
      </c>
      <c r="K291" s="1070" t="s">
        <v>147</v>
      </c>
      <c r="L291" s="1070" t="s">
        <v>147</v>
      </c>
      <c r="M291" s="1070" t="s">
        <v>147</v>
      </c>
      <c r="N291" s="1070" t="s">
        <v>147</v>
      </c>
      <c r="O291" s="1070" t="s">
        <v>147</v>
      </c>
      <c r="P291" s="1070" t="s">
        <v>147</v>
      </c>
      <c r="Q291" s="1070" t="s">
        <v>147</v>
      </c>
    </row>
    <row r="292" spans="3:17" ht="14.5">
      <c r="C292" s="611" t="s">
        <v>147</v>
      </c>
      <c r="D292" s="611" t="s">
        <v>147</v>
      </c>
      <c r="E292" s="1354" t="s">
        <v>147</v>
      </c>
      <c r="F292" s="1070" t="s">
        <v>147</v>
      </c>
      <c r="G292" s="1070" t="s">
        <v>147</v>
      </c>
      <c r="H292" s="1070" t="s">
        <v>147</v>
      </c>
      <c r="I292" s="1070" t="s">
        <v>147</v>
      </c>
      <c r="J292" s="1070" t="s">
        <v>147</v>
      </c>
      <c r="K292" s="1070" t="s">
        <v>147</v>
      </c>
      <c r="L292" s="1070" t="s">
        <v>147</v>
      </c>
      <c r="M292" s="1070" t="s">
        <v>147</v>
      </c>
      <c r="N292" s="1070" t="s">
        <v>147</v>
      </c>
      <c r="O292" s="1070" t="s">
        <v>147</v>
      </c>
      <c r="P292" s="1070" t="s">
        <v>147</v>
      </c>
      <c r="Q292" s="1070" t="s">
        <v>147</v>
      </c>
    </row>
    <row r="293" spans="3:17" ht="14.5">
      <c r="C293" s="611" t="s">
        <v>147</v>
      </c>
      <c r="D293" s="611" t="s">
        <v>147</v>
      </c>
      <c r="E293" s="1354" t="s">
        <v>147</v>
      </c>
      <c r="F293" s="1070" t="s">
        <v>147</v>
      </c>
      <c r="G293" s="1070" t="s">
        <v>147</v>
      </c>
      <c r="H293" s="1070" t="s">
        <v>147</v>
      </c>
      <c r="I293" s="1070" t="s">
        <v>147</v>
      </c>
      <c r="J293" s="1070" t="s">
        <v>147</v>
      </c>
      <c r="K293" s="1070" t="s">
        <v>147</v>
      </c>
      <c r="L293" s="1070" t="s">
        <v>147</v>
      </c>
      <c r="M293" s="1070" t="s">
        <v>147</v>
      </c>
      <c r="N293" s="1070" t="s">
        <v>147</v>
      </c>
      <c r="O293" s="1070" t="s">
        <v>147</v>
      </c>
      <c r="P293" s="1070" t="s">
        <v>147</v>
      </c>
      <c r="Q293" s="1070" t="s">
        <v>147</v>
      </c>
    </row>
    <row r="294" spans="3:17" ht="14.5">
      <c r="C294" s="611" t="s">
        <v>147</v>
      </c>
      <c r="D294" s="611" t="s">
        <v>147</v>
      </c>
      <c r="E294" s="1354" t="s">
        <v>147</v>
      </c>
      <c r="F294" s="1070" t="s">
        <v>147</v>
      </c>
      <c r="G294" s="1070" t="s">
        <v>147</v>
      </c>
      <c r="H294" s="1070" t="s">
        <v>147</v>
      </c>
      <c r="I294" s="1070" t="s">
        <v>147</v>
      </c>
      <c r="J294" s="1070" t="s">
        <v>147</v>
      </c>
      <c r="K294" s="1070" t="s">
        <v>147</v>
      </c>
      <c r="L294" s="1070" t="s">
        <v>147</v>
      </c>
      <c r="M294" s="1070" t="s">
        <v>147</v>
      </c>
      <c r="N294" s="1070" t="s">
        <v>147</v>
      </c>
      <c r="O294" s="1070" t="s">
        <v>147</v>
      </c>
      <c r="P294" s="1070" t="s">
        <v>147</v>
      </c>
      <c r="Q294" s="1070" t="s">
        <v>147</v>
      </c>
    </row>
    <row r="295" spans="3:17" ht="14.5">
      <c r="C295" s="611" t="s">
        <v>147</v>
      </c>
      <c r="D295" s="611" t="s">
        <v>147</v>
      </c>
      <c r="E295" s="1354" t="s">
        <v>147</v>
      </c>
      <c r="F295" s="1070" t="s">
        <v>147</v>
      </c>
      <c r="G295" s="1070" t="s">
        <v>147</v>
      </c>
      <c r="H295" s="1070" t="s">
        <v>147</v>
      </c>
      <c r="I295" s="1070" t="s">
        <v>147</v>
      </c>
      <c r="J295" s="1070" t="s">
        <v>147</v>
      </c>
      <c r="K295" s="1070" t="s">
        <v>147</v>
      </c>
      <c r="L295" s="1070" t="s">
        <v>147</v>
      </c>
      <c r="M295" s="1070" t="s">
        <v>147</v>
      </c>
      <c r="N295" s="1070" t="s">
        <v>147</v>
      </c>
      <c r="O295" s="1070" t="s">
        <v>147</v>
      </c>
      <c r="P295" s="1070" t="s">
        <v>147</v>
      </c>
      <c r="Q295" s="1070" t="s">
        <v>147</v>
      </c>
    </row>
    <row r="296" spans="3:17" ht="14.5">
      <c r="C296" s="611" t="s">
        <v>147</v>
      </c>
      <c r="D296" s="611" t="s">
        <v>147</v>
      </c>
      <c r="E296" s="1354" t="s">
        <v>147</v>
      </c>
      <c r="F296" s="1070" t="s">
        <v>147</v>
      </c>
      <c r="G296" s="1070" t="s">
        <v>147</v>
      </c>
      <c r="H296" s="1070" t="s">
        <v>147</v>
      </c>
      <c r="I296" s="1070" t="s">
        <v>147</v>
      </c>
      <c r="J296" s="1070" t="s">
        <v>147</v>
      </c>
      <c r="K296" s="1070" t="s">
        <v>147</v>
      </c>
      <c r="L296" s="1070" t="s">
        <v>147</v>
      </c>
      <c r="M296" s="1070" t="s">
        <v>147</v>
      </c>
      <c r="N296" s="1070" t="s">
        <v>147</v>
      </c>
      <c r="O296" s="1070" t="s">
        <v>147</v>
      </c>
      <c r="P296" s="1070" t="s">
        <v>147</v>
      </c>
      <c r="Q296" s="1070" t="s">
        <v>147</v>
      </c>
    </row>
    <row r="297" spans="3:17" ht="14.5">
      <c r="C297" s="611" t="s">
        <v>147</v>
      </c>
      <c r="D297" s="611" t="s">
        <v>147</v>
      </c>
      <c r="E297" s="1354" t="s">
        <v>147</v>
      </c>
      <c r="F297" s="1070" t="s">
        <v>147</v>
      </c>
      <c r="G297" s="1070" t="s">
        <v>147</v>
      </c>
      <c r="H297" s="1070" t="s">
        <v>147</v>
      </c>
      <c r="I297" s="1070" t="s">
        <v>147</v>
      </c>
      <c r="J297" s="1070" t="s">
        <v>147</v>
      </c>
      <c r="K297" s="1070" t="s">
        <v>147</v>
      </c>
      <c r="L297" s="1070" t="s">
        <v>147</v>
      </c>
      <c r="M297" s="1070" t="s">
        <v>147</v>
      </c>
      <c r="N297" s="1070" t="s">
        <v>147</v>
      </c>
      <c r="O297" s="1070" t="s">
        <v>147</v>
      </c>
      <c r="P297" s="1070" t="s">
        <v>147</v>
      </c>
      <c r="Q297" s="1070" t="s">
        <v>147</v>
      </c>
    </row>
    <row r="298" spans="3:17" ht="14.5">
      <c r="C298" s="611" t="s">
        <v>147</v>
      </c>
      <c r="D298" s="611" t="s">
        <v>147</v>
      </c>
      <c r="E298" s="1354" t="s">
        <v>147</v>
      </c>
      <c r="F298" s="1070" t="s">
        <v>147</v>
      </c>
      <c r="G298" s="1070" t="s">
        <v>147</v>
      </c>
      <c r="H298" s="1070" t="s">
        <v>147</v>
      </c>
      <c r="I298" s="1070" t="s">
        <v>147</v>
      </c>
      <c r="J298" s="1070" t="s">
        <v>147</v>
      </c>
      <c r="K298" s="1070" t="s">
        <v>147</v>
      </c>
      <c r="L298" s="1070" t="s">
        <v>147</v>
      </c>
      <c r="M298" s="1070" t="s">
        <v>147</v>
      </c>
      <c r="N298" s="1070" t="s">
        <v>147</v>
      </c>
      <c r="O298" s="1070" t="s">
        <v>147</v>
      </c>
      <c r="P298" s="1070" t="s">
        <v>147</v>
      </c>
      <c r="Q298" s="1070" t="s">
        <v>147</v>
      </c>
    </row>
    <row r="299" spans="3:17" ht="14.5">
      <c r="C299" s="611" t="s">
        <v>147</v>
      </c>
      <c r="D299" s="611" t="s">
        <v>147</v>
      </c>
      <c r="E299" s="1354" t="s">
        <v>147</v>
      </c>
      <c r="F299" s="1070" t="s">
        <v>147</v>
      </c>
      <c r="G299" s="1070" t="s">
        <v>147</v>
      </c>
      <c r="H299" s="1070" t="s">
        <v>147</v>
      </c>
      <c r="I299" s="1070" t="s">
        <v>147</v>
      </c>
      <c r="J299" s="1070" t="s">
        <v>147</v>
      </c>
      <c r="K299" s="1070" t="s">
        <v>147</v>
      </c>
      <c r="L299" s="1070" t="s">
        <v>147</v>
      </c>
      <c r="M299" s="1070" t="s">
        <v>147</v>
      </c>
      <c r="N299" s="1070" t="s">
        <v>147</v>
      </c>
      <c r="O299" s="1070" t="s">
        <v>147</v>
      </c>
      <c r="P299" s="1070" t="s">
        <v>147</v>
      </c>
      <c r="Q299" s="1070" t="s">
        <v>147</v>
      </c>
    </row>
    <row r="300" spans="3:17" ht="14.5">
      <c r="C300" s="611" t="s">
        <v>147</v>
      </c>
      <c r="D300" s="611" t="s">
        <v>147</v>
      </c>
      <c r="E300" s="1354" t="s">
        <v>147</v>
      </c>
      <c r="F300" s="1070" t="s">
        <v>147</v>
      </c>
      <c r="G300" s="1070" t="s">
        <v>147</v>
      </c>
      <c r="H300" s="1070" t="s">
        <v>147</v>
      </c>
      <c r="I300" s="1070" t="s">
        <v>147</v>
      </c>
      <c r="J300" s="1070" t="s">
        <v>147</v>
      </c>
      <c r="K300" s="1070" t="s">
        <v>147</v>
      </c>
      <c r="L300" s="1070" t="s">
        <v>147</v>
      </c>
      <c r="M300" s="1070" t="s">
        <v>147</v>
      </c>
      <c r="N300" s="1070" t="s">
        <v>147</v>
      </c>
      <c r="O300" s="1070" t="s">
        <v>147</v>
      </c>
      <c r="P300" s="1070" t="s">
        <v>147</v>
      </c>
      <c r="Q300" s="1070" t="s">
        <v>147</v>
      </c>
    </row>
    <row r="301" spans="3:17" ht="14.5">
      <c r="C301" s="611" t="s">
        <v>147</v>
      </c>
      <c r="D301" s="611" t="s">
        <v>147</v>
      </c>
      <c r="E301" s="1354" t="s">
        <v>147</v>
      </c>
      <c r="F301" s="1070" t="s">
        <v>147</v>
      </c>
      <c r="G301" s="1070" t="s">
        <v>147</v>
      </c>
      <c r="H301" s="1070" t="s">
        <v>147</v>
      </c>
      <c r="I301" s="1070" t="s">
        <v>147</v>
      </c>
      <c r="J301" s="1070" t="s">
        <v>147</v>
      </c>
      <c r="K301" s="1070" t="s">
        <v>147</v>
      </c>
      <c r="L301" s="1070" t="s">
        <v>147</v>
      </c>
      <c r="M301" s="1070" t="s">
        <v>147</v>
      </c>
      <c r="N301" s="1070" t="s">
        <v>147</v>
      </c>
      <c r="O301" s="1070" t="s">
        <v>147</v>
      </c>
      <c r="P301" s="1070" t="s">
        <v>147</v>
      </c>
      <c r="Q301" s="1070" t="s">
        <v>147</v>
      </c>
    </row>
    <row r="302" spans="3:17" ht="14.5">
      <c r="C302" s="611" t="s">
        <v>147</v>
      </c>
      <c r="D302" s="611" t="s">
        <v>147</v>
      </c>
      <c r="E302" s="1354" t="s">
        <v>147</v>
      </c>
      <c r="F302" s="1070" t="s">
        <v>147</v>
      </c>
      <c r="G302" s="1070" t="s">
        <v>147</v>
      </c>
      <c r="H302" s="1070" t="s">
        <v>147</v>
      </c>
      <c r="I302" s="1070" t="s">
        <v>147</v>
      </c>
      <c r="J302" s="1070" t="s">
        <v>147</v>
      </c>
      <c r="K302" s="1070" t="s">
        <v>147</v>
      </c>
      <c r="L302" s="1070" t="s">
        <v>147</v>
      </c>
      <c r="M302" s="1070" t="s">
        <v>147</v>
      </c>
      <c r="N302" s="1070" t="s">
        <v>147</v>
      </c>
      <c r="O302" s="1070" t="s">
        <v>147</v>
      </c>
      <c r="P302" s="1070" t="s">
        <v>147</v>
      </c>
      <c r="Q302" s="1070" t="s">
        <v>147</v>
      </c>
    </row>
    <row r="303" spans="3:17" ht="14.5">
      <c r="C303" s="611" t="s">
        <v>147</v>
      </c>
      <c r="D303" s="611" t="s">
        <v>147</v>
      </c>
      <c r="E303" s="1354" t="s">
        <v>147</v>
      </c>
      <c r="F303" s="1070" t="s">
        <v>147</v>
      </c>
      <c r="G303" s="1070" t="s">
        <v>147</v>
      </c>
      <c r="H303" s="1070" t="s">
        <v>147</v>
      </c>
      <c r="I303" s="1070" t="s">
        <v>147</v>
      </c>
      <c r="J303" s="1070" t="s">
        <v>147</v>
      </c>
      <c r="K303" s="1070" t="s">
        <v>147</v>
      </c>
      <c r="L303" s="1070" t="s">
        <v>147</v>
      </c>
      <c r="M303" s="1070" t="s">
        <v>147</v>
      </c>
      <c r="N303" s="1070" t="s">
        <v>147</v>
      </c>
      <c r="O303" s="1070" t="s">
        <v>147</v>
      </c>
      <c r="P303" s="1070" t="s">
        <v>147</v>
      </c>
      <c r="Q303" s="1070" t="s">
        <v>147</v>
      </c>
    </row>
    <row r="304" spans="3:17" ht="14.5">
      <c r="C304" s="611" t="s">
        <v>147</v>
      </c>
      <c r="D304" s="611" t="s">
        <v>147</v>
      </c>
      <c r="E304" s="1354" t="s">
        <v>147</v>
      </c>
      <c r="F304" s="1070" t="s">
        <v>147</v>
      </c>
      <c r="G304" s="1070" t="s">
        <v>147</v>
      </c>
      <c r="H304" s="1070" t="s">
        <v>147</v>
      </c>
      <c r="I304" s="1070" t="s">
        <v>147</v>
      </c>
      <c r="J304" s="1070" t="s">
        <v>147</v>
      </c>
      <c r="K304" s="1070" t="s">
        <v>147</v>
      </c>
      <c r="L304" s="1070" t="s">
        <v>147</v>
      </c>
      <c r="M304" s="1070" t="s">
        <v>147</v>
      </c>
      <c r="N304" s="1070" t="s">
        <v>147</v>
      </c>
      <c r="O304" s="1070" t="s">
        <v>147</v>
      </c>
      <c r="P304" s="1070" t="s">
        <v>147</v>
      </c>
      <c r="Q304" s="1070" t="s">
        <v>147</v>
      </c>
    </row>
    <row r="305" spans="3:17" ht="14.5">
      <c r="C305" s="611" t="s">
        <v>147</v>
      </c>
      <c r="D305" s="611" t="s">
        <v>147</v>
      </c>
      <c r="E305" s="1354" t="s">
        <v>147</v>
      </c>
      <c r="F305" s="1070" t="s">
        <v>147</v>
      </c>
      <c r="G305" s="1070" t="s">
        <v>147</v>
      </c>
      <c r="H305" s="1070" t="s">
        <v>147</v>
      </c>
      <c r="I305" s="1070" t="s">
        <v>147</v>
      </c>
      <c r="J305" s="1070" t="s">
        <v>147</v>
      </c>
      <c r="K305" s="1070" t="s">
        <v>147</v>
      </c>
      <c r="L305" s="1070" t="s">
        <v>147</v>
      </c>
      <c r="M305" s="1070" t="s">
        <v>147</v>
      </c>
      <c r="N305" s="1070" t="s">
        <v>147</v>
      </c>
      <c r="O305" s="1070" t="s">
        <v>147</v>
      </c>
      <c r="P305" s="1070" t="s">
        <v>147</v>
      </c>
      <c r="Q305" s="1070" t="s">
        <v>147</v>
      </c>
    </row>
    <row r="306" spans="3:17" ht="14.5">
      <c r="C306" s="611" t="s">
        <v>147</v>
      </c>
      <c r="D306" s="611" t="s">
        <v>147</v>
      </c>
      <c r="E306" s="1354" t="s">
        <v>147</v>
      </c>
      <c r="F306" s="1070" t="s">
        <v>147</v>
      </c>
      <c r="G306" s="1070" t="s">
        <v>147</v>
      </c>
      <c r="H306" s="1070" t="s">
        <v>147</v>
      </c>
      <c r="I306" s="1070" t="s">
        <v>147</v>
      </c>
      <c r="J306" s="1070" t="s">
        <v>147</v>
      </c>
      <c r="K306" s="1070" t="s">
        <v>147</v>
      </c>
      <c r="L306" s="1070" t="s">
        <v>147</v>
      </c>
      <c r="M306" s="1070" t="s">
        <v>147</v>
      </c>
      <c r="N306" s="1070" t="s">
        <v>147</v>
      </c>
      <c r="O306" s="1070" t="s">
        <v>147</v>
      </c>
      <c r="P306" s="1070" t="s">
        <v>147</v>
      </c>
      <c r="Q306" s="1070" t="s">
        <v>147</v>
      </c>
    </row>
    <row r="307" spans="3:17" ht="14.5">
      <c r="C307" s="611" t="s">
        <v>147</v>
      </c>
      <c r="D307" s="611" t="s">
        <v>147</v>
      </c>
      <c r="E307" s="1354" t="s">
        <v>147</v>
      </c>
      <c r="F307" s="1070" t="s">
        <v>147</v>
      </c>
      <c r="G307" s="1070" t="s">
        <v>147</v>
      </c>
      <c r="H307" s="1070" t="s">
        <v>147</v>
      </c>
      <c r="I307" s="1070" t="s">
        <v>147</v>
      </c>
      <c r="J307" s="1070" t="s">
        <v>147</v>
      </c>
      <c r="K307" s="1070" t="s">
        <v>147</v>
      </c>
      <c r="L307" s="1070" t="s">
        <v>147</v>
      </c>
      <c r="M307" s="1070" t="s">
        <v>147</v>
      </c>
      <c r="N307" s="1070" t="s">
        <v>147</v>
      </c>
      <c r="O307" s="1070" t="s">
        <v>147</v>
      </c>
      <c r="P307" s="1070" t="s">
        <v>147</v>
      </c>
      <c r="Q307" s="1070" t="s">
        <v>147</v>
      </c>
    </row>
    <row r="308" spans="3:17" ht="14.5">
      <c r="C308" s="611" t="s">
        <v>147</v>
      </c>
      <c r="D308" s="611" t="s">
        <v>147</v>
      </c>
      <c r="E308" s="1354" t="s">
        <v>147</v>
      </c>
      <c r="F308" s="1070" t="s">
        <v>147</v>
      </c>
      <c r="G308" s="1070" t="s">
        <v>147</v>
      </c>
      <c r="H308" s="1070" t="s">
        <v>147</v>
      </c>
      <c r="I308" s="1070" t="s">
        <v>147</v>
      </c>
      <c r="J308" s="1070" t="s">
        <v>147</v>
      </c>
      <c r="K308" s="1070" t="s">
        <v>147</v>
      </c>
      <c r="L308" s="1070" t="s">
        <v>147</v>
      </c>
      <c r="M308" s="1070" t="s">
        <v>147</v>
      </c>
      <c r="N308" s="1070" t="s">
        <v>147</v>
      </c>
      <c r="O308" s="1070" t="s">
        <v>147</v>
      </c>
      <c r="P308" s="1070" t="s">
        <v>147</v>
      </c>
      <c r="Q308" s="1070" t="s">
        <v>147</v>
      </c>
    </row>
    <row r="309" spans="3:17" ht="14.5">
      <c r="C309" s="611" t="s">
        <v>147</v>
      </c>
      <c r="D309" s="611" t="s">
        <v>147</v>
      </c>
      <c r="E309" s="1354" t="s">
        <v>147</v>
      </c>
      <c r="F309" s="1070" t="s">
        <v>147</v>
      </c>
      <c r="G309" s="1070" t="s">
        <v>147</v>
      </c>
      <c r="H309" s="1070" t="s">
        <v>147</v>
      </c>
      <c r="I309" s="1070" t="s">
        <v>147</v>
      </c>
      <c r="J309" s="1070" t="s">
        <v>147</v>
      </c>
      <c r="K309" s="1070" t="s">
        <v>147</v>
      </c>
      <c r="L309" s="1070" t="s">
        <v>147</v>
      </c>
      <c r="M309" s="1070" t="s">
        <v>147</v>
      </c>
      <c r="N309" s="1070" t="s">
        <v>147</v>
      </c>
      <c r="O309" s="1070" t="s">
        <v>147</v>
      </c>
      <c r="P309" s="1070" t="s">
        <v>147</v>
      </c>
      <c r="Q309" s="1070" t="s">
        <v>147</v>
      </c>
    </row>
    <row r="310" spans="3:17" ht="14.5">
      <c r="C310" s="611" t="s">
        <v>147</v>
      </c>
      <c r="D310" s="611" t="s">
        <v>147</v>
      </c>
      <c r="E310" s="1354" t="s">
        <v>147</v>
      </c>
      <c r="F310" s="1070" t="s">
        <v>147</v>
      </c>
      <c r="G310" s="1070" t="s">
        <v>147</v>
      </c>
      <c r="H310" s="1070" t="s">
        <v>147</v>
      </c>
      <c r="I310" s="1070" t="s">
        <v>147</v>
      </c>
      <c r="J310" s="1070" t="s">
        <v>147</v>
      </c>
      <c r="K310" s="1070" t="s">
        <v>147</v>
      </c>
      <c r="L310" s="1070" t="s">
        <v>147</v>
      </c>
      <c r="M310" s="1070" t="s">
        <v>147</v>
      </c>
      <c r="N310" s="1070" t="s">
        <v>147</v>
      </c>
      <c r="O310" s="1070" t="s">
        <v>147</v>
      </c>
      <c r="P310" s="1070" t="s">
        <v>147</v>
      </c>
      <c r="Q310" s="1070" t="s">
        <v>147</v>
      </c>
    </row>
    <row r="311" spans="3:17" ht="14.5">
      <c r="C311" s="611" t="s">
        <v>147</v>
      </c>
      <c r="D311" s="611" t="s">
        <v>147</v>
      </c>
      <c r="E311" s="1354" t="s">
        <v>147</v>
      </c>
      <c r="F311" s="1070" t="s">
        <v>147</v>
      </c>
      <c r="G311" s="1070" t="s">
        <v>147</v>
      </c>
      <c r="H311" s="1070" t="s">
        <v>147</v>
      </c>
      <c r="I311" s="1070" t="s">
        <v>147</v>
      </c>
      <c r="J311" s="1070" t="s">
        <v>147</v>
      </c>
      <c r="K311" s="1070" t="s">
        <v>147</v>
      </c>
      <c r="L311" s="1070" t="s">
        <v>147</v>
      </c>
      <c r="M311" s="1070" t="s">
        <v>147</v>
      </c>
      <c r="N311" s="1070" t="s">
        <v>147</v>
      </c>
      <c r="O311" s="1070" t="s">
        <v>147</v>
      </c>
      <c r="P311" s="1070" t="s">
        <v>147</v>
      </c>
      <c r="Q311" s="1070" t="s">
        <v>147</v>
      </c>
    </row>
    <row r="312" spans="3:17" ht="14.5">
      <c r="C312" s="611" t="s">
        <v>147</v>
      </c>
      <c r="D312" s="611" t="s">
        <v>147</v>
      </c>
      <c r="E312" s="1354" t="s">
        <v>147</v>
      </c>
      <c r="F312" s="1070" t="s">
        <v>147</v>
      </c>
      <c r="G312" s="1070" t="s">
        <v>147</v>
      </c>
      <c r="H312" s="1070" t="s">
        <v>147</v>
      </c>
      <c r="I312" s="1070" t="s">
        <v>147</v>
      </c>
      <c r="J312" s="1070" t="s">
        <v>147</v>
      </c>
      <c r="K312" s="1070" t="s">
        <v>147</v>
      </c>
      <c r="L312" s="1070" t="s">
        <v>147</v>
      </c>
      <c r="M312" s="1070" t="s">
        <v>147</v>
      </c>
      <c r="N312" s="1070" t="s">
        <v>147</v>
      </c>
      <c r="O312" s="1070" t="s">
        <v>147</v>
      </c>
      <c r="P312" s="1070" t="s">
        <v>147</v>
      </c>
      <c r="Q312" s="1070" t="s">
        <v>147</v>
      </c>
    </row>
    <row r="313" spans="3:17" ht="14.5">
      <c r="C313" s="611" t="s">
        <v>147</v>
      </c>
      <c r="D313" s="611" t="s">
        <v>147</v>
      </c>
      <c r="E313" s="1354" t="s">
        <v>147</v>
      </c>
      <c r="F313" s="1070" t="s">
        <v>147</v>
      </c>
      <c r="G313" s="1070" t="s">
        <v>147</v>
      </c>
      <c r="H313" s="1070" t="s">
        <v>147</v>
      </c>
      <c r="I313" s="1070" t="s">
        <v>147</v>
      </c>
      <c r="J313" s="1070" t="s">
        <v>147</v>
      </c>
      <c r="K313" s="1070" t="s">
        <v>147</v>
      </c>
      <c r="L313" s="1070" t="s">
        <v>147</v>
      </c>
      <c r="M313" s="1070" t="s">
        <v>147</v>
      </c>
      <c r="N313" s="1070" t="s">
        <v>147</v>
      </c>
      <c r="O313" s="1070" t="s">
        <v>147</v>
      </c>
      <c r="P313" s="1070" t="s">
        <v>147</v>
      </c>
      <c r="Q313" s="1070" t="s">
        <v>147</v>
      </c>
    </row>
    <row r="314" spans="3:17" ht="14.5">
      <c r="C314" s="611" t="s">
        <v>147</v>
      </c>
      <c r="D314" s="611" t="s">
        <v>147</v>
      </c>
      <c r="E314" s="1354" t="s">
        <v>147</v>
      </c>
      <c r="F314" s="1070" t="s">
        <v>147</v>
      </c>
      <c r="G314" s="1070" t="s">
        <v>147</v>
      </c>
      <c r="H314" s="1070" t="s">
        <v>147</v>
      </c>
      <c r="I314" s="1070" t="s">
        <v>147</v>
      </c>
      <c r="J314" s="1070" t="s">
        <v>147</v>
      </c>
      <c r="K314" s="1070" t="s">
        <v>147</v>
      </c>
      <c r="L314" s="1070" t="s">
        <v>147</v>
      </c>
      <c r="M314" s="1070" t="s">
        <v>147</v>
      </c>
      <c r="N314" s="1070" t="s">
        <v>147</v>
      </c>
      <c r="O314" s="1070" t="s">
        <v>147</v>
      </c>
      <c r="P314" s="1070" t="s">
        <v>147</v>
      </c>
      <c r="Q314" s="1070" t="s">
        <v>147</v>
      </c>
    </row>
    <row r="315" spans="3:17" ht="14.5">
      <c r="C315" s="611" t="s">
        <v>147</v>
      </c>
      <c r="D315" s="611" t="s">
        <v>147</v>
      </c>
      <c r="E315" s="1354" t="s">
        <v>147</v>
      </c>
      <c r="F315" s="1070" t="s">
        <v>147</v>
      </c>
      <c r="G315" s="1070" t="s">
        <v>147</v>
      </c>
      <c r="H315" s="1070" t="s">
        <v>147</v>
      </c>
      <c r="I315" s="1070" t="s">
        <v>147</v>
      </c>
      <c r="J315" s="1070" t="s">
        <v>147</v>
      </c>
      <c r="K315" s="1070" t="s">
        <v>147</v>
      </c>
      <c r="L315" s="1070" t="s">
        <v>147</v>
      </c>
      <c r="M315" s="1070" t="s">
        <v>147</v>
      </c>
      <c r="N315" s="1070" t="s">
        <v>147</v>
      </c>
      <c r="O315" s="1070" t="s">
        <v>147</v>
      </c>
      <c r="P315" s="1070" t="s">
        <v>147</v>
      </c>
      <c r="Q315" s="1070" t="s">
        <v>147</v>
      </c>
    </row>
    <row r="316" spans="3:17" ht="14.5">
      <c r="C316" s="611" t="s">
        <v>147</v>
      </c>
      <c r="D316" s="611" t="s">
        <v>147</v>
      </c>
      <c r="E316" s="1354" t="s">
        <v>147</v>
      </c>
      <c r="F316" s="1070" t="s">
        <v>147</v>
      </c>
      <c r="G316" s="1070" t="s">
        <v>147</v>
      </c>
      <c r="H316" s="1070" t="s">
        <v>147</v>
      </c>
      <c r="I316" s="1070" t="s">
        <v>147</v>
      </c>
      <c r="J316" s="1070" t="s">
        <v>147</v>
      </c>
      <c r="K316" s="1070" t="s">
        <v>147</v>
      </c>
      <c r="L316" s="1070" t="s">
        <v>147</v>
      </c>
      <c r="M316" s="1070" t="s">
        <v>147</v>
      </c>
      <c r="N316" s="1070" t="s">
        <v>147</v>
      </c>
      <c r="O316" s="1070" t="s">
        <v>147</v>
      </c>
      <c r="P316" s="1070" t="s">
        <v>147</v>
      </c>
      <c r="Q316" s="1070" t="s">
        <v>147</v>
      </c>
    </row>
    <row r="317" spans="3:17" ht="14.5">
      <c r="C317" s="611" t="s">
        <v>147</v>
      </c>
      <c r="D317" s="611" t="s">
        <v>147</v>
      </c>
      <c r="E317" s="1354" t="s">
        <v>147</v>
      </c>
      <c r="F317" s="1070" t="s">
        <v>147</v>
      </c>
      <c r="G317" s="1070" t="s">
        <v>147</v>
      </c>
      <c r="H317" s="1070" t="s">
        <v>147</v>
      </c>
      <c r="I317" s="1070" t="s">
        <v>147</v>
      </c>
      <c r="J317" s="1070" t="s">
        <v>147</v>
      </c>
      <c r="K317" s="1070" t="s">
        <v>147</v>
      </c>
      <c r="L317" s="1070" t="s">
        <v>147</v>
      </c>
      <c r="M317" s="1070" t="s">
        <v>147</v>
      </c>
      <c r="N317" s="1070" t="s">
        <v>147</v>
      </c>
      <c r="O317" s="1070" t="s">
        <v>147</v>
      </c>
      <c r="P317" s="1070" t="s">
        <v>147</v>
      </c>
      <c r="Q317" s="1070" t="s">
        <v>147</v>
      </c>
    </row>
    <row r="318" spans="3:17" ht="14.5">
      <c r="C318" s="611" t="s">
        <v>147</v>
      </c>
      <c r="D318" s="611" t="s">
        <v>147</v>
      </c>
      <c r="E318" s="1354" t="s">
        <v>147</v>
      </c>
      <c r="F318" s="1070" t="s">
        <v>147</v>
      </c>
      <c r="G318" s="1070" t="s">
        <v>147</v>
      </c>
      <c r="H318" s="1070" t="s">
        <v>147</v>
      </c>
      <c r="I318" s="1070" t="s">
        <v>147</v>
      </c>
      <c r="J318" s="1070" t="s">
        <v>147</v>
      </c>
      <c r="K318" s="1070" t="s">
        <v>147</v>
      </c>
      <c r="L318" s="1070" t="s">
        <v>147</v>
      </c>
      <c r="M318" s="1070" t="s">
        <v>147</v>
      </c>
      <c r="N318" s="1070" t="s">
        <v>147</v>
      </c>
      <c r="O318" s="1070" t="s">
        <v>147</v>
      </c>
      <c r="P318" s="1070" t="s">
        <v>147</v>
      </c>
      <c r="Q318" s="1070" t="s">
        <v>147</v>
      </c>
    </row>
    <row r="319" spans="3:17" ht="14.5">
      <c r="C319" s="611" t="s">
        <v>147</v>
      </c>
      <c r="D319" s="611" t="s">
        <v>147</v>
      </c>
      <c r="E319" s="1354" t="s">
        <v>147</v>
      </c>
      <c r="F319" s="1070" t="s">
        <v>147</v>
      </c>
      <c r="G319" s="1070" t="s">
        <v>147</v>
      </c>
      <c r="H319" s="1070" t="s">
        <v>147</v>
      </c>
      <c r="I319" s="1070" t="s">
        <v>147</v>
      </c>
      <c r="J319" s="1070" t="s">
        <v>147</v>
      </c>
      <c r="K319" s="1070" t="s">
        <v>147</v>
      </c>
      <c r="L319" s="1070" t="s">
        <v>147</v>
      </c>
      <c r="M319" s="1070" t="s">
        <v>147</v>
      </c>
      <c r="N319" s="1070" t="s">
        <v>147</v>
      </c>
      <c r="O319" s="1070" t="s">
        <v>147</v>
      </c>
      <c r="P319" s="1070" t="s">
        <v>147</v>
      </c>
      <c r="Q319" s="1070" t="s">
        <v>147</v>
      </c>
    </row>
    <row r="320" spans="3:17" ht="14.5">
      <c r="C320" s="611" t="s">
        <v>147</v>
      </c>
      <c r="D320" s="611" t="s">
        <v>147</v>
      </c>
      <c r="E320" s="1354" t="s">
        <v>147</v>
      </c>
      <c r="F320" s="1070" t="s">
        <v>147</v>
      </c>
      <c r="G320" s="1070" t="s">
        <v>147</v>
      </c>
      <c r="H320" s="1070" t="s">
        <v>147</v>
      </c>
      <c r="I320" s="1070" t="s">
        <v>147</v>
      </c>
      <c r="J320" s="1070" t="s">
        <v>147</v>
      </c>
      <c r="K320" s="1070" t="s">
        <v>147</v>
      </c>
      <c r="L320" s="1070" t="s">
        <v>147</v>
      </c>
      <c r="M320" s="1070" t="s">
        <v>147</v>
      </c>
      <c r="N320" s="1070" t="s">
        <v>147</v>
      </c>
      <c r="O320" s="1070" t="s">
        <v>147</v>
      </c>
      <c r="P320" s="1070" t="s">
        <v>147</v>
      </c>
      <c r="Q320" s="1070" t="s">
        <v>147</v>
      </c>
    </row>
    <row r="321" spans="3:17" ht="14.5">
      <c r="C321" s="611" t="s">
        <v>147</v>
      </c>
      <c r="D321" s="611" t="s">
        <v>147</v>
      </c>
      <c r="E321" s="1354" t="s">
        <v>147</v>
      </c>
      <c r="F321" s="1070" t="s">
        <v>147</v>
      </c>
      <c r="G321" s="1070" t="s">
        <v>147</v>
      </c>
      <c r="H321" s="1070" t="s">
        <v>147</v>
      </c>
      <c r="I321" s="1070" t="s">
        <v>147</v>
      </c>
      <c r="J321" s="1070" t="s">
        <v>147</v>
      </c>
      <c r="K321" s="1070" t="s">
        <v>147</v>
      </c>
      <c r="L321" s="1070" t="s">
        <v>147</v>
      </c>
      <c r="M321" s="1070" t="s">
        <v>147</v>
      </c>
      <c r="N321" s="1070" t="s">
        <v>147</v>
      </c>
      <c r="O321" s="1070" t="s">
        <v>147</v>
      </c>
      <c r="P321" s="1070" t="s">
        <v>147</v>
      </c>
      <c r="Q321" s="1070" t="s">
        <v>147</v>
      </c>
    </row>
    <row r="322" spans="3:17" ht="14.5">
      <c r="C322" s="611" t="s">
        <v>147</v>
      </c>
      <c r="D322" s="611" t="s">
        <v>147</v>
      </c>
      <c r="E322" s="1354" t="s">
        <v>147</v>
      </c>
      <c r="F322" s="1070" t="s">
        <v>147</v>
      </c>
      <c r="G322" s="1070" t="s">
        <v>147</v>
      </c>
      <c r="H322" s="1070" t="s">
        <v>147</v>
      </c>
      <c r="I322" s="1070" t="s">
        <v>147</v>
      </c>
      <c r="J322" s="1070" t="s">
        <v>147</v>
      </c>
      <c r="K322" s="1070" t="s">
        <v>147</v>
      </c>
      <c r="L322" s="1070" t="s">
        <v>147</v>
      </c>
      <c r="M322" s="1070" t="s">
        <v>147</v>
      </c>
      <c r="N322" s="1070" t="s">
        <v>147</v>
      </c>
      <c r="O322" s="1070" t="s">
        <v>147</v>
      </c>
      <c r="P322" s="1070" t="s">
        <v>147</v>
      </c>
      <c r="Q322" s="1070" t="s">
        <v>147</v>
      </c>
    </row>
    <row r="323" spans="3:17" ht="14.5">
      <c r="C323" s="611" t="s">
        <v>147</v>
      </c>
      <c r="D323" s="611" t="s">
        <v>147</v>
      </c>
      <c r="E323" s="1354" t="s">
        <v>147</v>
      </c>
      <c r="F323" s="1070" t="s">
        <v>147</v>
      </c>
      <c r="G323" s="1070" t="s">
        <v>147</v>
      </c>
      <c r="H323" s="1070" t="s">
        <v>147</v>
      </c>
      <c r="I323" s="1070" t="s">
        <v>147</v>
      </c>
      <c r="J323" s="1070" t="s">
        <v>147</v>
      </c>
      <c r="K323" s="1070" t="s">
        <v>147</v>
      </c>
      <c r="L323" s="1070" t="s">
        <v>147</v>
      </c>
      <c r="M323" s="1070" t="s">
        <v>147</v>
      </c>
      <c r="N323" s="1070" t="s">
        <v>147</v>
      </c>
      <c r="O323" s="1070" t="s">
        <v>147</v>
      </c>
      <c r="P323" s="1070" t="s">
        <v>147</v>
      </c>
      <c r="Q323" s="1070" t="s">
        <v>147</v>
      </c>
    </row>
    <row r="324" spans="3:17" ht="14.5">
      <c r="C324" s="611" t="s">
        <v>147</v>
      </c>
      <c r="D324" s="611" t="s">
        <v>147</v>
      </c>
      <c r="E324" s="1354" t="s">
        <v>147</v>
      </c>
      <c r="F324" s="1070" t="s">
        <v>147</v>
      </c>
      <c r="G324" s="1070" t="s">
        <v>147</v>
      </c>
      <c r="H324" s="1070" t="s">
        <v>147</v>
      </c>
      <c r="I324" s="1070" t="s">
        <v>147</v>
      </c>
      <c r="J324" s="1070" t="s">
        <v>147</v>
      </c>
      <c r="K324" s="1070" t="s">
        <v>147</v>
      </c>
      <c r="L324" s="1070" t="s">
        <v>147</v>
      </c>
      <c r="M324" s="1070" t="s">
        <v>147</v>
      </c>
      <c r="N324" s="1070" t="s">
        <v>147</v>
      </c>
      <c r="O324" s="1070" t="s">
        <v>147</v>
      </c>
      <c r="P324" s="1070" t="s">
        <v>147</v>
      </c>
      <c r="Q324" s="1070" t="s">
        <v>147</v>
      </c>
    </row>
    <row r="325" spans="3:17" ht="14.5">
      <c r="C325" s="611" t="s">
        <v>147</v>
      </c>
      <c r="D325" s="611" t="s">
        <v>147</v>
      </c>
      <c r="E325" s="1354" t="s">
        <v>147</v>
      </c>
      <c r="F325" s="1070" t="s">
        <v>147</v>
      </c>
      <c r="G325" s="1070" t="s">
        <v>147</v>
      </c>
      <c r="H325" s="1070" t="s">
        <v>147</v>
      </c>
      <c r="I325" s="1070" t="s">
        <v>147</v>
      </c>
      <c r="J325" s="1070" t="s">
        <v>147</v>
      </c>
      <c r="K325" s="1070" t="s">
        <v>147</v>
      </c>
      <c r="L325" s="1070" t="s">
        <v>147</v>
      </c>
      <c r="M325" s="1070" t="s">
        <v>147</v>
      </c>
      <c r="N325" s="1070" t="s">
        <v>147</v>
      </c>
      <c r="O325" s="1070" t="s">
        <v>147</v>
      </c>
      <c r="P325" s="1070" t="s">
        <v>147</v>
      </c>
      <c r="Q325" s="1070" t="s">
        <v>147</v>
      </c>
    </row>
    <row r="326" spans="3:17" ht="14.5">
      <c r="C326" s="611" t="s">
        <v>147</v>
      </c>
      <c r="D326" s="611" t="s">
        <v>147</v>
      </c>
      <c r="E326" s="1354" t="s">
        <v>147</v>
      </c>
      <c r="F326" s="1070" t="s">
        <v>147</v>
      </c>
      <c r="G326" s="1070" t="s">
        <v>147</v>
      </c>
      <c r="H326" s="1070" t="s">
        <v>147</v>
      </c>
      <c r="I326" s="1070" t="s">
        <v>147</v>
      </c>
      <c r="J326" s="1070" t="s">
        <v>147</v>
      </c>
      <c r="K326" s="1070" t="s">
        <v>147</v>
      </c>
      <c r="L326" s="1070" t="s">
        <v>147</v>
      </c>
      <c r="M326" s="1070" t="s">
        <v>147</v>
      </c>
      <c r="N326" s="1070" t="s">
        <v>147</v>
      </c>
      <c r="O326" s="1070" t="s">
        <v>147</v>
      </c>
      <c r="P326" s="1070" t="s">
        <v>147</v>
      </c>
      <c r="Q326" s="1070" t="s">
        <v>147</v>
      </c>
    </row>
    <row r="327" spans="3:17" ht="14.5">
      <c r="C327" s="611" t="s">
        <v>147</v>
      </c>
      <c r="D327" s="611" t="s">
        <v>147</v>
      </c>
      <c r="E327" s="1354" t="s">
        <v>147</v>
      </c>
      <c r="F327" s="1070" t="s">
        <v>147</v>
      </c>
      <c r="G327" s="1070" t="s">
        <v>147</v>
      </c>
      <c r="H327" s="1070" t="s">
        <v>147</v>
      </c>
      <c r="I327" s="1070" t="s">
        <v>147</v>
      </c>
      <c r="J327" s="1070" t="s">
        <v>147</v>
      </c>
      <c r="K327" s="1070" t="s">
        <v>147</v>
      </c>
      <c r="L327" s="1070" t="s">
        <v>147</v>
      </c>
      <c r="M327" s="1070" t="s">
        <v>147</v>
      </c>
      <c r="N327" s="1070" t="s">
        <v>147</v>
      </c>
      <c r="O327" s="1070" t="s">
        <v>147</v>
      </c>
      <c r="P327" s="1070" t="s">
        <v>147</v>
      </c>
      <c r="Q327" s="1070" t="s">
        <v>147</v>
      </c>
    </row>
    <row r="328" spans="3:17" ht="14.5">
      <c r="C328" s="611" t="s">
        <v>147</v>
      </c>
      <c r="D328" s="611" t="s">
        <v>147</v>
      </c>
      <c r="E328" s="1354" t="s">
        <v>147</v>
      </c>
      <c r="F328" s="1070" t="s">
        <v>147</v>
      </c>
      <c r="G328" s="1070" t="s">
        <v>147</v>
      </c>
      <c r="H328" s="1070" t="s">
        <v>147</v>
      </c>
      <c r="I328" s="1070" t="s">
        <v>147</v>
      </c>
      <c r="J328" s="1070" t="s">
        <v>147</v>
      </c>
      <c r="K328" s="1070" t="s">
        <v>147</v>
      </c>
      <c r="L328" s="1070" t="s">
        <v>147</v>
      </c>
      <c r="M328" s="1070" t="s">
        <v>147</v>
      </c>
      <c r="N328" s="1070" t="s">
        <v>147</v>
      </c>
      <c r="O328" s="1070" t="s">
        <v>147</v>
      </c>
      <c r="P328" s="1070" t="s">
        <v>147</v>
      </c>
      <c r="Q328" s="1070" t="s">
        <v>147</v>
      </c>
    </row>
    <row r="329" spans="3:17" ht="14.5">
      <c r="C329" s="611" t="s">
        <v>147</v>
      </c>
      <c r="D329" s="611" t="s">
        <v>147</v>
      </c>
      <c r="E329" s="1354" t="s">
        <v>147</v>
      </c>
      <c r="F329" s="1070" t="s">
        <v>147</v>
      </c>
      <c r="G329" s="1070" t="s">
        <v>147</v>
      </c>
      <c r="H329" s="1070" t="s">
        <v>147</v>
      </c>
      <c r="I329" s="1070" t="s">
        <v>147</v>
      </c>
      <c r="J329" s="1070" t="s">
        <v>147</v>
      </c>
      <c r="K329" s="1070" t="s">
        <v>147</v>
      </c>
      <c r="L329" s="1070" t="s">
        <v>147</v>
      </c>
      <c r="M329" s="1070" t="s">
        <v>147</v>
      </c>
      <c r="N329" s="1070" t="s">
        <v>147</v>
      </c>
      <c r="O329" s="1070" t="s">
        <v>147</v>
      </c>
      <c r="P329" s="1070" t="s">
        <v>147</v>
      </c>
      <c r="Q329" s="1070" t="s">
        <v>147</v>
      </c>
    </row>
    <row r="330" spans="3:17" ht="14.5">
      <c r="C330" s="611" t="s">
        <v>147</v>
      </c>
      <c r="D330" s="611" t="s">
        <v>147</v>
      </c>
      <c r="E330" s="1354" t="s">
        <v>147</v>
      </c>
      <c r="F330" s="1070" t="s">
        <v>147</v>
      </c>
      <c r="G330" s="1070" t="s">
        <v>147</v>
      </c>
      <c r="H330" s="1070" t="s">
        <v>147</v>
      </c>
      <c r="I330" s="1070" t="s">
        <v>147</v>
      </c>
      <c r="J330" s="1070" t="s">
        <v>147</v>
      </c>
      <c r="K330" s="1070" t="s">
        <v>147</v>
      </c>
      <c r="L330" s="1070" t="s">
        <v>147</v>
      </c>
      <c r="M330" s="1070" t="s">
        <v>147</v>
      </c>
      <c r="N330" s="1070" t="s">
        <v>147</v>
      </c>
      <c r="O330" s="1070" t="s">
        <v>147</v>
      </c>
      <c r="P330" s="1070" t="s">
        <v>147</v>
      </c>
      <c r="Q330" s="1070" t="s">
        <v>147</v>
      </c>
    </row>
    <row r="331" spans="3:17" ht="14.5">
      <c r="C331" s="611" t="s">
        <v>147</v>
      </c>
      <c r="D331" s="611" t="s">
        <v>147</v>
      </c>
      <c r="E331" s="1354" t="s">
        <v>147</v>
      </c>
      <c r="F331" s="1070" t="s">
        <v>147</v>
      </c>
      <c r="G331" s="1070" t="s">
        <v>147</v>
      </c>
      <c r="H331" s="1070" t="s">
        <v>147</v>
      </c>
      <c r="I331" s="1070" t="s">
        <v>147</v>
      </c>
      <c r="J331" s="1070" t="s">
        <v>147</v>
      </c>
      <c r="K331" s="1070" t="s">
        <v>147</v>
      </c>
      <c r="L331" s="1070" t="s">
        <v>147</v>
      </c>
      <c r="M331" s="1070" t="s">
        <v>147</v>
      </c>
      <c r="N331" s="1070" t="s">
        <v>147</v>
      </c>
      <c r="O331" s="1070" t="s">
        <v>147</v>
      </c>
      <c r="P331" s="1070" t="s">
        <v>147</v>
      </c>
      <c r="Q331" s="1070" t="s">
        <v>147</v>
      </c>
    </row>
    <row r="332" spans="3:17" ht="14.5">
      <c r="C332" s="611" t="s">
        <v>147</v>
      </c>
      <c r="D332" s="611" t="s">
        <v>147</v>
      </c>
      <c r="E332" s="1354" t="s">
        <v>147</v>
      </c>
      <c r="F332" s="1070" t="s">
        <v>147</v>
      </c>
      <c r="G332" s="1070" t="s">
        <v>147</v>
      </c>
      <c r="H332" s="1070" t="s">
        <v>147</v>
      </c>
      <c r="I332" s="1070" t="s">
        <v>147</v>
      </c>
      <c r="J332" s="1070" t="s">
        <v>147</v>
      </c>
      <c r="K332" s="1070" t="s">
        <v>147</v>
      </c>
      <c r="L332" s="1070" t="s">
        <v>147</v>
      </c>
      <c r="M332" s="1070" t="s">
        <v>147</v>
      </c>
      <c r="N332" s="1070" t="s">
        <v>147</v>
      </c>
      <c r="O332" s="1070" t="s">
        <v>147</v>
      </c>
      <c r="P332" s="1070" t="s">
        <v>147</v>
      </c>
      <c r="Q332" s="1070" t="s">
        <v>147</v>
      </c>
    </row>
    <row r="333" spans="3:17" ht="14.5">
      <c r="C333" s="611" t="s">
        <v>147</v>
      </c>
      <c r="D333" s="611" t="s">
        <v>147</v>
      </c>
      <c r="E333" s="1354" t="s">
        <v>147</v>
      </c>
      <c r="F333" s="1070" t="s">
        <v>147</v>
      </c>
      <c r="G333" s="1070" t="s">
        <v>147</v>
      </c>
      <c r="H333" s="1070" t="s">
        <v>147</v>
      </c>
      <c r="I333" s="1070" t="s">
        <v>147</v>
      </c>
      <c r="J333" s="1070" t="s">
        <v>147</v>
      </c>
      <c r="K333" s="1070" t="s">
        <v>147</v>
      </c>
      <c r="L333" s="1070" t="s">
        <v>147</v>
      </c>
      <c r="M333" s="1070" t="s">
        <v>147</v>
      </c>
      <c r="N333" s="1070" t="s">
        <v>147</v>
      </c>
      <c r="O333" s="1070" t="s">
        <v>147</v>
      </c>
      <c r="P333" s="1070" t="s">
        <v>147</v>
      </c>
      <c r="Q333" s="1070" t="s">
        <v>147</v>
      </c>
    </row>
    <row r="334" spans="3:17" ht="14.5">
      <c r="C334" s="611" t="s">
        <v>147</v>
      </c>
      <c r="D334" s="611" t="s">
        <v>147</v>
      </c>
      <c r="E334" s="1354" t="s">
        <v>147</v>
      </c>
      <c r="F334" s="1070" t="s">
        <v>147</v>
      </c>
      <c r="G334" s="1070" t="s">
        <v>147</v>
      </c>
      <c r="H334" s="1070" t="s">
        <v>147</v>
      </c>
      <c r="I334" s="1070" t="s">
        <v>147</v>
      </c>
      <c r="J334" s="1070" t="s">
        <v>147</v>
      </c>
      <c r="K334" s="1070" t="s">
        <v>147</v>
      </c>
      <c r="L334" s="1070" t="s">
        <v>147</v>
      </c>
      <c r="M334" s="1070" t="s">
        <v>147</v>
      </c>
      <c r="N334" s="1070" t="s">
        <v>147</v>
      </c>
      <c r="O334" s="1070" t="s">
        <v>147</v>
      </c>
      <c r="P334" s="1070" t="s">
        <v>147</v>
      </c>
      <c r="Q334" s="1070" t="s">
        <v>147</v>
      </c>
    </row>
    <row r="335" spans="3:17" ht="14.5">
      <c r="C335" s="611" t="s">
        <v>147</v>
      </c>
      <c r="D335" s="611" t="s">
        <v>147</v>
      </c>
      <c r="E335" s="1354" t="s">
        <v>147</v>
      </c>
      <c r="F335" s="1070" t="s">
        <v>147</v>
      </c>
      <c r="G335" s="1070" t="s">
        <v>147</v>
      </c>
      <c r="H335" s="1070" t="s">
        <v>147</v>
      </c>
      <c r="I335" s="1070" t="s">
        <v>147</v>
      </c>
      <c r="J335" s="1070" t="s">
        <v>147</v>
      </c>
      <c r="K335" s="1070" t="s">
        <v>147</v>
      </c>
      <c r="L335" s="1070" t="s">
        <v>147</v>
      </c>
      <c r="M335" s="1070" t="s">
        <v>147</v>
      </c>
      <c r="N335" s="1070" t="s">
        <v>147</v>
      </c>
      <c r="O335" s="1070" t="s">
        <v>147</v>
      </c>
      <c r="P335" s="1070" t="s">
        <v>147</v>
      </c>
      <c r="Q335" s="1070" t="s">
        <v>147</v>
      </c>
    </row>
    <row r="336" spans="3:17" ht="14.5">
      <c r="C336" s="611" t="s">
        <v>147</v>
      </c>
      <c r="D336" s="611" t="s">
        <v>147</v>
      </c>
      <c r="E336" s="1354" t="s">
        <v>147</v>
      </c>
      <c r="F336" s="1070" t="s">
        <v>147</v>
      </c>
      <c r="G336" s="1070" t="s">
        <v>147</v>
      </c>
      <c r="H336" s="1070" t="s">
        <v>147</v>
      </c>
      <c r="I336" s="1070" t="s">
        <v>147</v>
      </c>
      <c r="J336" s="1070" t="s">
        <v>147</v>
      </c>
      <c r="K336" s="1070" t="s">
        <v>147</v>
      </c>
      <c r="L336" s="1070" t="s">
        <v>147</v>
      </c>
      <c r="M336" s="1070" t="s">
        <v>147</v>
      </c>
      <c r="N336" s="1070" t="s">
        <v>147</v>
      </c>
      <c r="O336" s="1070" t="s">
        <v>147</v>
      </c>
      <c r="P336" s="1070" t="s">
        <v>147</v>
      </c>
      <c r="Q336" s="1070" t="s">
        <v>147</v>
      </c>
    </row>
    <row r="337" spans="3:17" ht="14.5">
      <c r="C337" s="611" t="s">
        <v>147</v>
      </c>
      <c r="D337" s="611" t="s">
        <v>147</v>
      </c>
      <c r="E337" s="1354" t="s">
        <v>147</v>
      </c>
      <c r="F337" s="1070" t="s">
        <v>147</v>
      </c>
      <c r="G337" s="1070" t="s">
        <v>147</v>
      </c>
      <c r="H337" s="1070" t="s">
        <v>147</v>
      </c>
      <c r="I337" s="1070" t="s">
        <v>147</v>
      </c>
      <c r="J337" s="1070" t="s">
        <v>147</v>
      </c>
      <c r="K337" s="1070" t="s">
        <v>147</v>
      </c>
      <c r="L337" s="1070" t="s">
        <v>147</v>
      </c>
      <c r="M337" s="1070" t="s">
        <v>147</v>
      </c>
      <c r="N337" s="1070" t="s">
        <v>147</v>
      </c>
      <c r="O337" s="1070" t="s">
        <v>147</v>
      </c>
      <c r="P337" s="1070" t="s">
        <v>147</v>
      </c>
      <c r="Q337" s="1070" t="s">
        <v>147</v>
      </c>
    </row>
    <row r="338" spans="3:17" ht="14.5">
      <c r="C338" s="611" t="s">
        <v>147</v>
      </c>
      <c r="D338" s="611" t="s">
        <v>147</v>
      </c>
      <c r="E338" s="1354" t="s">
        <v>147</v>
      </c>
      <c r="F338" s="1070" t="s">
        <v>147</v>
      </c>
      <c r="G338" s="1070" t="s">
        <v>147</v>
      </c>
      <c r="H338" s="1070" t="s">
        <v>147</v>
      </c>
      <c r="I338" s="1070" t="s">
        <v>147</v>
      </c>
      <c r="J338" s="1070" t="s">
        <v>147</v>
      </c>
      <c r="K338" s="1070" t="s">
        <v>147</v>
      </c>
      <c r="L338" s="1070" t="s">
        <v>147</v>
      </c>
      <c r="M338" s="1070" t="s">
        <v>147</v>
      </c>
      <c r="N338" s="1070" t="s">
        <v>147</v>
      </c>
      <c r="O338" s="1070" t="s">
        <v>147</v>
      </c>
      <c r="P338" s="1070" t="s">
        <v>147</v>
      </c>
      <c r="Q338" s="1070" t="s">
        <v>147</v>
      </c>
    </row>
    <row r="339" spans="3:17" ht="14.5">
      <c r="C339" s="611" t="s">
        <v>147</v>
      </c>
      <c r="D339" s="611" t="s">
        <v>147</v>
      </c>
      <c r="E339" s="1354" t="s">
        <v>147</v>
      </c>
      <c r="F339" s="1070" t="s">
        <v>147</v>
      </c>
      <c r="G339" s="1070" t="s">
        <v>147</v>
      </c>
      <c r="H339" s="1070" t="s">
        <v>147</v>
      </c>
      <c r="I339" s="1070" t="s">
        <v>147</v>
      </c>
      <c r="J339" s="1070" t="s">
        <v>147</v>
      </c>
      <c r="K339" s="1070" t="s">
        <v>147</v>
      </c>
      <c r="L339" s="1070" t="s">
        <v>147</v>
      </c>
      <c r="M339" s="1070" t="s">
        <v>147</v>
      </c>
      <c r="N339" s="1070" t="s">
        <v>147</v>
      </c>
      <c r="O339" s="1070" t="s">
        <v>147</v>
      </c>
      <c r="P339" s="1070" t="s">
        <v>147</v>
      </c>
      <c r="Q339" s="1070" t="s">
        <v>147</v>
      </c>
    </row>
    <row r="340" spans="3:17" ht="14.5">
      <c r="C340" s="611" t="s">
        <v>147</v>
      </c>
      <c r="D340" s="611" t="s">
        <v>147</v>
      </c>
      <c r="E340" s="1354" t="s">
        <v>147</v>
      </c>
      <c r="F340" s="1070" t="s">
        <v>147</v>
      </c>
      <c r="G340" s="1070" t="s">
        <v>147</v>
      </c>
      <c r="H340" s="1070" t="s">
        <v>147</v>
      </c>
      <c r="I340" s="1070" t="s">
        <v>147</v>
      </c>
      <c r="J340" s="1070" t="s">
        <v>147</v>
      </c>
      <c r="K340" s="1070" t="s">
        <v>147</v>
      </c>
      <c r="L340" s="1070" t="s">
        <v>147</v>
      </c>
      <c r="M340" s="1070" t="s">
        <v>147</v>
      </c>
      <c r="N340" s="1070" t="s">
        <v>147</v>
      </c>
      <c r="O340" s="1070" t="s">
        <v>147</v>
      </c>
      <c r="P340" s="1070" t="s">
        <v>147</v>
      </c>
      <c r="Q340" s="1070" t="s">
        <v>147</v>
      </c>
    </row>
    <row r="341" spans="3:17" ht="14.5">
      <c r="C341" s="611" t="s">
        <v>147</v>
      </c>
      <c r="D341" s="611" t="s">
        <v>147</v>
      </c>
      <c r="E341" s="1354" t="s">
        <v>147</v>
      </c>
      <c r="F341" s="1070" t="s">
        <v>147</v>
      </c>
      <c r="G341" s="1070" t="s">
        <v>147</v>
      </c>
      <c r="H341" s="1070" t="s">
        <v>147</v>
      </c>
      <c r="I341" s="1070" t="s">
        <v>147</v>
      </c>
      <c r="J341" s="1070" t="s">
        <v>147</v>
      </c>
      <c r="K341" s="1070" t="s">
        <v>147</v>
      </c>
      <c r="L341" s="1070" t="s">
        <v>147</v>
      </c>
      <c r="M341" s="1070" t="s">
        <v>147</v>
      </c>
      <c r="N341" s="1070" t="s">
        <v>147</v>
      </c>
      <c r="O341" s="1070" t="s">
        <v>147</v>
      </c>
      <c r="P341" s="1070" t="s">
        <v>147</v>
      </c>
      <c r="Q341" s="1070" t="s">
        <v>147</v>
      </c>
    </row>
    <row r="342" spans="3:17" ht="14.5">
      <c r="C342" s="611" t="s">
        <v>147</v>
      </c>
      <c r="D342" s="611" t="s">
        <v>147</v>
      </c>
      <c r="E342" s="1354" t="s">
        <v>147</v>
      </c>
      <c r="F342" s="1070" t="s">
        <v>147</v>
      </c>
      <c r="G342" s="1070" t="s">
        <v>147</v>
      </c>
      <c r="H342" s="1070" t="s">
        <v>147</v>
      </c>
      <c r="I342" s="1070" t="s">
        <v>147</v>
      </c>
      <c r="J342" s="1070" t="s">
        <v>147</v>
      </c>
      <c r="K342" s="1070" t="s">
        <v>147</v>
      </c>
      <c r="L342" s="1070" t="s">
        <v>147</v>
      </c>
      <c r="M342" s="1070" t="s">
        <v>147</v>
      </c>
      <c r="N342" s="1070" t="s">
        <v>147</v>
      </c>
      <c r="O342" s="1070" t="s">
        <v>147</v>
      </c>
      <c r="P342" s="1070" t="s">
        <v>147</v>
      </c>
      <c r="Q342" s="1070" t="s">
        <v>147</v>
      </c>
    </row>
    <row r="343" spans="3:17" ht="14.5">
      <c r="C343" s="611" t="s">
        <v>147</v>
      </c>
      <c r="D343" s="611" t="s">
        <v>147</v>
      </c>
      <c r="E343" s="1354" t="s">
        <v>147</v>
      </c>
      <c r="F343" s="1070" t="s">
        <v>147</v>
      </c>
      <c r="G343" s="1070" t="s">
        <v>147</v>
      </c>
      <c r="H343" s="1070" t="s">
        <v>147</v>
      </c>
      <c r="I343" s="1070" t="s">
        <v>147</v>
      </c>
      <c r="J343" s="1070" t="s">
        <v>147</v>
      </c>
      <c r="K343" s="1070" t="s">
        <v>147</v>
      </c>
      <c r="L343" s="1070" t="s">
        <v>147</v>
      </c>
      <c r="M343" s="1070" t="s">
        <v>147</v>
      </c>
      <c r="N343" s="1070" t="s">
        <v>147</v>
      </c>
      <c r="O343" s="1070" t="s">
        <v>147</v>
      </c>
      <c r="P343" s="1070" t="s">
        <v>147</v>
      </c>
      <c r="Q343" s="1070" t="s">
        <v>147</v>
      </c>
    </row>
    <row r="344" spans="3:17" ht="14.5">
      <c r="C344" s="611" t="s">
        <v>147</v>
      </c>
      <c r="D344" s="611" t="s">
        <v>147</v>
      </c>
      <c r="E344" s="1354" t="s">
        <v>147</v>
      </c>
      <c r="F344" s="1070" t="s">
        <v>147</v>
      </c>
      <c r="G344" s="1070" t="s">
        <v>147</v>
      </c>
      <c r="H344" s="1070" t="s">
        <v>147</v>
      </c>
      <c r="I344" s="1070" t="s">
        <v>147</v>
      </c>
      <c r="J344" s="1070" t="s">
        <v>147</v>
      </c>
      <c r="K344" s="1070" t="s">
        <v>147</v>
      </c>
      <c r="L344" s="1070" t="s">
        <v>147</v>
      </c>
      <c r="M344" s="1070" t="s">
        <v>147</v>
      </c>
      <c r="N344" s="1070" t="s">
        <v>147</v>
      </c>
      <c r="O344" s="1070" t="s">
        <v>147</v>
      </c>
      <c r="P344" s="1070" t="s">
        <v>147</v>
      </c>
      <c r="Q344" s="1070" t="s">
        <v>147</v>
      </c>
    </row>
    <row r="345" spans="3:17" ht="14.5">
      <c r="C345" s="611" t="s">
        <v>147</v>
      </c>
      <c r="D345" s="611" t="s">
        <v>147</v>
      </c>
      <c r="E345" s="1354" t="s">
        <v>147</v>
      </c>
      <c r="F345" s="1070" t="s">
        <v>147</v>
      </c>
      <c r="G345" s="1070" t="s">
        <v>147</v>
      </c>
      <c r="H345" s="1070" t="s">
        <v>147</v>
      </c>
      <c r="I345" s="1070" t="s">
        <v>147</v>
      </c>
      <c r="J345" s="1070" t="s">
        <v>147</v>
      </c>
      <c r="K345" s="1070" t="s">
        <v>147</v>
      </c>
      <c r="L345" s="1070" t="s">
        <v>147</v>
      </c>
      <c r="M345" s="1070" t="s">
        <v>147</v>
      </c>
      <c r="N345" s="1070" t="s">
        <v>147</v>
      </c>
      <c r="O345" s="1070" t="s">
        <v>147</v>
      </c>
      <c r="P345" s="1070" t="s">
        <v>147</v>
      </c>
      <c r="Q345" s="1070" t="s">
        <v>147</v>
      </c>
    </row>
    <row r="346" spans="3:17" ht="14.5">
      <c r="C346" s="611" t="s">
        <v>147</v>
      </c>
      <c r="D346" s="611" t="s">
        <v>147</v>
      </c>
      <c r="E346" s="1354" t="s">
        <v>147</v>
      </c>
      <c r="F346" s="1070" t="s">
        <v>147</v>
      </c>
      <c r="G346" s="1070" t="s">
        <v>147</v>
      </c>
      <c r="H346" s="1070" t="s">
        <v>147</v>
      </c>
      <c r="I346" s="1070" t="s">
        <v>147</v>
      </c>
      <c r="J346" s="1070" t="s">
        <v>147</v>
      </c>
      <c r="K346" s="1070" t="s">
        <v>147</v>
      </c>
      <c r="L346" s="1070" t="s">
        <v>147</v>
      </c>
      <c r="M346" s="1070" t="s">
        <v>147</v>
      </c>
      <c r="N346" s="1070" t="s">
        <v>147</v>
      </c>
      <c r="O346" s="1070" t="s">
        <v>147</v>
      </c>
      <c r="P346" s="1070" t="s">
        <v>147</v>
      </c>
      <c r="Q346" s="1070" t="s">
        <v>147</v>
      </c>
    </row>
    <row r="347" spans="3:17" ht="14.5">
      <c r="C347" s="611" t="s">
        <v>147</v>
      </c>
      <c r="D347" s="611" t="s">
        <v>147</v>
      </c>
      <c r="E347" s="1354" t="s">
        <v>147</v>
      </c>
      <c r="F347" s="1070" t="s">
        <v>147</v>
      </c>
      <c r="G347" s="1070" t="s">
        <v>147</v>
      </c>
      <c r="H347" s="1070" t="s">
        <v>147</v>
      </c>
      <c r="I347" s="1070" t="s">
        <v>147</v>
      </c>
      <c r="J347" s="1070" t="s">
        <v>147</v>
      </c>
      <c r="K347" s="1070" t="s">
        <v>147</v>
      </c>
      <c r="L347" s="1070" t="s">
        <v>147</v>
      </c>
      <c r="M347" s="1070" t="s">
        <v>147</v>
      </c>
      <c r="N347" s="1070" t="s">
        <v>147</v>
      </c>
      <c r="O347" s="1070" t="s">
        <v>147</v>
      </c>
      <c r="P347" s="1070" t="s">
        <v>147</v>
      </c>
      <c r="Q347" s="1070" t="s">
        <v>147</v>
      </c>
    </row>
    <row r="348" spans="3:17" ht="14.5">
      <c r="C348" s="611" t="s">
        <v>147</v>
      </c>
      <c r="D348" s="611" t="s">
        <v>147</v>
      </c>
      <c r="E348" s="1354" t="s">
        <v>147</v>
      </c>
      <c r="F348" s="1070" t="s">
        <v>147</v>
      </c>
      <c r="G348" s="1070" t="s">
        <v>147</v>
      </c>
      <c r="H348" s="1070" t="s">
        <v>147</v>
      </c>
      <c r="I348" s="1070" t="s">
        <v>147</v>
      </c>
      <c r="J348" s="1070" t="s">
        <v>147</v>
      </c>
      <c r="K348" s="1070" t="s">
        <v>147</v>
      </c>
      <c r="L348" s="1070" t="s">
        <v>147</v>
      </c>
      <c r="M348" s="1070" t="s">
        <v>147</v>
      </c>
      <c r="N348" s="1070" t="s">
        <v>147</v>
      </c>
      <c r="O348" s="1070" t="s">
        <v>147</v>
      </c>
      <c r="P348" s="1070" t="s">
        <v>147</v>
      </c>
      <c r="Q348" s="1070" t="s">
        <v>147</v>
      </c>
    </row>
    <row r="349" spans="3:17" ht="14.5">
      <c r="C349" s="611" t="s">
        <v>147</v>
      </c>
      <c r="D349" s="611" t="s">
        <v>147</v>
      </c>
      <c r="E349" s="1354" t="s">
        <v>147</v>
      </c>
      <c r="F349" s="1070" t="s">
        <v>147</v>
      </c>
      <c r="G349" s="1070" t="s">
        <v>147</v>
      </c>
      <c r="H349" s="1070" t="s">
        <v>147</v>
      </c>
      <c r="I349" s="1070" t="s">
        <v>147</v>
      </c>
      <c r="J349" s="1070" t="s">
        <v>147</v>
      </c>
      <c r="K349" s="1070" t="s">
        <v>147</v>
      </c>
      <c r="L349" s="1070" t="s">
        <v>147</v>
      </c>
      <c r="M349" s="1070" t="s">
        <v>147</v>
      </c>
      <c r="N349" s="1070" t="s">
        <v>147</v>
      </c>
      <c r="O349" s="1070" t="s">
        <v>147</v>
      </c>
      <c r="P349" s="1070" t="s">
        <v>147</v>
      </c>
      <c r="Q349" s="1070" t="s">
        <v>147</v>
      </c>
    </row>
    <row r="350" spans="3:17" ht="14.5">
      <c r="C350" s="611" t="s">
        <v>147</v>
      </c>
      <c r="D350" s="611" t="s">
        <v>147</v>
      </c>
      <c r="E350" s="1354" t="s">
        <v>147</v>
      </c>
      <c r="F350" s="1070" t="s">
        <v>147</v>
      </c>
      <c r="G350" s="1070" t="s">
        <v>147</v>
      </c>
      <c r="H350" s="1070" t="s">
        <v>147</v>
      </c>
      <c r="I350" s="1070" t="s">
        <v>147</v>
      </c>
      <c r="J350" s="1070" t="s">
        <v>147</v>
      </c>
      <c r="K350" s="1070" t="s">
        <v>147</v>
      </c>
      <c r="L350" s="1070" t="s">
        <v>147</v>
      </c>
      <c r="M350" s="1070" t="s">
        <v>147</v>
      </c>
      <c r="N350" s="1070" t="s">
        <v>147</v>
      </c>
      <c r="O350" s="1070" t="s">
        <v>147</v>
      </c>
      <c r="P350" s="1070" t="s">
        <v>147</v>
      </c>
      <c r="Q350" s="1070" t="s">
        <v>147</v>
      </c>
    </row>
    <row r="351" spans="3:17" ht="14.5">
      <c r="C351" s="611" t="s">
        <v>147</v>
      </c>
      <c r="D351" s="611" t="s">
        <v>147</v>
      </c>
      <c r="E351" s="1354" t="s">
        <v>147</v>
      </c>
      <c r="F351" s="1070" t="s">
        <v>147</v>
      </c>
      <c r="G351" s="1070" t="s">
        <v>147</v>
      </c>
      <c r="H351" s="1070" t="s">
        <v>147</v>
      </c>
      <c r="I351" s="1070" t="s">
        <v>147</v>
      </c>
      <c r="J351" s="1070" t="s">
        <v>147</v>
      </c>
      <c r="K351" s="1070" t="s">
        <v>147</v>
      </c>
      <c r="L351" s="1070" t="s">
        <v>147</v>
      </c>
      <c r="M351" s="1070" t="s">
        <v>147</v>
      </c>
      <c r="N351" s="1070" t="s">
        <v>147</v>
      </c>
      <c r="O351" s="1070" t="s">
        <v>147</v>
      </c>
      <c r="P351" s="1070" t="s">
        <v>147</v>
      </c>
      <c r="Q351" s="1070" t="s">
        <v>147</v>
      </c>
    </row>
    <row r="352" spans="3:17" ht="14.5">
      <c r="C352" s="611" t="s">
        <v>147</v>
      </c>
      <c r="D352" s="611" t="s">
        <v>147</v>
      </c>
      <c r="E352" s="1354" t="s">
        <v>147</v>
      </c>
      <c r="F352" s="1070" t="s">
        <v>147</v>
      </c>
      <c r="G352" s="1070" t="s">
        <v>147</v>
      </c>
      <c r="H352" s="1070" t="s">
        <v>147</v>
      </c>
      <c r="I352" s="1070" t="s">
        <v>147</v>
      </c>
      <c r="J352" s="1070" t="s">
        <v>147</v>
      </c>
      <c r="K352" s="1070" t="s">
        <v>147</v>
      </c>
      <c r="L352" s="1070" t="s">
        <v>147</v>
      </c>
      <c r="M352" s="1070" t="s">
        <v>147</v>
      </c>
      <c r="N352" s="1070" t="s">
        <v>147</v>
      </c>
      <c r="O352" s="1070" t="s">
        <v>147</v>
      </c>
      <c r="P352" s="1070" t="s">
        <v>147</v>
      </c>
      <c r="Q352" s="1070" t="s">
        <v>147</v>
      </c>
    </row>
    <row r="353" spans="3:17" ht="14.5">
      <c r="C353" s="611" t="s">
        <v>147</v>
      </c>
      <c r="D353" s="611" t="s">
        <v>147</v>
      </c>
      <c r="E353" s="1354" t="s">
        <v>147</v>
      </c>
      <c r="F353" s="1070" t="s">
        <v>147</v>
      </c>
      <c r="G353" s="1070" t="s">
        <v>147</v>
      </c>
      <c r="H353" s="1070" t="s">
        <v>147</v>
      </c>
      <c r="I353" s="1070" t="s">
        <v>147</v>
      </c>
      <c r="J353" s="1070" t="s">
        <v>147</v>
      </c>
      <c r="K353" s="1070" t="s">
        <v>147</v>
      </c>
      <c r="L353" s="1070" t="s">
        <v>147</v>
      </c>
      <c r="M353" s="1070" t="s">
        <v>147</v>
      </c>
      <c r="N353" s="1070" t="s">
        <v>147</v>
      </c>
      <c r="O353" s="1070" t="s">
        <v>147</v>
      </c>
      <c r="P353" s="1070" t="s">
        <v>147</v>
      </c>
      <c r="Q353" s="1070" t="s">
        <v>147</v>
      </c>
    </row>
    <row r="354" spans="3:17" ht="14.5">
      <c r="C354" s="611" t="s">
        <v>147</v>
      </c>
      <c r="D354" s="611" t="s">
        <v>147</v>
      </c>
      <c r="E354" s="1354" t="s">
        <v>147</v>
      </c>
      <c r="F354" s="1070" t="s">
        <v>147</v>
      </c>
      <c r="G354" s="1070" t="s">
        <v>147</v>
      </c>
      <c r="H354" s="1070" t="s">
        <v>147</v>
      </c>
      <c r="I354" s="1070" t="s">
        <v>147</v>
      </c>
      <c r="J354" s="1070" t="s">
        <v>147</v>
      </c>
      <c r="K354" s="1070" t="s">
        <v>147</v>
      </c>
      <c r="L354" s="1070" t="s">
        <v>147</v>
      </c>
      <c r="M354" s="1070" t="s">
        <v>147</v>
      </c>
      <c r="N354" s="1070" t="s">
        <v>147</v>
      </c>
      <c r="O354" s="1070" t="s">
        <v>147</v>
      </c>
      <c r="P354" s="1070" t="s">
        <v>147</v>
      </c>
      <c r="Q354" s="1070" t="s">
        <v>147</v>
      </c>
    </row>
    <row r="355" spans="3:17" ht="14.5">
      <c r="C355" s="611" t="s">
        <v>147</v>
      </c>
      <c r="D355" s="611" t="s">
        <v>147</v>
      </c>
      <c r="E355" s="1354" t="s">
        <v>147</v>
      </c>
      <c r="F355" s="1070" t="s">
        <v>147</v>
      </c>
      <c r="G355" s="1070" t="s">
        <v>147</v>
      </c>
      <c r="H355" s="1070" t="s">
        <v>147</v>
      </c>
      <c r="I355" s="1070" t="s">
        <v>147</v>
      </c>
      <c r="J355" s="1070" t="s">
        <v>147</v>
      </c>
      <c r="K355" s="1070" t="s">
        <v>147</v>
      </c>
      <c r="L355" s="1070" t="s">
        <v>147</v>
      </c>
      <c r="M355" s="1070" t="s">
        <v>147</v>
      </c>
      <c r="N355" s="1070" t="s">
        <v>147</v>
      </c>
      <c r="O355" s="1070" t="s">
        <v>147</v>
      </c>
      <c r="P355" s="1070" t="s">
        <v>147</v>
      </c>
      <c r="Q355" s="1070" t="s">
        <v>147</v>
      </c>
    </row>
    <row r="356" spans="3:17" ht="14.5">
      <c r="C356" s="611" t="s">
        <v>147</v>
      </c>
      <c r="D356" s="611" t="s">
        <v>147</v>
      </c>
      <c r="E356" s="1354" t="s">
        <v>147</v>
      </c>
      <c r="F356" s="1070" t="s">
        <v>147</v>
      </c>
      <c r="G356" s="1070" t="s">
        <v>147</v>
      </c>
      <c r="H356" s="1070" t="s">
        <v>147</v>
      </c>
      <c r="I356" s="1070" t="s">
        <v>147</v>
      </c>
      <c r="J356" s="1070" t="s">
        <v>147</v>
      </c>
      <c r="K356" s="1070" t="s">
        <v>147</v>
      </c>
      <c r="L356" s="1070" t="s">
        <v>147</v>
      </c>
      <c r="M356" s="1070" t="s">
        <v>147</v>
      </c>
      <c r="N356" s="1070" t="s">
        <v>147</v>
      </c>
      <c r="O356" s="1070" t="s">
        <v>147</v>
      </c>
      <c r="P356" s="1070" t="s">
        <v>147</v>
      </c>
      <c r="Q356" s="1070" t="s">
        <v>147</v>
      </c>
    </row>
    <row r="357" spans="3:17" ht="14.5">
      <c r="C357" s="611" t="s">
        <v>147</v>
      </c>
      <c r="D357" s="611" t="s">
        <v>147</v>
      </c>
      <c r="E357" s="1354" t="s">
        <v>147</v>
      </c>
      <c r="F357" s="1070" t="s">
        <v>147</v>
      </c>
      <c r="G357" s="1070" t="s">
        <v>147</v>
      </c>
      <c r="H357" s="1070" t="s">
        <v>147</v>
      </c>
      <c r="I357" s="1070" t="s">
        <v>147</v>
      </c>
      <c r="J357" s="1070" t="s">
        <v>147</v>
      </c>
      <c r="K357" s="1070" t="s">
        <v>147</v>
      </c>
      <c r="L357" s="1070" t="s">
        <v>147</v>
      </c>
      <c r="M357" s="1070" t="s">
        <v>147</v>
      </c>
      <c r="N357" s="1070" t="s">
        <v>147</v>
      </c>
      <c r="O357" s="1070" t="s">
        <v>147</v>
      </c>
      <c r="P357" s="1070" t="s">
        <v>147</v>
      </c>
      <c r="Q357" s="1070" t="s">
        <v>147</v>
      </c>
    </row>
    <row r="358" spans="3:17" ht="14.5">
      <c r="C358" s="611" t="s">
        <v>147</v>
      </c>
      <c r="D358" s="611" t="s">
        <v>147</v>
      </c>
      <c r="E358" s="1354" t="s">
        <v>147</v>
      </c>
      <c r="F358" s="1070" t="s">
        <v>147</v>
      </c>
      <c r="G358" s="1070" t="s">
        <v>147</v>
      </c>
      <c r="H358" s="1070" t="s">
        <v>147</v>
      </c>
      <c r="I358" s="1070" t="s">
        <v>147</v>
      </c>
      <c r="J358" s="1070" t="s">
        <v>147</v>
      </c>
      <c r="K358" s="1070" t="s">
        <v>147</v>
      </c>
      <c r="L358" s="1070" t="s">
        <v>147</v>
      </c>
      <c r="M358" s="1070" t="s">
        <v>147</v>
      </c>
      <c r="N358" s="1070" t="s">
        <v>147</v>
      </c>
      <c r="O358" s="1070" t="s">
        <v>147</v>
      </c>
      <c r="P358" s="1070" t="s">
        <v>147</v>
      </c>
      <c r="Q358" s="1070" t="s">
        <v>147</v>
      </c>
    </row>
    <row r="359" spans="3:17" ht="14.5">
      <c r="C359" s="611" t="s">
        <v>147</v>
      </c>
      <c r="D359" s="611" t="s">
        <v>147</v>
      </c>
      <c r="E359" s="1354" t="s">
        <v>147</v>
      </c>
      <c r="F359" s="1070" t="s">
        <v>147</v>
      </c>
      <c r="G359" s="1070" t="s">
        <v>147</v>
      </c>
      <c r="H359" s="1070" t="s">
        <v>147</v>
      </c>
      <c r="I359" s="1070" t="s">
        <v>147</v>
      </c>
      <c r="J359" s="1070" t="s">
        <v>147</v>
      </c>
      <c r="K359" s="1070" t="s">
        <v>147</v>
      </c>
      <c r="L359" s="1070" t="s">
        <v>147</v>
      </c>
      <c r="M359" s="1070" t="s">
        <v>147</v>
      </c>
      <c r="N359" s="1070" t="s">
        <v>147</v>
      </c>
      <c r="O359" s="1070" t="s">
        <v>147</v>
      </c>
      <c r="P359" s="1070" t="s">
        <v>147</v>
      </c>
      <c r="Q359" s="1070" t="s">
        <v>147</v>
      </c>
    </row>
    <row r="360" spans="3:17" ht="14.5">
      <c r="C360" s="611" t="s">
        <v>147</v>
      </c>
      <c r="D360" s="611" t="s">
        <v>147</v>
      </c>
      <c r="E360" s="1354" t="s">
        <v>147</v>
      </c>
      <c r="F360" s="1070" t="s">
        <v>147</v>
      </c>
      <c r="G360" s="1070" t="s">
        <v>147</v>
      </c>
      <c r="H360" s="1070" t="s">
        <v>147</v>
      </c>
      <c r="I360" s="1070" t="s">
        <v>147</v>
      </c>
      <c r="J360" s="1070" t="s">
        <v>147</v>
      </c>
      <c r="K360" s="1070" t="s">
        <v>147</v>
      </c>
      <c r="L360" s="1070" t="s">
        <v>147</v>
      </c>
      <c r="M360" s="1070" t="s">
        <v>147</v>
      </c>
      <c r="N360" s="1070" t="s">
        <v>147</v>
      </c>
      <c r="O360" s="1070" t="s">
        <v>147</v>
      </c>
      <c r="P360" s="1070" t="s">
        <v>147</v>
      </c>
      <c r="Q360" s="1070" t="s">
        <v>147</v>
      </c>
    </row>
    <row r="361" spans="3:17" ht="14.5">
      <c r="C361" s="611" t="s">
        <v>147</v>
      </c>
      <c r="D361" s="611" t="s">
        <v>147</v>
      </c>
      <c r="E361" s="1354" t="s">
        <v>147</v>
      </c>
      <c r="F361" s="1070" t="s">
        <v>147</v>
      </c>
      <c r="G361" s="1070" t="s">
        <v>147</v>
      </c>
      <c r="H361" s="1070" t="s">
        <v>147</v>
      </c>
      <c r="I361" s="1070" t="s">
        <v>147</v>
      </c>
      <c r="J361" s="1070" t="s">
        <v>147</v>
      </c>
      <c r="K361" s="1070" t="s">
        <v>147</v>
      </c>
      <c r="L361" s="1070" t="s">
        <v>147</v>
      </c>
      <c r="M361" s="1070" t="s">
        <v>147</v>
      </c>
      <c r="N361" s="1070" t="s">
        <v>147</v>
      </c>
      <c r="O361" s="1070" t="s">
        <v>147</v>
      </c>
      <c r="P361" s="1070" t="s">
        <v>147</v>
      </c>
      <c r="Q361" s="1070" t="s">
        <v>147</v>
      </c>
    </row>
    <row r="362" spans="3:17" ht="14.5">
      <c r="C362" s="611" t="s">
        <v>147</v>
      </c>
      <c r="D362" s="611" t="s">
        <v>147</v>
      </c>
      <c r="E362" s="1354" t="s">
        <v>147</v>
      </c>
      <c r="F362" s="1070" t="s">
        <v>147</v>
      </c>
      <c r="G362" s="1070" t="s">
        <v>147</v>
      </c>
      <c r="H362" s="1070" t="s">
        <v>147</v>
      </c>
      <c r="I362" s="1070" t="s">
        <v>147</v>
      </c>
      <c r="J362" s="1070" t="s">
        <v>147</v>
      </c>
      <c r="K362" s="1070" t="s">
        <v>147</v>
      </c>
      <c r="L362" s="1070" t="s">
        <v>147</v>
      </c>
      <c r="M362" s="1070" t="s">
        <v>147</v>
      </c>
      <c r="N362" s="1070" t="s">
        <v>147</v>
      </c>
      <c r="O362" s="1070" t="s">
        <v>147</v>
      </c>
      <c r="P362" s="1070" t="s">
        <v>147</v>
      </c>
      <c r="Q362" s="1070" t="s">
        <v>147</v>
      </c>
    </row>
    <row r="363" spans="3:17" ht="14.5">
      <c r="C363" s="611" t="s">
        <v>147</v>
      </c>
      <c r="D363" s="611" t="s">
        <v>147</v>
      </c>
      <c r="E363" s="1354" t="s">
        <v>147</v>
      </c>
      <c r="F363" s="1070" t="s">
        <v>147</v>
      </c>
      <c r="G363" s="1070" t="s">
        <v>147</v>
      </c>
      <c r="H363" s="1070" t="s">
        <v>147</v>
      </c>
      <c r="I363" s="1070" t="s">
        <v>147</v>
      </c>
      <c r="J363" s="1070" t="s">
        <v>147</v>
      </c>
      <c r="K363" s="1070" t="s">
        <v>147</v>
      </c>
      <c r="L363" s="1070" t="s">
        <v>147</v>
      </c>
      <c r="M363" s="1070" t="s">
        <v>147</v>
      </c>
      <c r="N363" s="1070" t="s">
        <v>147</v>
      </c>
      <c r="O363" s="1070" t="s">
        <v>147</v>
      </c>
      <c r="P363" s="1070" t="s">
        <v>147</v>
      </c>
      <c r="Q363" s="1070" t="s">
        <v>147</v>
      </c>
    </row>
    <row r="364" spans="3:17" ht="14.5">
      <c r="C364" s="611" t="s">
        <v>147</v>
      </c>
      <c r="D364" s="611" t="s">
        <v>147</v>
      </c>
      <c r="E364" s="1354" t="s">
        <v>147</v>
      </c>
      <c r="F364" s="1070" t="s">
        <v>147</v>
      </c>
      <c r="G364" s="1070" t="s">
        <v>147</v>
      </c>
      <c r="H364" s="1070" t="s">
        <v>147</v>
      </c>
      <c r="I364" s="1070" t="s">
        <v>147</v>
      </c>
      <c r="J364" s="1070" t="s">
        <v>147</v>
      </c>
      <c r="K364" s="1070" t="s">
        <v>147</v>
      </c>
      <c r="L364" s="1070" t="s">
        <v>147</v>
      </c>
      <c r="M364" s="1070" t="s">
        <v>147</v>
      </c>
      <c r="N364" s="1070" t="s">
        <v>147</v>
      </c>
      <c r="O364" s="1070" t="s">
        <v>147</v>
      </c>
      <c r="P364" s="1070" t="s">
        <v>147</v>
      </c>
      <c r="Q364" s="1070" t="s">
        <v>147</v>
      </c>
    </row>
    <row r="365" spans="3:17" ht="14.5">
      <c r="C365" s="611" t="s">
        <v>147</v>
      </c>
      <c r="D365" s="611" t="s">
        <v>147</v>
      </c>
      <c r="E365" s="1354" t="s">
        <v>147</v>
      </c>
      <c r="F365" s="1070" t="s">
        <v>147</v>
      </c>
      <c r="G365" s="1070" t="s">
        <v>147</v>
      </c>
      <c r="H365" s="1070" t="s">
        <v>147</v>
      </c>
      <c r="I365" s="1070" t="s">
        <v>147</v>
      </c>
      <c r="J365" s="1070" t="s">
        <v>147</v>
      </c>
      <c r="K365" s="1070" t="s">
        <v>147</v>
      </c>
      <c r="L365" s="1070" t="s">
        <v>147</v>
      </c>
      <c r="M365" s="1070" t="s">
        <v>147</v>
      </c>
      <c r="N365" s="1070" t="s">
        <v>147</v>
      </c>
      <c r="O365" s="1070" t="s">
        <v>147</v>
      </c>
      <c r="P365" s="1070" t="s">
        <v>147</v>
      </c>
      <c r="Q365" s="1070" t="s">
        <v>147</v>
      </c>
    </row>
    <row r="366" spans="3:17" ht="14.5">
      <c r="C366" s="611" t="s">
        <v>147</v>
      </c>
      <c r="D366" s="611" t="s">
        <v>147</v>
      </c>
      <c r="E366" s="1354" t="s">
        <v>147</v>
      </c>
      <c r="F366" s="1070" t="s">
        <v>147</v>
      </c>
      <c r="G366" s="1070" t="s">
        <v>147</v>
      </c>
      <c r="H366" s="1070" t="s">
        <v>147</v>
      </c>
      <c r="I366" s="1070" t="s">
        <v>147</v>
      </c>
      <c r="J366" s="1070" t="s">
        <v>147</v>
      </c>
      <c r="K366" s="1070" t="s">
        <v>147</v>
      </c>
      <c r="L366" s="1070" t="s">
        <v>147</v>
      </c>
      <c r="M366" s="1070" t="s">
        <v>147</v>
      </c>
      <c r="N366" s="1070" t="s">
        <v>147</v>
      </c>
      <c r="O366" s="1070" t="s">
        <v>147</v>
      </c>
      <c r="P366" s="1070" t="s">
        <v>147</v>
      </c>
      <c r="Q366" s="1070" t="s">
        <v>147</v>
      </c>
    </row>
    <row r="367" spans="3:17" ht="14.5">
      <c r="C367" s="611" t="s">
        <v>147</v>
      </c>
      <c r="D367" s="611" t="s">
        <v>147</v>
      </c>
      <c r="E367" s="1354" t="s">
        <v>147</v>
      </c>
      <c r="F367" s="1070" t="s">
        <v>147</v>
      </c>
      <c r="G367" s="1070" t="s">
        <v>147</v>
      </c>
      <c r="H367" s="1070" t="s">
        <v>147</v>
      </c>
      <c r="I367" s="1070" t="s">
        <v>147</v>
      </c>
      <c r="J367" s="1070" t="s">
        <v>147</v>
      </c>
      <c r="K367" s="1070" t="s">
        <v>147</v>
      </c>
      <c r="L367" s="1070" t="s">
        <v>147</v>
      </c>
      <c r="M367" s="1070" t="s">
        <v>147</v>
      </c>
      <c r="N367" s="1070" t="s">
        <v>147</v>
      </c>
      <c r="O367" s="1070" t="s">
        <v>147</v>
      </c>
      <c r="P367" s="1070" t="s">
        <v>147</v>
      </c>
      <c r="Q367" s="1070" t="s">
        <v>147</v>
      </c>
    </row>
    <row r="368" spans="3:17" ht="14.5">
      <c r="C368" s="611" t="s">
        <v>147</v>
      </c>
      <c r="D368" s="611" t="s">
        <v>147</v>
      </c>
      <c r="E368" s="1354" t="s">
        <v>147</v>
      </c>
      <c r="F368" s="1070" t="s">
        <v>147</v>
      </c>
      <c r="G368" s="1070" t="s">
        <v>147</v>
      </c>
      <c r="H368" s="1070" t="s">
        <v>147</v>
      </c>
      <c r="I368" s="1070" t="s">
        <v>147</v>
      </c>
      <c r="J368" s="1070" t="s">
        <v>147</v>
      </c>
      <c r="K368" s="1070" t="s">
        <v>147</v>
      </c>
      <c r="L368" s="1070" t="s">
        <v>147</v>
      </c>
      <c r="M368" s="1070" t="s">
        <v>147</v>
      </c>
      <c r="N368" s="1070" t="s">
        <v>147</v>
      </c>
      <c r="O368" s="1070" t="s">
        <v>147</v>
      </c>
      <c r="P368" s="1070" t="s">
        <v>147</v>
      </c>
      <c r="Q368" s="1070" t="s">
        <v>147</v>
      </c>
    </row>
    <row r="369" spans="3:17" ht="14.5">
      <c r="C369" s="611" t="s">
        <v>147</v>
      </c>
      <c r="D369" s="611" t="s">
        <v>147</v>
      </c>
      <c r="E369" s="1354" t="s">
        <v>147</v>
      </c>
      <c r="F369" s="1070" t="s">
        <v>147</v>
      </c>
      <c r="G369" s="1070" t="s">
        <v>147</v>
      </c>
      <c r="H369" s="1070" t="s">
        <v>147</v>
      </c>
      <c r="I369" s="1070" t="s">
        <v>147</v>
      </c>
      <c r="J369" s="1070" t="s">
        <v>147</v>
      </c>
      <c r="K369" s="1070" t="s">
        <v>147</v>
      </c>
      <c r="L369" s="1070" t="s">
        <v>147</v>
      </c>
      <c r="M369" s="1070" t="s">
        <v>147</v>
      </c>
      <c r="N369" s="1070" t="s">
        <v>147</v>
      </c>
      <c r="O369" s="1070" t="s">
        <v>147</v>
      </c>
      <c r="P369" s="1070" t="s">
        <v>147</v>
      </c>
      <c r="Q369" s="1070" t="s">
        <v>147</v>
      </c>
    </row>
    <row r="370" spans="3:17" ht="14.5">
      <c r="C370" s="611" t="s">
        <v>147</v>
      </c>
      <c r="D370" s="611" t="s">
        <v>147</v>
      </c>
      <c r="E370" s="1354" t="s">
        <v>147</v>
      </c>
      <c r="F370" s="1070" t="s">
        <v>147</v>
      </c>
      <c r="G370" s="1070" t="s">
        <v>147</v>
      </c>
      <c r="H370" s="1070" t="s">
        <v>147</v>
      </c>
      <c r="I370" s="1070" t="s">
        <v>147</v>
      </c>
      <c r="J370" s="1070" t="s">
        <v>147</v>
      </c>
      <c r="K370" s="1070" t="s">
        <v>147</v>
      </c>
      <c r="L370" s="1070" t="s">
        <v>147</v>
      </c>
      <c r="M370" s="1070" t="s">
        <v>147</v>
      </c>
      <c r="N370" s="1070" t="s">
        <v>147</v>
      </c>
      <c r="O370" s="1070" t="s">
        <v>147</v>
      </c>
      <c r="P370" s="1070" t="s">
        <v>147</v>
      </c>
      <c r="Q370" s="1070" t="s">
        <v>147</v>
      </c>
    </row>
    <row r="371" spans="3:17" ht="14.5">
      <c r="C371" s="611" t="s">
        <v>147</v>
      </c>
      <c r="D371" s="611" t="s">
        <v>147</v>
      </c>
      <c r="E371" s="1354" t="s">
        <v>147</v>
      </c>
      <c r="F371" s="1070" t="s">
        <v>147</v>
      </c>
      <c r="G371" s="1070" t="s">
        <v>147</v>
      </c>
      <c r="H371" s="1070" t="s">
        <v>147</v>
      </c>
      <c r="I371" s="1070" t="s">
        <v>147</v>
      </c>
      <c r="J371" s="1070" t="s">
        <v>147</v>
      </c>
      <c r="K371" s="1070" t="s">
        <v>147</v>
      </c>
      <c r="L371" s="1070" t="s">
        <v>147</v>
      </c>
      <c r="M371" s="1070" t="s">
        <v>147</v>
      </c>
      <c r="N371" s="1070" t="s">
        <v>147</v>
      </c>
      <c r="O371" s="1070" t="s">
        <v>147</v>
      </c>
      <c r="P371" s="1070" t="s">
        <v>147</v>
      </c>
      <c r="Q371" s="1070" t="s">
        <v>147</v>
      </c>
    </row>
    <row r="372" spans="3:17" ht="14.5">
      <c r="C372" s="611" t="s">
        <v>147</v>
      </c>
      <c r="D372" s="611" t="s">
        <v>147</v>
      </c>
      <c r="E372" s="1354" t="s">
        <v>147</v>
      </c>
      <c r="F372" s="1070" t="s">
        <v>147</v>
      </c>
      <c r="G372" s="1070" t="s">
        <v>147</v>
      </c>
      <c r="H372" s="1070" t="s">
        <v>147</v>
      </c>
      <c r="I372" s="1070" t="s">
        <v>147</v>
      </c>
      <c r="J372" s="1070" t="s">
        <v>147</v>
      </c>
      <c r="K372" s="1070" t="s">
        <v>147</v>
      </c>
      <c r="L372" s="1070" t="s">
        <v>147</v>
      </c>
      <c r="M372" s="1070" t="s">
        <v>147</v>
      </c>
      <c r="N372" s="1070" t="s">
        <v>147</v>
      </c>
      <c r="O372" s="1070" t="s">
        <v>147</v>
      </c>
      <c r="P372" s="1070" t="s">
        <v>147</v>
      </c>
      <c r="Q372" s="1070" t="s">
        <v>147</v>
      </c>
    </row>
    <row r="373" spans="3:17" ht="14.5">
      <c r="C373" s="611" t="s">
        <v>147</v>
      </c>
      <c r="D373" s="611" t="s">
        <v>147</v>
      </c>
      <c r="E373" s="1354" t="s">
        <v>147</v>
      </c>
      <c r="F373" s="1070" t="s">
        <v>147</v>
      </c>
      <c r="G373" s="1070" t="s">
        <v>147</v>
      </c>
      <c r="H373" s="1070" t="s">
        <v>147</v>
      </c>
      <c r="I373" s="1070" t="s">
        <v>147</v>
      </c>
      <c r="J373" s="1070" t="s">
        <v>147</v>
      </c>
      <c r="K373" s="1070" t="s">
        <v>147</v>
      </c>
      <c r="L373" s="1070" t="s">
        <v>147</v>
      </c>
      <c r="M373" s="1070" t="s">
        <v>147</v>
      </c>
      <c r="N373" s="1070" t="s">
        <v>147</v>
      </c>
      <c r="O373" s="1070" t="s">
        <v>147</v>
      </c>
      <c r="P373" s="1070" t="s">
        <v>147</v>
      </c>
      <c r="Q373" s="1070" t="s">
        <v>147</v>
      </c>
    </row>
    <row r="374" spans="3:17" ht="14.5">
      <c r="C374" s="611" t="s">
        <v>147</v>
      </c>
      <c r="D374" s="611" t="s">
        <v>147</v>
      </c>
      <c r="E374" s="1354" t="s">
        <v>147</v>
      </c>
      <c r="F374" s="1070" t="s">
        <v>147</v>
      </c>
      <c r="G374" s="1070" t="s">
        <v>147</v>
      </c>
      <c r="H374" s="1070" t="s">
        <v>147</v>
      </c>
      <c r="I374" s="1070" t="s">
        <v>147</v>
      </c>
      <c r="J374" s="1070" t="s">
        <v>147</v>
      </c>
      <c r="K374" s="1070" t="s">
        <v>147</v>
      </c>
      <c r="L374" s="1070" t="s">
        <v>147</v>
      </c>
      <c r="M374" s="1070" t="s">
        <v>147</v>
      </c>
      <c r="N374" s="1070" t="s">
        <v>147</v>
      </c>
      <c r="O374" s="1070" t="s">
        <v>147</v>
      </c>
      <c r="P374" s="1070" t="s">
        <v>147</v>
      </c>
      <c r="Q374" s="1070" t="s">
        <v>147</v>
      </c>
    </row>
    <row r="375" spans="3:17" ht="14.5">
      <c r="C375" s="611" t="s">
        <v>147</v>
      </c>
      <c r="D375" s="611" t="s">
        <v>147</v>
      </c>
      <c r="E375" s="1354" t="s">
        <v>147</v>
      </c>
      <c r="F375" s="1070" t="s">
        <v>147</v>
      </c>
      <c r="G375" s="1070" t="s">
        <v>147</v>
      </c>
      <c r="H375" s="1070" t="s">
        <v>147</v>
      </c>
      <c r="I375" s="1070" t="s">
        <v>147</v>
      </c>
      <c r="J375" s="1070" t="s">
        <v>147</v>
      </c>
      <c r="K375" s="1070" t="s">
        <v>147</v>
      </c>
      <c r="L375" s="1070" t="s">
        <v>147</v>
      </c>
      <c r="M375" s="1070" t="s">
        <v>147</v>
      </c>
      <c r="N375" s="1070" t="s">
        <v>147</v>
      </c>
      <c r="O375" s="1070" t="s">
        <v>147</v>
      </c>
      <c r="P375" s="1070" t="s">
        <v>147</v>
      </c>
      <c r="Q375" s="1070" t="s">
        <v>147</v>
      </c>
    </row>
    <row r="376" spans="3:17" ht="14.5">
      <c r="C376" s="611" t="s">
        <v>147</v>
      </c>
      <c r="D376" s="611" t="s">
        <v>147</v>
      </c>
      <c r="E376" s="1354" t="s">
        <v>147</v>
      </c>
      <c r="F376" s="1070" t="s">
        <v>147</v>
      </c>
      <c r="G376" s="1070" t="s">
        <v>147</v>
      </c>
      <c r="H376" s="1070" t="s">
        <v>147</v>
      </c>
      <c r="I376" s="1070" t="s">
        <v>147</v>
      </c>
      <c r="J376" s="1070" t="s">
        <v>147</v>
      </c>
      <c r="K376" s="1070" t="s">
        <v>147</v>
      </c>
      <c r="L376" s="1070" t="s">
        <v>147</v>
      </c>
      <c r="M376" s="1070" t="s">
        <v>147</v>
      </c>
      <c r="N376" s="1070" t="s">
        <v>147</v>
      </c>
      <c r="O376" s="1070" t="s">
        <v>147</v>
      </c>
      <c r="P376" s="1070" t="s">
        <v>147</v>
      </c>
      <c r="Q376" s="1070" t="s">
        <v>147</v>
      </c>
    </row>
    <row r="377" spans="3:17" ht="14.5">
      <c r="C377" s="611" t="s">
        <v>147</v>
      </c>
      <c r="D377" s="611" t="s">
        <v>147</v>
      </c>
      <c r="E377" s="1354" t="s">
        <v>147</v>
      </c>
      <c r="F377" s="1070" t="s">
        <v>147</v>
      </c>
      <c r="G377" s="1070" t="s">
        <v>147</v>
      </c>
      <c r="H377" s="1070" t="s">
        <v>147</v>
      </c>
      <c r="I377" s="1070" t="s">
        <v>147</v>
      </c>
      <c r="J377" s="1070" t="s">
        <v>147</v>
      </c>
      <c r="K377" s="1070" t="s">
        <v>147</v>
      </c>
      <c r="L377" s="1070" t="s">
        <v>147</v>
      </c>
      <c r="M377" s="1070" t="s">
        <v>147</v>
      </c>
      <c r="N377" s="1070" t="s">
        <v>147</v>
      </c>
      <c r="O377" s="1070" t="s">
        <v>147</v>
      </c>
      <c r="P377" s="1070" t="s">
        <v>147</v>
      </c>
      <c r="Q377" s="1070" t="s">
        <v>147</v>
      </c>
    </row>
    <row r="378" spans="3:17" ht="14.5">
      <c r="C378" s="611" t="s">
        <v>147</v>
      </c>
      <c r="D378" s="611" t="s">
        <v>147</v>
      </c>
      <c r="E378" s="1354" t="s">
        <v>147</v>
      </c>
      <c r="F378" s="1070" t="s">
        <v>147</v>
      </c>
      <c r="G378" s="1070" t="s">
        <v>147</v>
      </c>
      <c r="H378" s="1070" t="s">
        <v>147</v>
      </c>
      <c r="I378" s="1070" t="s">
        <v>147</v>
      </c>
      <c r="J378" s="1070" t="s">
        <v>147</v>
      </c>
      <c r="K378" s="1070" t="s">
        <v>147</v>
      </c>
      <c r="L378" s="1070" t="s">
        <v>147</v>
      </c>
      <c r="M378" s="1070" t="s">
        <v>147</v>
      </c>
      <c r="N378" s="1070" t="s">
        <v>147</v>
      </c>
      <c r="O378" s="1070" t="s">
        <v>147</v>
      </c>
      <c r="P378" s="1070" t="s">
        <v>147</v>
      </c>
      <c r="Q378" s="1070" t="s">
        <v>147</v>
      </c>
    </row>
    <row r="379" spans="3:17" ht="14.5">
      <c r="C379" s="611" t="s">
        <v>147</v>
      </c>
      <c r="D379" s="611" t="s">
        <v>147</v>
      </c>
      <c r="E379" s="1354" t="s">
        <v>147</v>
      </c>
      <c r="F379" s="1070" t="s">
        <v>147</v>
      </c>
      <c r="G379" s="1070" t="s">
        <v>147</v>
      </c>
      <c r="H379" s="1070" t="s">
        <v>147</v>
      </c>
      <c r="I379" s="1070" t="s">
        <v>147</v>
      </c>
      <c r="J379" s="1070" t="s">
        <v>147</v>
      </c>
      <c r="K379" s="1070" t="s">
        <v>147</v>
      </c>
      <c r="L379" s="1070" t="s">
        <v>147</v>
      </c>
      <c r="M379" s="1070" t="s">
        <v>147</v>
      </c>
      <c r="N379" s="1070" t="s">
        <v>147</v>
      </c>
      <c r="O379" s="1070" t="s">
        <v>147</v>
      </c>
      <c r="P379" s="1070" t="s">
        <v>147</v>
      </c>
      <c r="Q379" s="1070" t="s">
        <v>147</v>
      </c>
    </row>
    <row r="380" spans="3:17" ht="14.5">
      <c r="C380" s="611" t="s">
        <v>147</v>
      </c>
      <c r="D380" s="611" t="s">
        <v>147</v>
      </c>
      <c r="E380" s="1354" t="s">
        <v>147</v>
      </c>
      <c r="F380" s="1070" t="s">
        <v>147</v>
      </c>
      <c r="G380" s="1070" t="s">
        <v>147</v>
      </c>
      <c r="H380" s="1070" t="s">
        <v>147</v>
      </c>
      <c r="I380" s="1070" t="s">
        <v>147</v>
      </c>
      <c r="J380" s="1070" t="s">
        <v>147</v>
      </c>
      <c r="K380" s="1070" t="s">
        <v>147</v>
      </c>
      <c r="L380" s="1070" t="s">
        <v>147</v>
      </c>
      <c r="M380" s="1070" t="s">
        <v>147</v>
      </c>
      <c r="N380" s="1070" t="s">
        <v>147</v>
      </c>
      <c r="O380" s="1070" t="s">
        <v>147</v>
      </c>
      <c r="P380" s="1070" t="s">
        <v>147</v>
      </c>
      <c r="Q380" s="1070" t="s">
        <v>147</v>
      </c>
    </row>
    <row r="381" spans="3:17" ht="14.5">
      <c r="C381" s="611" t="s">
        <v>147</v>
      </c>
      <c r="D381" s="611" t="s">
        <v>147</v>
      </c>
      <c r="E381" s="1354" t="s">
        <v>147</v>
      </c>
      <c r="F381" s="1070" t="s">
        <v>147</v>
      </c>
      <c r="G381" s="1070" t="s">
        <v>147</v>
      </c>
      <c r="H381" s="1070" t="s">
        <v>147</v>
      </c>
      <c r="I381" s="1070" t="s">
        <v>147</v>
      </c>
      <c r="J381" s="1070" t="s">
        <v>147</v>
      </c>
      <c r="K381" s="1070" t="s">
        <v>147</v>
      </c>
      <c r="L381" s="1070" t="s">
        <v>147</v>
      </c>
      <c r="M381" s="1070" t="s">
        <v>147</v>
      </c>
      <c r="N381" s="1070" t="s">
        <v>147</v>
      </c>
      <c r="O381" s="1070" t="s">
        <v>147</v>
      </c>
      <c r="P381" s="1070" t="s">
        <v>147</v>
      </c>
      <c r="Q381" s="1070" t="s">
        <v>147</v>
      </c>
    </row>
    <row r="382" spans="3:17" ht="14.5">
      <c r="C382" s="611" t="s">
        <v>147</v>
      </c>
      <c r="D382" s="611" t="s">
        <v>147</v>
      </c>
      <c r="E382" s="1354" t="s">
        <v>147</v>
      </c>
      <c r="F382" s="1070" t="s">
        <v>147</v>
      </c>
      <c r="G382" s="1070" t="s">
        <v>147</v>
      </c>
      <c r="H382" s="1070" t="s">
        <v>147</v>
      </c>
      <c r="I382" s="1070" t="s">
        <v>147</v>
      </c>
      <c r="J382" s="1070" t="s">
        <v>147</v>
      </c>
      <c r="K382" s="1070" t="s">
        <v>147</v>
      </c>
      <c r="L382" s="1070" t="s">
        <v>147</v>
      </c>
      <c r="M382" s="1070" t="s">
        <v>147</v>
      </c>
      <c r="N382" s="1070" t="s">
        <v>147</v>
      </c>
      <c r="O382" s="1070" t="s">
        <v>147</v>
      </c>
      <c r="P382" s="1070" t="s">
        <v>147</v>
      </c>
      <c r="Q382" s="1070" t="s">
        <v>147</v>
      </c>
    </row>
    <row r="383" spans="3:17" ht="14.5">
      <c r="C383" s="611" t="s">
        <v>147</v>
      </c>
      <c r="D383" s="611" t="s">
        <v>147</v>
      </c>
      <c r="E383" s="1354" t="s">
        <v>147</v>
      </c>
      <c r="F383" s="1070" t="s">
        <v>147</v>
      </c>
      <c r="G383" s="1070" t="s">
        <v>147</v>
      </c>
      <c r="H383" s="1070" t="s">
        <v>147</v>
      </c>
      <c r="I383" s="1070" t="s">
        <v>147</v>
      </c>
      <c r="J383" s="1070" t="s">
        <v>147</v>
      </c>
      <c r="K383" s="1070" t="s">
        <v>147</v>
      </c>
      <c r="L383" s="1070" t="s">
        <v>147</v>
      </c>
      <c r="M383" s="1070" t="s">
        <v>147</v>
      </c>
      <c r="N383" s="1070" t="s">
        <v>147</v>
      </c>
      <c r="O383" s="1070" t="s">
        <v>147</v>
      </c>
      <c r="P383" s="1070" t="s">
        <v>147</v>
      </c>
      <c r="Q383" s="1070" t="s">
        <v>147</v>
      </c>
    </row>
    <row r="384" spans="3:17" ht="14.5">
      <c r="C384" s="611" t="s">
        <v>147</v>
      </c>
      <c r="D384" s="611" t="s">
        <v>147</v>
      </c>
      <c r="E384" s="1354" t="s">
        <v>147</v>
      </c>
      <c r="F384" s="1070" t="s">
        <v>147</v>
      </c>
      <c r="G384" s="1070" t="s">
        <v>147</v>
      </c>
      <c r="H384" s="1070" t="s">
        <v>147</v>
      </c>
      <c r="I384" s="1070" t="s">
        <v>147</v>
      </c>
      <c r="J384" s="1070" t="s">
        <v>147</v>
      </c>
      <c r="K384" s="1070" t="s">
        <v>147</v>
      </c>
      <c r="L384" s="1070" t="s">
        <v>147</v>
      </c>
      <c r="M384" s="1070" t="s">
        <v>147</v>
      </c>
      <c r="N384" s="1070" t="s">
        <v>147</v>
      </c>
      <c r="O384" s="1070" t="s">
        <v>147</v>
      </c>
      <c r="P384" s="1070" t="s">
        <v>147</v>
      </c>
      <c r="Q384" s="1070" t="s">
        <v>147</v>
      </c>
    </row>
    <row r="385" spans="3:17" ht="14.5">
      <c r="C385" s="611" t="s">
        <v>147</v>
      </c>
      <c r="D385" s="611" t="s">
        <v>147</v>
      </c>
      <c r="E385" s="1354" t="s">
        <v>147</v>
      </c>
      <c r="F385" s="1070" t="s">
        <v>147</v>
      </c>
      <c r="G385" s="1070" t="s">
        <v>147</v>
      </c>
      <c r="H385" s="1070" t="s">
        <v>147</v>
      </c>
      <c r="I385" s="1070" t="s">
        <v>147</v>
      </c>
      <c r="J385" s="1070" t="s">
        <v>147</v>
      </c>
      <c r="K385" s="1070" t="s">
        <v>147</v>
      </c>
      <c r="L385" s="1070" t="s">
        <v>147</v>
      </c>
      <c r="M385" s="1070" t="s">
        <v>147</v>
      </c>
      <c r="N385" s="1070" t="s">
        <v>147</v>
      </c>
      <c r="O385" s="1070" t="s">
        <v>147</v>
      </c>
      <c r="P385" s="1070" t="s">
        <v>147</v>
      </c>
      <c r="Q385" s="1070" t="s">
        <v>147</v>
      </c>
    </row>
    <row r="386" spans="3:17" ht="14.5">
      <c r="C386" s="611" t="s">
        <v>147</v>
      </c>
      <c r="D386" s="611" t="s">
        <v>147</v>
      </c>
      <c r="E386" s="1354" t="s">
        <v>147</v>
      </c>
      <c r="F386" s="1070" t="s">
        <v>147</v>
      </c>
      <c r="G386" s="1070" t="s">
        <v>147</v>
      </c>
      <c r="H386" s="1070" t="s">
        <v>147</v>
      </c>
      <c r="I386" s="1070" t="s">
        <v>147</v>
      </c>
      <c r="J386" s="1070" t="s">
        <v>147</v>
      </c>
      <c r="K386" s="1070" t="s">
        <v>147</v>
      </c>
      <c r="L386" s="1070" t="s">
        <v>147</v>
      </c>
      <c r="M386" s="1070" t="s">
        <v>147</v>
      </c>
      <c r="N386" s="1070" t="s">
        <v>147</v>
      </c>
      <c r="O386" s="1070" t="s">
        <v>147</v>
      </c>
      <c r="P386" s="1070" t="s">
        <v>147</v>
      </c>
      <c r="Q386" s="1070" t="s">
        <v>147</v>
      </c>
    </row>
    <row r="387" spans="3:17" ht="14.5">
      <c r="C387" s="611" t="s">
        <v>147</v>
      </c>
      <c r="D387" s="611" t="s">
        <v>147</v>
      </c>
      <c r="E387" s="1354" t="s">
        <v>147</v>
      </c>
      <c r="F387" s="1070" t="s">
        <v>147</v>
      </c>
      <c r="G387" s="1070" t="s">
        <v>147</v>
      </c>
      <c r="H387" s="1070" t="s">
        <v>147</v>
      </c>
      <c r="I387" s="1070" t="s">
        <v>147</v>
      </c>
      <c r="J387" s="1070" t="s">
        <v>147</v>
      </c>
      <c r="K387" s="1070" t="s">
        <v>147</v>
      </c>
      <c r="L387" s="1070" t="s">
        <v>147</v>
      </c>
      <c r="M387" s="1070" t="s">
        <v>147</v>
      </c>
      <c r="N387" s="1070" t="s">
        <v>147</v>
      </c>
      <c r="O387" s="1070" t="s">
        <v>147</v>
      </c>
      <c r="P387" s="1070" t="s">
        <v>147</v>
      </c>
      <c r="Q387" s="1070" t="s">
        <v>147</v>
      </c>
    </row>
    <row r="388" spans="3:17" ht="14.5">
      <c r="C388" s="611" t="s">
        <v>147</v>
      </c>
      <c r="D388" s="611" t="s">
        <v>147</v>
      </c>
      <c r="E388" s="1354" t="s">
        <v>147</v>
      </c>
      <c r="F388" s="1070" t="s">
        <v>147</v>
      </c>
      <c r="G388" s="1070" t="s">
        <v>147</v>
      </c>
      <c r="H388" s="1070" t="s">
        <v>147</v>
      </c>
      <c r="I388" s="1070" t="s">
        <v>147</v>
      </c>
      <c r="J388" s="1070" t="s">
        <v>147</v>
      </c>
      <c r="K388" s="1070" t="s">
        <v>147</v>
      </c>
      <c r="L388" s="1070" t="s">
        <v>147</v>
      </c>
      <c r="M388" s="1070" t="s">
        <v>147</v>
      </c>
      <c r="N388" s="1070" t="s">
        <v>147</v>
      </c>
      <c r="O388" s="1070" t="s">
        <v>147</v>
      </c>
      <c r="P388" s="1070" t="s">
        <v>147</v>
      </c>
      <c r="Q388" s="1070" t="s">
        <v>147</v>
      </c>
    </row>
    <row r="389" spans="3:17" ht="14.5">
      <c r="C389" s="611" t="s">
        <v>147</v>
      </c>
      <c r="D389" s="611" t="s">
        <v>147</v>
      </c>
      <c r="E389" s="1354" t="s">
        <v>147</v>
      </c>
      <c r="F389" s="1070" t="s">
        <v>147</v>
      </c>
      <c r="G389" s="1070" t="s">
        <v>147</v>
      </c>
      <c r="H389" s="1070" t="s">
        <v>147</v>
      </c>
      <c r="I389" s="1070" t="s">
        <v>147</v>
      </c>
      <c r="J389" s="1070" t="s">
        <v>147</v>
      </c>
      <c r="K389" s="1070" t="s">
        <v>147</v>
      </c>
      <c r="L389" s="1070" t="s">
        <v>147</v>
      </c>
      <c r="M389" s="1070" t="s">
        <v>147</v>
      </c>
      <c r="N389" s="1070" t="s">
        <v>147</v>
      </c>
      <c r="O389" s="1070" t="s">
        <v>147</v>
      </c>
      <c r="P389" s="1070" t="s">
        <v>147</v>
      </c>
      <c r="Q389" s="1070" t="s">
        <v>147</v>
      </c>
    </row>
    <row r="390" spans="3:17" ht="14.5">
      <c r="C390" s="611" t="s">
        <v>147</v>
      </c>
      <c r="D390" s="611" t="s">
        <v>147</v>
      </c>
      <c r="E390" s="1354" t="s">
        <v>147</v>
      </c>
      <c r="F390" s="1070" t="s">
        <v>147</v>
      </c>
      <c r="G390" s="1070" t="s">
        <v>147</v>
      </c>
      <c r="H390" s="1070" t="s">
        <v>147</v>
      </c>
      <c r="I390" s="1070" t="s">
        <v>147</v>
      </c>
      <c r="J390" s="1070" t="s">
        <v>147</v>
      </c>
      <c r="K390" s="1070" t="s">
        <v>147</v>
      </c>
      <c r="L390" s="1070" t="s">
        <v>147</v>
      </c>
      <c r="M390" s="1070" t="s">
        <v>147</v>
      </c>
      <c r="N390" s="1070" t="s">
        <v>147</v>
      </c>
      <c r="O390" s="1070" t="s">
        <v>147</v>
      </c>
      <c r="P390" s="1070" t="s">
        <v>147</v>
      </c>
      <c r="Q390" s="1070" t="s">
        <v>147</v>
      </c>
    </row>
    <row r="391" spans="3:17" ht="14.5">
      <c r="C391" s="611" t="s">
        <v>147</v>
      </c>
      <c r="D391" s="611" t="s">
        <v>147</v>
      </c>
      <c r="E391" s="1354" t="s">
        <v>147</v>
      </c>
      <c r="F391" s="1070" t="s">
        <v>147</v>
      </c>
      <c r="G391" s="1070" t="s">
        <v>147</v>
      </c>
      <c r="H391" s="1070" t="s">
        <v>147</v>
      </c>
      <c r="I391" s="1070" t="s">
        <v>147</v>
      </c>
      <c r="J391" s="1070" t="s">
        <v>147</v>
      </c>
      <c r="K391" s="1070" t="s">
        <v>147</v>
      </c>
      <c r="L391" s="1070" t="s">
        <v>147</v>
      </c>
      <c r="M391" s="1070" t="s">
        <v>147</v>
      </c>
      <c r="N391" s="1070" t="s">
        <v>147</v>
      </c>
      <c r="O391" s="1070" t="s">
        <v>147</v>
      </c>
      <c r="P391" s="1070" t="s">
        <v>147</v>
      </c>
      <c r="Q391" s="1070" t="s">
        <v>147</v>
      </c>
    </row>
    <row r="392" spans="3:17" ht="14.5">
      <c r="C392" s="611" t="s">
        <v>147</v>
      </c>
      <c r="D392" s="611" t="s">
        <v>147</v>
      </c>
      <c r="E392" s="1354" t="s">
        <v>147</v>
      </c>
      <c r="F392" s="1070" t="s">
        <v>147</v>
      </c>
      <c r="G392" s="1070" t="s">
        <v>147</v>
      </c>
      <c r="H392" s="1070" t="s">
        <v>147</v>
      </c>
      <c r="I392" s="1070" t="s">
        <v>147</v>
      </c>
      <c r="J392" s="1070" t="s">
        <v>147</v>
      </c>
      <c r="K392" s="1070" t="s">
        <v>147</v>
      </c>
      <c r="L392" s="1070" t="s">
        <v>147</v>
      </c>
      <c r="M392" s="1070" t="s">
        <v>147</v>
      </c>
      <c r="N392" s="1070" t="s">
        <v>147</v>
      </c>
      <c r="O392" s="1070" t="s">
        <v>147</v>
      </c>
      <c r="P392" s="1070" t="s">
        <v>147</v>
      </c>
      <c r="Q392" s="1070" t="s">
        <v>147</v>
      </c>
    </row>
    <row r="393" spans="3:17" ht="14.5">
      <c r="C393" s="611" t="s">
        <v>147</v>
      </c>
      <c r="D393" s="611" t="s">
        <v>147</v>
      </c>
      <c r="E393" s="1354" t="s">
        <v>147</v>
      </c>
      <c r="F393" s="1070" t="s">
        <v>147</v>
      </c>
      <c r="G393" s="1070" t="s">
        <v>147</v>
      </c>
      <c r="H393" s="1070" t="s">
        <v>147</v>
      </c>
      <c r="I393" s="1070" t="s">
        <v>147</v>
      </c>
      <c r="J393" s="1070" t="s">
        <v>147</v>
      </c>
      <c r="K393" s="1070" t="s">
        <v>147</v>
      </c>
      <c r="L393" s="1070" t="s">
        <v>147</v>
      </c>
      <c r="M393" s="1070" t="s">
        <v>147</v>
      </c>
      <c r="N393" s="1070" t="s">
        <v>147</v>
      </c>
      <c r="O393" s="1070" t="s">
        <v>147</v>
      </c>
      <c r="P393" s="1070" t="s">
        <v>147</v>
      </c>
      <c r="Q393" s="1070" t="s">
        <v>147</v>
      </c>
    </row>
    <row r="394" spans="3:17" ht="14.5">
      <c r="C394" s="611" t="s">
        <v>147</v>
      </c>
      <c r="D394" s="611" t="s">
        <v>147</v>
      </c>
      <c r="E394" s="1354" t="s">
        <v>147</v>
      </c>
      <c r="F394" s="1070" t="s">
        <v>147</v>
      </c>
      <c r="G394" s="1070" t="s">
        <v>147</v>
      </c>
      <c r="H394" s="1070" t="s">
        <v>147</v>
      </c>
      <c r="I394" s="1070" t="s">
        <v>147</v>
      </c>
      <c r="J394" s="1070" t="s">
        <v>147</v>
      </c>
      <c r="K394" s="1070" t="s">
        <v>147</v>
      </c>
      <c r="L394" s="1070" t="s">
        <v>147</v>
      </c>
      <c r="M394" s="1070" t="s">
        <v>147</v>
      </c>
      <c r="N394" s="1070" t="s">
        <v>147</v>
      </c>
      <c r="O394" s="1070" t="s">
        <v>147</v>
      </c>
      <c r="P394" s="1070" t="s">
        <v>147</v>
      </c>
      <c r="Q394" s="1070" t="s">
        <v>147</v>
      </c>
    </row>
    <row r="395" spans="3:17" ht="14.5">
      <c r="C395" s="611" t="s">
        <v>147</v>
      </c>
      <c r="D395" s="611" t="s">
        <v>147</v>
      </c>
      <c r="E395" s="1354" t="s">
        <v>147</v>
      </c>
      <c r="F395" s="1070" t="s">
        <v>147</v>
      </c>
      <c r="G395" s="1070" t="s">
        <v>147</v>
      </c>
      <c r="H395" s="1070" t="s">
        <v>147</v>
      </c>
      <c r="I395" s="1070" t="s">
        <v>147</v>
      </c>
      <c r="J395" s="1070" t="s">
        <v>147</v>
      </c>
      <c r="K395" s="1070" t="s">
        <v>147</v>
      </c>
      <c r="L395" s="1070" t="s">
        <v>147</v>
      </c>
      <c r="M395" s="1070" t="s">
        <v>147</v>
      </c>
      <c r="N395" s="1070" t="s">
        <v>147</v>
      </c>
      <c r="O395" s="1070" t="s">
        <v>147</v>
      </c>
      <c r="P395" s="1070" t="s">
        <v>147</v>
      </c>
      <c r="Q395" s="1070" t="s">
        <v>147</v>
      </c>
    </row>
    <row r="396" spans="3:17" ht="14.5">
      <c r="C396" s="611" t="s">
        <v>147</v>
      </c>
      <c r="D396" s="611" t="s">
        <v>147</v>
      </c>
      <c r="E396" s="1354" t="s">
        <v>147</v>
      </c>
      <c r="F396" s="1070" t="s">
        <v>147</v>
      </c>
      <c r="G396" s="1070" t="s">
        <v>147</v>
      </c>
      <c r="H396" s="1070" t="s">
        <v>147</v>
      </c>
      <c r="I396" s="1070" t="s">
        <v>147</v>
      </c>
      <c r="J396" s="1070" t="s">
        <v>147</v>
      </c>
      <c r="K396" s="1070" t="s">
        <v>147</v>
      </c>
      <c r="L396" s="1070" t="s">
        <v>147</v>
      </c>
      <c r="M396" s="1070" t="s">
        <v>147</v>
      </c>
      <c r="N396" s="1070" t="s">
        <v>147</v>
      </c>
      <c r="O396" s="1070" t="s">
        <v>147</v>
      </c>
      <c r="P396" s="1070" t="s">
        <v>147</v>
      </c>
      <c r="Q396" s="1070" t="s">
        <v>147</v>
      </c>
    </row>
    <row r="397" spans="3:17" ht="14.5">
      <c r="C397" s="611" t="s">
        <v>147</v>
      </c>
      <c r="D397" s="611" t="s">
        <v>147</v>
      </c>
      <c r="E397" s="1354" t="s">
        <v>147</v>
      </c>
      <c r="F397" s="1070" t="s">
        <v>147</v>
      </c>
      <c r="G397" s="1070" t="s">
        <v>147</v>
      </c>
      <c r="H397" s="1070" t="s">
        <v>147</v>
      </c>
      <c r="I397" s="1070" t="s">
        <v>147</v>
      </c>
      <c r="J397" s="1070" t="s">
        <v>147</v>
      </c>
      <c r="K397" s="1070" t="s">
        <v>147</v>
      </c>
      <c r="L397" s="1070" t="s">
        <v>147</v>
      </c>
      <c r="M397" s="1070" t="s">
        <v>147</v>
      </c>
      <c r="N397" s="1070" t="s">
        <v>147</v>
      </c>
      <c r="O397" s="1070" t="s">
        <v>147</v>
      </c>
      <c r="P397" s="1070" t="s">
        <v>147</v>
      </c>
      <c r="Q397" s="1070" t="s">
        <v>147</v>
      </c>
    </row>
    <row r="398" spans="3:17" ht="14.5">
      <c r="C398" s="611" t="s">
        <v>147</v>
      </c>
      <c r="D398" s="611" t="s">
        <v>147</v>
      </c>
      <c r="E398" s="1354" t="s">
        <v>147</v>
      </c>
      <c r="F398" s="1070" t="s">
        <v>147</v>
      </c>
      <c r="G398" s="1070" t="s">
        <v>147</v>
      </c>
      <c r="H398" s="1070" t="s">
        <v>147</v>
      </c>
      <c r="I398" s="1070" t="s">
        <v>147</v>
      </c>
      <c r="J398" s="1070" t="s">
        <v>147</v>
      </c>
      <c r="K398" s="1070" t="s">
        <v>147</v>
      </c>
      <c r="L398" s="1070" t="s">
        <v>147</v>
      </c>
      <c r="M398" s="1070" t="s">
        <v>147</v>
      </c>
      <c r="N398" s="1070" t="s">
        <v>147</v>
      </c>
      <c r="O398" s="1070" t="s">
        <v>147</v>
      </c>
      <c r="P398" s="1070" t="s">
        <v>147</v>
      </c>
      <c r="Q398" s="1070" t="s">
        <v>147</v>
      </c>
    </row>
    <row r="399" spans="3:17" ht="14.5">
      <c r="C399" s="611" t="s">
        <v>147</v>
      </c>
      <c r="D399" s="611" t="s">
        <v>147</v>
      </c>
      <c r="E399" s="1354" t="s">
        <v>147</v>
      </c>
      <c r="F399" s="1070" t="s">
        <v>147</v>
      </c>
      <c r="G399" s="1070" t="s">
        <v>147</v>
      </c>
      <c r="H399" s="1070" t="s">
        <v>147</v>
      </c>
      <c r="I399" s="1070" t="s">
        <v>147</v>
      </c>
      <c r="J399" s="1070" t="s">
        <v>147</v>
      </c>
      <c r="K399" s="1070" t="s">
        <v>147</v>
      </c>
      <c r="L399" s="1070" t="s">
        <v>147</v>
      </c>
      <c r="M399" s="1070" t="s">
        <v>147</v>
      </c>
      <c r="N399" s="1070" t="s">
        <v>147</v>
      </c>
      <c r="O399" s="1070" t="s">
        <v>147</v>
      </c>
      <c r="P399" s="1070" t="s">
        <v>147</v>
      </c>
      <c r="Q399" s="1070" t="s">
        <v>147</v>
      </c>
    </row>
    <row r="400" spans="3:17" ht="14.5">
      <c r="C400" s="611" t="s">
        <v>147</v>
      </c>
      <c r="D400" s="611" t="s">
        <v>147</v>
      </c>
      <c r="E400" s="1354" t="s">
        <v>147</v>
      </c>
      <c r="F400" s="1070" t="s">
        <v>147</v>
      </c>
      <c r="G400" s="1070" t="s">
        <v>147</v>
      </c>
      <c r="H400" s="1070" t="s">
        <v>147</v>
      </c>
      <c r="I400" s="1070" t="s">
        <v>147</v>
      </c>
      <c r="J400" s="1070" t="s">
        <v>147</v>
      </c>
      <c r="K400" s="1070" t="s">
        <v>147</v>
      </c>
      <c r="L400" s="1070" t="s">
        <v>147</v>
      </c>
      <c r="M400" s="1070" t="s">
        <v>147</v>
      </c>
      <c r="N400" s="1070" t="s">
        <v>147</v>
      </c>
      <c r="O400" s="1070" t="s">
        <v>147</v>
      </c>
      <c r="P400" s="1070" t="s">
        <v>147</v>
      </c>
      <c r="Q400" s="1070" t="s">
        <v>147</v>
      </c>
    </row>
    <row r="401" spans="3:17" ht="14.5">
      <c r="C401" s="611" t="s">
        <v>147</v>
      </c>
      <c r="D401" s="611" t="s">
        <v>147</v>
      </c>
      <c r="E401" s="1354" t="s">
        <v>147</v>
      </c>
      <c r="F401" s="1070" t="s">
        <v>147</v>
      </c>
      <c r="G401" s="1070" t="s">
        <v>147</v>
      </c>
      <c r="H401" s="1070" t="s">
        <v>147</v>
      </c>
      <c r="I401" s="1070" t="s">
        <v>147</v>
      </c>
      <c r="J401" s="1070" t="s">
        <v>147</v>
      </c>
      <c r="K401" s="1070" t="s">
        <v>147</v>
      </c>
      <c r="L401" s="1070" t="s">
        <v>147</v>
      </c>
      <c r="M401" s="1070" t="s">
        <v>147</v>
      </c>
      <c r="N401" s="1070" t="s">
        <v>147</v>
      </c>
      <c r="O401" s="1070" t="s">
        <v>147</v>
      </c>
      <c r="P401" s="1070" t="s">
        <v>147</v>
      </c>
      <c r="Q401" s="1070" t="s">
        <v>147</v>
      </c>
    </row>
    <row r="402" spans="3:17" ht="14.5">
      <c r="C402" s="611" t="s">
        <v>147</v>
      </c>
      <c r="D402" s="611" t="s">
        <v>147</v>
      </c>
      <c r="E402" s="1354" t="s">
        <v>147</v>
      </c>
      <c r="F402" s="1070" t="s">
        <v>147</v>
      </c>
      <c r="G402" s="1070" t="s">
        <v>147</v>
      </c>
      <c r="H402" s="1070" t="s">
        <v>147</v>
      </c>
      <c r="I402" s="1070" t="s">
        <v>147</v>
      </c>
      <c r="J402" s="1070" t="s">
        <v>147</v>
      </c>
      <c r="K402" s="1070" t="s">
        <v>147</v>
      </c>
      <c r="L402" s="1070" t="s">
        <v>147</v>
      </c>
      <c r="M402" s="1070" t="s">
        <v>147</v>
      </c>
      <c r="N402" s="1070" t="s">
        <v>147</v>
      </c>
      <c r="O402" s="1070" t="s">
        <v>147</v>
      </c>
      <c r="P402" s="1070" t="s">
        <v>147</v>
      </c>
      <c r="Q402" s="1070" t="s">
        <v>147</v>
      </c>
    </row>
    <row r="403" spans="3:17" ht="14.5">
      <c r="C403" s="611" t="s">
        <v>147</v>
      </c>
      <c r="D403" s="611" t="s">
        <v>147</v>
      </c>
      <c r="E403" s="1354" t="s">
        <v>147</v>
      </c>
      <c r="F403" s="1070" t="s">
        <v>147</v>
      </c>
      <c r="G403" s="1070" t="s">
        <v>147</v>
      </c>
      <c r="H403" s="1070" t="s">
        <v>147</v>
      </c>
      <c r="I403" s="1070" t="s">
        <v>147</v>
      </c>
      <c r="J403" s="1070" t="s">
        <v>147</v>
      </c>
      <c r="K403" s="1070" t="s">
        <v>147</v>
      </c>
      <c r="L403" s="1070" t="s">
        <v>147</v>
      </c>
      <c r="M403" s="1070" t="s">
        <v>147</v>
      </c>
      <c r="N403" s="1070" t="s">
        <v>147</v>
      </c>
      <c r="O403" s="1070" t="s">
        <v>147</v>
      </c>
      <c r="P403" s="1070" t="s">
        <v>147</v>
      </c>
      <c r="Q403" s="1070" t="s">
        <v>147</v>
      </c>
    </row>
    <row r="404" spans="3:17" ht="14.5">
      <c r="C404" s="611" t="s">
        <v>147</v>
      </c>
      <c r="D404" s="611" t="s">
        <v>147</v>
      </c>
      <c r="E404" s="1354" t="s">
        <v>147</v>
      </c>
      <c r="F404" s="1070" t="s">
        <v>147</v>
      </c>
      <c r="G404" s="1070" t="s">
        <v>147</v>
      </c>
      <c r="H404" s="1070" t="s">
        <v>147</v>
      </c>
      <c r="I404" s="1070" t="s">
        <v>147</v>
      </c>
      <c r="J404" s="1070" t="s">
        <v>147</v>
      </c>
      <c r="K404" s="1070" t="s">
        <v>147</v>
      </c>
      <c r="L404" s="1070" t="s">
        <v>147</v>
      </c>
      <c r="M404" s="1070" t="s">
        <v>147</v>
      </c>
      <c r="N404" s="1070" t="s">
        <v>147</v>
      </c>
      <c r="O404" s="1070" t="s">
        <v>147</v>
      </c>
      <c r="P404" s="1070" t="s">
        <v>147</v>
      </c>
      <c r="Q404" s="1070" t="s">
        <v>147</v>
      </c>
    </row>
    <row r="405" spans="3:17" ht="14.5">
      <c r="C405" s="611" t="s">
        <v>147</v>
      </c>
      <c r="D405" s="611" t="s">
        <v>147</v>
      </c>
      <c r="E405" s="1354" t="s">
        <v>147</v>
      </c>
      <c r="F405" s="1070" t="s">
        <v>147</v>
      </c>
      <c r="G405" s="1070" t="s">
        <v>147</v>
      </c>
      <c r="H405" s="1070" t="s">
        <v>147</v>
      </c>
      <c r="I405" s="1070" t="s">
        <v>147</v>
      </c>
      <c r="J405" s="1070" t="s">
        <v>147</v>
      </c>
      <c r="K405" s="1070" t="s">
        <v>147</v>
      </c>
      <c r="L405" s="1070" t="s">
        <v>147</v>
      </c>
      <c r="M405" s="1070" t="s">
        <v>147</v>
      </c>
      <c r="N405" s="1070" t="s">
        <v>147</v>
      </c>
      <c r="O405" s="1070" t="s">
        <v>147</v>
      </c>
      <c r="P405" s="1070" t="s">
        <v>147</v>
      </c>
      <c r="Q405" s="1070" t="s">
        <v>147</v>
      </c>
    </row>
    <row r="406" spans="3:17" ht="14.5">
      <c r="C406" s="611" t="s">
        <v>147</v>
      </c>
      <c r="D406" s="611" t="s">
        <v>147</v>
      </c>
      <c r="E406" s="1354" t="s">
        <v>147</v>
      </c>
      <c r="F406" s="1070" t="s">
        <v>147</v>
      </c>
      <c r="G406" s="1070" t="s">
        <v>147</v>
      </c>
      <c r="H406" s="1070" t="s">
        <v>147</v>
      </c>
      <c r="I406" s="1070" t="s">
        <v>147</v>
      </c>
      <c r="J406" s="1070" t="s">
        <v>147</v>
      </c>
      <c r="K406" s="1070" t="s">
        <v>147</v>
      </c>
      <c r="L406" s="1070" t="s">
        <v>147</v>
      </c>
      <c r="M406" s="1070" t="s">
        <v>147</v>
      </c>
      <c r="N406" s="1070" t="s">
        <v>147</v>
      </c>
      <c r="O406" s="1070" t="s">
        <v>147</v>
      </c>
      <c r="P406" s="1070" t="s">
        <v>147</v>
      </c>
      <c r="Q406" s="1070" t="s">
        <v>147</v>
      </c>
    </row>
    <row r="407" spans="3:17" ht="14.5">
      <c r="C407" s="611" t="s">
        <v>147</v>
      </c>
      <c r="D407" s="611" t="s">
        <v>147</v>
      </c>
      <c r="E407" s="1354" t="s">
        <v>147</v>
      </c>
      <c r="F407" s="1070" t="s">
        <v>147</v>
      </c>
      <c r="G407" s="1070" t="s">
        <v>147</v>
      </c>
      <c r="H407" s="1070" t="s">
        <v>147</v>
      </c>
      <c r="I407" s="1070" t="s">
        <v>147</v>
      </c>
      <c r="J407" s="1070" t="s">
        <v>147</v>
      </c>
      <c r="K407" s="1070" t="s">
        <v>147</v>
      </c>
      <c r="L407" s="1070" t="s">
        <v>147</v>
      </c>
      <c r="M407" s="1070" t="s">
        <v>147</v>
      </c>
      <c r="N407" s="1070" t="s">
        <v>147</v>
      </c>
      <c r="O407" s="1070" t="s">
        <v>147</v>
      </c>
      <c r="P407" s="1070" t="s">
        <v>147</v>
      </c>
      <c r="Q407" s="1070" t="s">
        <v>147</v>
      </c>
    </row>
    <row r="408" spans="3:17" ht="14.5">
      <c r="C408" s="611" t="s">
        <v>147</v>
      </c>
      <c r="D408" s="611" t="s">
        <v>147</v>
      </c>
      <c r="E408" s="1354" t="s">
        <v>147</v>
      </c>
      <c r="F408" s="1070" t="s">
        <v>147</v>
      </c>
      <c r="G408" s="1070" t="s">
        <v>147</v>
      </c>
      <c r="H408" s="1070" t="s">
        <v>147</v>
      </c>
      <c r="I408" s="1070" t="s">
        <v>147</v>
      </c>
      <c r="J408" s="1070" t="s">
        <v>147</v>
      </c>
      <c r="K408" s="1070" t="s">
        <v>147</v>
      </c>
      <c r="L408" s="1070" t="s">
        <v>147</v>
      </c>
      <c r="M408" s="1070" t="s">
        <v>147</v>
      </c>
      <c r="N408" s="1070" t="s">
        <v>147</v>
      </c>
      <c r="O408" s="1070" t="s">
        <v>147</v>
      </c>
      <c r="P408" s="1070" t="s">
        <v>147</v>
      </c>
      <c r="Q408" s="1070" t="s">
        <v>147</v>
      </c>
    </row>
    <row r="409" spans="3:17" ht="14.5">
      <c r="C409" s="611" t="s">
        <v>147</v>
      </c>
      <c r="D409" s="611" t="s">
        <v>147</v>
      </c>
      <c r="E409" s="1354" t="s">
        <v>147</v>
      </c>
      <c r="F409" s="1070" t="s">
        <v>147</v>
      </c>
      <c r="G409" s="1070" t="s">
        <v>147</v>
      </c>
      <c r="H409" s="1070" t="s">
        <v>147</v>
      </c>
      <c r="I409" s="1070" t="s">
        <v>147</v>
      </c>
      <c r="J409" s="1070" t="s">
        <v>147</v>
      </c>
      <c r="K409" s="1070" t="s">
        <v>147</v>
      </c>
      <c r="L409" s="1070" t="s">
        <v>147</v>
      </c>
      <c r="M409" s="1070" t="s">
        <v>147</v>
      </c>
      <c r="N409" s="1070" t="s">
        <v>147</v>
      </c>
      <c r="O409" s="1070" t="s">
        <v>147</v>
      </c>
      <c r="P409" s="1070" t="s">
        <v>147</v>
      </c>
      <c r="Q409" s="1070" t="s">
        <v>147</v>
      </c>
    </row>
    <row r="410" spans="3:17" ht="14.5">
      <c r="C410" s="611" t="s">
        <v>147</v>
      </c>
      <c r="D410" s="611" t="s">
        <v>147</v>
      </c>
      <c r="E410" s="1354" t="s">
        <v>147</v>
      </c>
      <c r="F410" s="1070" t="s">
        <v>147</v>
      </c>
      <c r="G410" s="1070" t="s">
        <v>147</v>
      </c>
      <c r="H410" s="1070" t="s">
        <v>147</v>
      </c>
      <c r="I410" s="1070" t="s">
        <v>147</v>
      </c>
      <c r="J410" s="1070" t="s">
        <v>147</v>
      </c>
      <c r="K410" s="1070" t="s">
        <v>147</v>
      </c>
      <c r="L410" s="1070" t="s">
        <v>147</v>
      </c>
      <c r="M410" s="1070" t="s">
        <v>147</v>
      </c>
      <c r="N410" s="1070" t="s">
        <v>147</v>
      </c>
      <c r="O410" s="1070" t="s">
        <v>147</v>
      </c>
      <c r="P410" s="1070" t="s">
        <v>147</v>
      </c>
      <c r="Q410" s="1070" t="s">
        <v>147</v>
      </c>
    </row>
    <row r="411" spans="3:17" ht="14.5">
      <c r="C411" s="611" t="s">
        <v>147</v>
      </c>
      <c r="D411" s="611" t="s">
        <v>147</v>
      </c>
      <c r="E411" s="1354" t="s">
        <v>147</v>
      </c>
      <c r="F411" s="1070" t="s">
        <v>147</v>
      </c>
      <c r="G411" s="1070" t="s">
        <v>147</v>
      </c>
      <c r="H411" s="1070" t="s">
        <v>147</v>
      </c>
      <c r="I411" s="1070" t="s">
        <v>147</v>
      </c>
      <c r="J411" s="1070" t="s">
        <v>147</v>
      </c>
      <c r="K411" s="1070" t="s">
        <v>147</v>
      </c>
      <c r="L411" s="1070" t="s">
        <v>147</v>
      </c>
      <c r="M411" s="1070" t="s">
        <v>147</v>
      </c>
      <c r="N411" s="1070" t="s">
        <v>147</v>
      </c>
      <c r="O411" s="1070" t="s">
        <v>147</v>
      </c>
      <c r="P411" s="1070" t="s">
        <v>147</v>
      </c>
      <c r="Q411" s="1070" t="s">
        <v>147</v>
      </c>
    </row>
    <row r="412" spans="3:17" ht="14.5">
      <c r="C412" s="611" t="s">
        <v>147</v>
      </c>
      <c r="D412" s="611" t="s">
        <v>147</v>
      </c>
      <c r="E412" s="1354" t="s">
        <v>147</v>
      </c>
      <c r="F412" s="1070" t="s">
        <v>147</v>
      </c>
      <c r="G412" s="1070" t="s">
        <v>147</v>
      </c>
      <c r="H412" s="1070" t="s">
        <v>147</v>
      </c>
      <c r="I412" s="1070" t="s">
        <v>147</v>
      </c>
      <c r="J412" s="1070" t="s">
        <v>147</v>
      </c>
      <c r="K412" s="1070" t="s">
        <v>147</v>
      </c>
      <c r="L412" s="1070" t="s">
        <v>147</v>
      </c>
      <c r="M412" s="1070" t="s">
        <v>147</v>
      </c>
      <c r="N412" s="1070" t="s">
        <v>147</v>
      </c>
      <c r="O412" s="1070" t="s">
        <v>147</v>
      </c>
      <c r="P412" s="1070" t="s">
        <v>147</v>
      </c>
      <c r="Q412" s="1070" t="s">
        <v>147</v>
      </c>
    </row>
    <row r="413" spans="3:17" ht="14.5">
      <c r="C413" s="611" t="s">
        <v>147</v>
      </c>
      <c r="D413" s="611" t="s">
        <v>147</v>
      </c>
      <c r="E413" s="1354" t="s">
        <v>147</v>
      </c>
      <c r="F413" s="1070" t="s">
        <v>147</v>
      </c>
      <c r="G413" s="1070" t="s">
        <v>147</v>
      </c>
      <c r="H413" s="1070" t="s">
        <v>147</v>
      </c>
      <c r="I413" s="1070" t="s">
        <v>147</v>
      </c>
      <c r="J413" s="1070" t="s">
        <v>147</v>
      </c>
      <c r="K413" s="1070" t="s">
        <v>147</v>
      </c>
      <c r="L413" s="1070" t="s">
        <v>147</v>
      </c>
      <c r="M413" s="1070" t="s">
        <v>147</v>
      </c>
      <c r="N413" s="1070" t="s">
        <v>147</v>
      </c>
      <c r="O413" s="1070" t="s">
        <v>147</v>
      </c>
      <c r="P413" s="1070" t="s">
        <v>147</v>
      </c>
      <c r="Q413" s="1070" t="s">
        <v>147</v>
      </c>
    </row>
    <row r="414" spans="3:17" ht="14.5">
      <c r="C414" s="611" t="s">
        <v>147</v>
      </c>
      <c r="D414" s="611" t="s">
        <v>147</v>
      </c>
      <c r="E414" s="1354" t="s">
        <v>147</v>
      </c>
      <c r="F414" s="1070" t="s">
        <v>147</v>
      </c>
      <c r="G414" s="1070" t="s">
        <v>147</v>
      </c>
      <c r="H414" s="1070" t="s">
        <v>147</v>
      </c>
      <c r="I414" s="1070" t="s">
        <v>147</v>
      </c>
      <c r="J414" s="1070" t="s">
        <v>147</v>
      </c>
      <c r="K414" s="1070" t="s">
        <v>147</v>
      </c>
      <c r="L414" s="1070" t="s">
        <v>147</v>
      </c>
      <c r="M414" s="1070" t="s">
        <v>147</v>
      </c>
      <c r="N414" s="1070" t="s">
        <v>147</v>
      </c>
      <c r="O414" s="1070" t="s">
        <v>147</v>
      </c>
      <c r="P414" s="1070" t="s">
        <v>147</v>
      </c>
      <c r="Q414" s="1070" t="s">
        <v>147</v>
      </c>
    </row>
    <row r="415" spans="3:17" ht="14.5">
      <c r="C415" s="611" t="s">
        <v>147</v>
      </c>
      <c r="D415" s="611" t="s">
        <v>147</v>
      </c>
      <c r="E415" s="1354" t="s">
        <v>147</v>
      </c>
      <c r="F415" s="1070" t="s">
        <v>147</v>
      </c>
      <c r="G415" s="1070" t="s">
        <v>147</v>
      </c>
      <c r="H415" s="1070" t="s">
        <v>147</v>
      </c>
      <c r="I415" s="1070" t="s">
        <v>147</v>
      </c>
      <c r="J415" s="1070" t="s">
        <v>147</v>
      </c>
      <c r="K415" s="1070" t="s">
        <v>147</v>
      </c>
      <c r="L415" s="1070" t="s">
        <v>147</v>
      </c>
      <c r="M415" s="1070" t="s">
        <v>147</v>
      </c>
      <c r="N415" s="1070" t="s">
        <v>147</v>
      </c>
      <c r="O415" s="1070" t="s">
        <v>147</v>
      </c>
      <c r="P415" s="1070" t="s">
        <v>147</v>
      </c>
      <c r="Q415" s="1070" t="s">
        <v>147</v>
      </c>
    </row>
    <row r="416" spans="3:17" ht="14.5">
      <c r="C416" s="611" t="s">
        <v>147</v>
      </c>
      <c r="D416" s="611" t="s">
        <v>147</v>
      </c>
      <c r="E416" s="1354" t="s">
        <v>147</v>
      </c>
      <c r="F416" s="1070" t="s">
        <v>147</v>
      </c>
      <c r="G416" s="1070" t="s">
        <v>147</v>
      </c>
      <c r="H416" s="1070" t="s">
        <v>147</v>
      </c>
      <c r="I416" s="1070" t="s">
        <v>147</v>
      </c>
      <c r="J416" s="1070" t="s">
        <v>147</v>
      </c>
      <c r="K416" s="1070" t="s">
        <v>147</v>
      </c>
      <c r="L416" s="1070" t="s">
        <v>147</v>
      </c>
      <c r="M416" s="1070" t="s">
        <v>147</v>
      </c>
      <c r="N416" s="1070" t="s">
        <v>147</v>
      </c>
      <c r="O416" s="1070" t="s">
        <v>147</v>
      </c>
      <c r="P416" s="1070" t="s">
        <v>147</v>
      </c>
      <c r="Q416" s="1070" t="s">
        <v>147</v>
      </c>
    </row>
    <row r="417" spans="3:17" ht="14.5">
      <c r="C417" s="611" t="s">
        <v>147</v>
      </c>
      <c r="D417" s="611" t="s">
        <v>147</v>
      </c>
      <c r="E417" s="1354" t="s">
        <v>147</v>
      </c>
      <c r="F417" s="1070" t="s">
        <v>147</v>
      </c>
      <c r="G417" s="1070" t="s">
        <v>147</v>
      </c>
      <c r="H417" s="1070" t="s">
        <v>147</v>
      </c>
      <c r="I417" s="1070" t="s">
        <v>147</v>
      </c>
      <c r="J417" s="1070" t="s">
        <v>147</v>
      </c>
      <c r="K417" s="1070" t="s">
        <v>147</v>
      </c>
      <c r="L417" s="1070" t="s">
        <v>147</v>
      </c>
      <c r="M417" s="1070" t="s">
        <v>147</v>
      </c>
      <c r="N417" s="1070" t="s">
        <v>147</v>
      </c>
      <c r="O417" s="1070" t="s">
        <v>147</v>
      </c>
      <c r="P417" s="1070" t="s">
        <v>147</v>
      </c>
      <c r="Q417" s="1070" t="s">
        <v>147</v>
      </c>
    </row>
    <row r="418" spans="3:17" ht="14.5">
      <c r="C418" s="611" t="s">
        <v>147</v>
      </c>
      <c r="D418" s="611" t="s">
        <v>147</v>
      </c>
      <c r="E418" s="1354" t="s">
        <v>147</v>
      </c>
      <c r="F418" s="1070" t="s">
        <v>147</v>
      </c>
      <c r="G418" s="1070" t="s">
        <v>147</v>
      </c>
      <c r="H418" s="1070" t="s">
        <v>147</v>
      </c>
      <c r="I418" s="1070" t="s">
        <v>147</v>
      </c>
      <c r="J418" s="1070" t="s">
        <v>147</v>
      </c>
      <c r="K418" s="1070" t="s">
        <v>147</v>
      </c>
      <c r="L418" s="1070" t="s">
        <v>147</v>
      </c>
      <c r="M418" s="1070" t="s">
        <v>147</v>
      </c>
      <c r="N418" s="1070" t="s">
        <v>147</v>
      </c>
      <c r="O418" s="1070" t="s">
        <v>147</v>
      </c>
      <c r="P418" s="1070" t="s">
        <v>147</v>
      </c>
      <c r="Q418" s="1070" t="s">
        <v>147</v>
      </c>
    </row>
    <row r="419" spans="3:17" ht="14.5">
      <c r="C419" s="611" t="s">
        <v>147</v>
      </c>
      <c r="D419" s="611" t="s">
        <v>147</v>
      </c>
      <c r="E419" s="1354" t="s">
        <v>147</v>
      </c>
      <c r="F419" s="1070" t="s">
        <v>147</v>
      </c>
      <c r="G419" s="1070" t="s">
        <v>147</v>
      </c>
      <c r="H419" s="1070" t="s">
        <v>147</v>
      </c>
      <c r="I419" s="1070" t="s">
        <v>147</v>
      </c>
      <c r="J419" s="1070" t="s">
        <v>147</v>
      </c>
      <c r="K419" s="1070" t="s">
        <v>147</v>
      </c>
      <c r="L419" s="1070" t="s">
        <v>147</v>
      </c>
      <c r="M419" s="1070" t="s">
        <v>147</v>
      </c>
      <c r="N419" s="1070" t="s">
        <v>147</v>
      </c>
      <c r="O419" s="1070" t="s">
        <v>147</v>
      </c>
      <c r="P419" s="1070" t="s">
        <v>147</v>
      </c>
      <c r="Q419" s="1070" t="s">
        <v>147</v>
      </c>
    </row>
    <row r="420" spans="3:17" ht="14.5">
      <c r="C420" s="611" t="s">
        <v>147</v>
      </c>
      <c r="D420" s="611" t="s">
        <v>147</v>
      </c>
      <c r="E420" s="1354" t="s">
        <v>147</v>
      </c>
      <c r="F420" s="1070" t="s">
        <v>147</v>
      </c>
      <c r="G420" s="1070" t="s">
        <v>147</v>
      </c>
      <c r="H420" s="1070" t="s">
        <v>147</v>
      </c>
      <c r="I420" s="1070" t="s">
        <v>147</v>
      </c>
      <c r="J420" s="1070" t="s">
        <v>147</v>
      </c>
      <c r="K420" s="1070" t="s">
        <v>147</v>
      </c>
      <c r="L420" s="1070" t="s">
        <v>147</v>
      </c>
      <c r="M420" s="1070" t="s">
        <v>147</v>
      </c>
      <c r="N420" s="1070" t="s">
        <v>147</v>
      </c>
      <c r="O420" s="1070" t="s">
        <v>147</v>
      </c>
      <c r="P420" s="1070" t="s">
        <v>147</v>
      </c>
      <c r="Q420" s="1070" t="s">
        <v>147</v>
      </c>
    </row>
    <row r="421" spans="3:17" ht="14.5">
      <c r="C421" s="611" t="s">
        <v>147</v>
      </c>
      <c r="D421" s="611" t="s">
        <v>147</v>
      </c>
      <c r="E421" s="1354" t="s">
        <v>147</v>
      </c>
      <c r="F421" s="1070" t="s">
        <v>147</v>
      </c>
      <c r="G421" s="1070" t="s">
        <v>147</v>
      </c>
      <c r="H421" s="1070" t="s">
        <v>147</v>
      </c>
      <c r="I421" s="1070" t="s">
        <v>147</v>
      </c>
      <c r="J421" s="1070" t="s">
        <v>147</v>
      </c>
      <c r="K421" s="1070" t="s">
        <v>147</v>
      </c>
      <c r="L421" s="1070" t="s">
        <v>147</v>
      </c>
      <c r="M421" s="1070" t="s">
        <v>147</v>
      </c>
      <c r="N421" s="1070" t="s">
        <v>147</v>
      </c>
      <c r="O421" s="1070" t="s">
        <v>147</v>
      </c>
      <c r="P421" s="1070" t="s">
        <v>147</v>
      </c>
      <c r="Q421" s="1070" t="s">
        <v>147</v>
      </c>
    </row>
    <row r="422" spans="3:17" ht="14.5">
      <c r="C422" s="611" t="s">
        <v>147</v>
      </c>
      <c r="D422" s="611" t="s">
        <v>147</v>
      </c>
      <c r="E422" s="1354" t="s">
        <v>147</v>
      </c>
      <c r="F422" s="1070" t="s">
        <v>147</v>
      </c>
      <c r="G422" s="1070" t="s">
        <v>147</v>
      </c>
      <c r="H422" s="1070" t="s">
        <v>147</v>
      </c>
      <c r="I422" s="1070" t="s">
        <v>147</v>
      </c>
      <c r="J422" s="1070" t="s">
        <v>147</v>
      </c>
      <c r="K422" s="1070" t="s">
        <v>147</v>
      </c>
      <c r="L422" s="1070" t="s">
        <v>147</v>
      </c>
      <c r="M422" s="1070" t="s">
        <v>147</v>
      </c>
      <c r="N422" s="1070" t="s">
        <v>147</v>
      </c>
      <c r="O422" s="1070" t="s">
        <v>147</v>
      </c>
      <c r="P422" s="1070" t="s">
        <v>147</v>
      </c>
      <c r="Q422" s="1070" t="s">
        <v>147</v>
      </c>
    </row>
    <row r="423" spans="3:17" ht="14.5">
      <c r="C423" s="611" t="s">
        <v>147</v>
      </c>
      <c r="D423" s="611" t="s">
        <v>147</v>
      </c>
      <c r="E423" s="1354" t="s">
        <v>147</v>
      </c>
      <c r="F423" s="1070" t="s">
        <v>147</v>
      </c>
      <c r="G423" s="1070" t="s">
        <v>147</v>
      </c>
      <c r="H423" s="1070" t="s">
        <v>147</v>
      </c>
      <c r="I423" s="1070" t="s">
        <v>147</v>
      </c>
      <c r="J423" s="1070" t="s">
        <v>147</v>
      </c>
      <c r="K423" s="1070" t="s">
        <v>147</v>
      </c>
      <c r="L423" s="1070" t="s">
        <v>147</v>
      </c>
      <c r="M423" s="1070" t="s">
        <v>147</v>
      </c>
      <c r="N423" s="1070" t="s">
        <v>147</v>
      </c>
      <c r="O423" s="1070" t="s">
        <v>147</v>
      </c>
      <c r="P423" s="1070" t="s">
        <v>147</v>
      </c>
      <c r="Q423" s="1070" t="s">
        <v>147</v>
      </c>
    </row>
    <row r="424" spans="3:17" ht="14.5">
      <c r="C424" s="611" t="s">
        <v>147</v>
      </c>
      <c r="D424" s="611" t="s">
        <v>147</v>
      </c>
      <c r="E424" s="1354" t="s">
        <v>147</v>
      </c>
      <c r="F424" s="1070" t="s">
        <v>147</v>
      </c>
      <c r="G424" s="1070" t="s">
        <v>147</v>
      </c>
      <c r="H424" s="1070" t="s">
        <v>147</v>
      </c>
      <c r="I424" s="1070" t="s">
        <v>147</v>
      </c>
      <c r="J424" s="1070" t="s">
        <v>147</v>
      </c>
      <c r="K424" s="1070" t="s">
        <v>147</v>
      </c>
      <c r="L424" s="1070" t="s">
        <v>147</v>
      </c>
      <c r="M424" s="1070" t="s">
        <v>147</v>
      </c>
      <c r="N424" s="1070" t="s">
        <v>147</v>
      </c>
      <c r="O424" s="1070" t="s">
        <v>147</v>
      </c>
      <c r="P424" s="1070" t="s">
        <v>147</v>
      </c>
      <c r="Q424" s="1070" t="s">
        <v>147</v>
      </c>
    </row>
    <row r="425" spans="3:17" ht="14.5">
      <c r="C425" s="611" t="s">
        <v>147</v>
      </c>
      <c r="D425" s="611" t="s">
        <v>147</v>
      </c>
      <c r="E425" s="1354" t="s">
        <v>147</v>
      </c>
      <c r="F425" s="1070" t="s">
        <v>147</v>
      </c>
      <c r="G425" s="1070" t="s">
        <v>147</v>
      </c>
      <c r="H425" s="1070" t="s">
        <v>147</v>
      </c>
      <c r="I425" s="1070" t="s">
        <v>147</v>
      </c>
      <c r="J425" s="1070" t="s">
        <v>147</v>
      </c>
      <c r="K425" s="1070" t="s">
        <v>147</v>
      </c>
      <c r="L425" s="1070" t="s">
        <v>147</v>
      </c>
      <c r="M425" s="1070" t="s">
        <v>147</v>
      </c>
      <c r="N425" s="1070" t="s">
        <v>147</v>
      </c>
      <c r="O425" s="1070" t="s">
        <v>147</v>
      </c>
      <c r="P425" s="1070" t="s">
        <v>147</v>
      </c>
      <c r="Q425" s="1070" t="s">
        <v>147</v>
      </c>
    </row>
    <row r="426" spans="3:17" ht="14.5">
      <c r="C426" s="611" t="s">
        <v>147</v>
      </c>
      <c r="D426" s="611" t="s">
        <v>147</v>
      </c>
      <c r="E426" s="1354" t="s">
        <v>147</v>
      </c>
      <c r="F426" s="1070" t="s">
        <v>147</v>
      </c>
      <c r="G426" s="1070" t="s">
        <v>147</v>
      </c>
      <c r="H426" s="1070" t="s">
        <v>147</v>
      </c>
      <c r="I426" s="1070" t="s">
        <v>147</v>
      </c>
      <c r="J426" s="1070" t="s">
        <v>147</v>
      </c>
      <c r="K426" s="1070" t="s">
        <v>147</v>
      </c>
      <c r="L426" s="1070" t="s">
        <v>147</v>
      </c>
      <c r="M426" s="1070" t="s">
        <v>147</v>
      </c>
      <c r="N426" s="1070" t="s">
        <v>147</v>
      </c>
      <c r="O426" s="1070" t="s">
        <v>147</v>
      </c>
      <c r="P426" s="1070" t="s">
        <v>147</v>
      </c>
      <c r="Q426" s="1070" t="s">
        <v>147</v>
      </c>
    </row>
    <row r="427" spans="3:17" ht="14.5">
      <c r="C427" s="611" t="s">
        <v>147</v>
      </c>
      <c r="D427" s="611" t="s">
        <v>147</v>
      </c>
      <c r="E427" s="1354" t="s">
        <v>147</v>
      </c>
      <c r="F427" s="1070" t="s">
        <v>147</v>
      </c>
      <c r="G427" s="1070" t="s">
        <v>147</v>
      </c>
      <c r="H427" s="1070" t="s">
        <v>147</v>
      </c>
      <c r="I427" s="1070" t="s">
        <v>147</v>
      </c>
      <c r="J427" s="1070" t="s">
        <v>147</v>
      </c>
      <c r="K427" s="1070" t="s">
        <v>147</v>
      </c>
      <c r="L427" s="1070" t="s">
        <v>147</v>
      </c>
      <c r="M427" s="1070" t="s">
        <v>147</v>
      </c>
      <c r="N427" s="1070" t="s">
        <v>147</v>
      </c>
      <c r="O427" s="1070" t="s">
        <v>147</v>
      </c>
      <c r="P427" s="1070" t="s">
        <v>147</v>
      </c>
      <c r="Q427" s="1070" t="s">
        <v>147</v>
      </c>
    </row>
    <row r="428" spans="3:17" ht="14.5">
      <c r="C428" s="611" t="s">
        <v>147</v>
      </c>
      <c r="D428" s="611" t="s">
        <v>147</v>
      </c>
      <c r="E428" s="1354" t="s">
        <v>147</v>
      </c>
      <c r="F428" s="1070" t="s">
        <v>147</v>
      </c>
      <c r="G428" s="1070" t="s">
        <v>147</v>
      </c>
      <c r="H428" s="1070" t="s">
        <v>147</v>
      </c>
      <c r="I428" s="1070" t="s">
        <v>147</v>
      </c>
      <c r="J428" s="1070" t="s">
        <v>147</v>
      </c>
      <c r="K428" s="1070" t="s">
        <v>147</v>
      </c>
      <c r="L428" s="1070" t="s">
        <v>147</v>
      </c>
      <c r="M428" s="1070" t="s">
        <v>147</v>
      </c>
      <c r="N428" s="1070" t="s">
        <v>147</v>
      </c>
      <c r="O428" s="1070" t="s">
        <v>147</v>
      </c>
      <c r="P428" s="1070" t="s">
        <v>147</v>
      </c>
      <c r="Q428" s="1070" t="s">
        <v>147</v>
      </c>
    </row>
    <row r="429" spans="3:17" ht="14.5">
      <c r="C429" s="611" t="s">
        <v>147</v>
      </c>
      <c r="D429" s="611" t="s">
        <v>147</v>
      </c>
      <c r="E429" s="1354" t="s">
        <v>147</v>
      </c>
      <c r="F429" s="1070" t="s">
        <v>147</v>
      </c>
      <c r="G429" s="1070" t="s">
        <v>147</v>
      </c>
      <c r="H429" s="1070" t="s">
        <v>147</v>
      </c>
      <c r="I429" s="1070" t="s">
        <v>147</v>
      </c>
      <c r="J429" s="1070" t="s">
        <v>147</v>
      </c>
      <c r="K429" s="1070" t="s">
        <v>147</v>
      </c>
      <c r="L429" s="1070" t="s">
        <v>147</v>
      </c>
      <c r="M429" s="1070" t="s">
        <v>147</v>
      </c>
      <c r="N429" s="1070" t="s">
        <v>147</v>
      </c>
      <c r="O429" s="1070" t="s">
        <v>147</v>
      </c>
      <c r="P429" s="1070" t="s">
        <v>147</v>
      </c>
      <c r="Q429" s="1070" t="s">
        <v>147</v>
      </c>
    </row>
    <row r="430" spans="3:17" ht="14.5">
      <c r="C430" s="611" t="s">
        <v>147</v>
      </c>
      <c r="D430" s="611" t="s">
        <v>147</v>
      </c>
      <c r="E430" s="1354" t="s">
        <v>147</v>
      </c>
      <c r="F430" s="1070" t="s">
        <v>147</v>
      </c>
      <c r="G430" s="1070" t="s">
        <v>147</v>
      </c>
      <c r="H430" s="1070" t="s">
        <v>147</v>
      </c>
      <c r="I430" s="1070" t="s">
        <v>147</v>
      </c>
      <c r="J430" s="1070" t="s">
        <v>147</v>
      </c>
      <c r="K430" s="1070" t="s">
        <v>147</v>
      </c>
      <c r="L430" s="1070" t="s">
        <v>147</v>
      </c>
      <c r="M430" s="1070" t="s">
        <v>147</v>
      </c>
      <c r="N430" s="1070" t="s">
        <v>147</v>
      </c>
      <c r="O430" s="1070" t="s">
        <v>147</v>
      </c>
      <c r="P430" s="1070" t="s">
        <v>147</v>
      </c>
      <c r="Q430" s="1070" t="s">
        <v>147</v>
      </c>
    </row>
    <row r="431" spans="3:17" ht="14.5">
      <c r="C431" s="611" t="s">
        <v>147</v>
      </c>
      <c r="D431" s="611" t="s">
        <v>147</v>
      </c>
      <c r="E431" s="1354" t="s">
        <v>147</v>
      </c>
      <c r="F431" s="1070" t="s">
        <v>147</v>
      </c>
      <c r="G431" s="1070" t="s">
        <v>147</v>
      </c>
      <c r="H431" s="1070" t="s">
        <v>147</v>
      </c>
      <c r="I431" s="1070" t="s">
        <v>147</v>
      </c>
      <c r="J431" s="1070" t="s">
        <v>147</v>
      </c>
      <c r="K431" s="1070" t="s">
        <v>147</v>
      </c>
      <c r="L431" s="1070" t="s">
        <v>147</v>
      </c>
      <c r="M431" s="1070" t="s">
        <v>147</v>
      </c>
      <c r="N431" s="1070" t="s">
        <v>147</v>
      </c>
      <c r="O431" s="1070" t="s">
        <v>147</v>
      </c>
      <c r="P431" s="1070" t="s">
        <v>147</v>
      </c>
      <c r="Q431" s="1070" t="s">
        <v>147</v>
      </c>
    </row>
    <row r="432" spans="3:17" ht="14.5">
      <c r="C432" s="611" t="s">
        <v>147</v>
      </c>
      <c r="D432" s="611" t="s">
        <v>147</v>
      </c>
      <c r="E432" s="1354" t="s">
        <v>147</v>
      </c>
      <c r="F432" s="1070" t="s">
        <v>147</v>
      </c>
      <c r="G432" s="1070" t="s">
        <v>147</v>
      </c>
      <c r="H432" s="1070" t="s">
        <v>147</v>
      </c>
      <c r="I432" s="1070" t="s">
        <v>147</v>
      </c>
      <c r="J432" s="1070" t="s">
        <v>147</v>
      </c>
      <c r="K432" s="1070" t="s">
        <v>147</v>
      </c>
      <c r="L432" s="1070" t="s">
        <v>147</v>
      </c>
      <c r="M432" s="1070" t="s">
        <v>147</v>
      </c>
      <c r="N432" s="1070" t="s">
        <v>147</v>
      </c>
      <c r="O432" s="1070" t="s">
        <v>147</v>
      </c>
      <c r="P432" s="1070" t="s">
        <v>147</v>
      </c>
      <c r="Q432" s="1070" t="s">
        <v>147</v>
      </c>
    </row>
    <row r="433" spans="3:17" ht="14.5">
      <c r="C433" s="611" t="s">
        <v>147</v>
      </c>
      <c r="D433" s="611" t="s">
        <v>147</v>
      </c>
      <c r="E433" s="1354" t="s">
        <v>147</v>
      </c>
      <c r="F433" s="1070" t="s">
        <v>147</v>
      </c>
      <c r="G433" s="1070" t="s">
        <v>147</v>
      </c>
      <c r="H433" s="1070" t="s">
        <v>147</v>
      </c>
      <c r="I433" s="1070" t="s">
        <v>147</v>
      </c>
      <c r="J433" s="1070" t="s">
        <v>147</v>
      </c>
      <c r="K433" s="1070" t="s">
        <v>147</v>
      </c>
      <c r="L433" s="1070" t="s">
        <v>147</v>
      </c>
      <c r="M433" s="1070" t="s">
        <v>147</v>
      </c>
      <c r="N433" s="1070" t="s">
        <v>147</v>
      </c>
      <c r="O433" s="1070" t="s">
        <v>147</v>
      </c>
      <c r="P433" s="1070" t="s">
        <v>147</v>
      </c>
      <c r="Q433" s="1070" t="s">
        <v>147</v>
      </c>
    </row>
    <row r="434" spans="3:17" ht="14.5">
      <c r="C434" s="611" t="s">
        <v>147</v>
      </c>
      <c r="D434" s="611" t="s">
        <v>147</v>
      </c>
      <c r="E434" s="1354" t="s">
        <v>147</v>
      </c>
      <c r="F434" s="1070" t="s">
        <v>147</v>
      </c>
      <c r="G434" s="1070" t="s">
        <v>147</v>
      </c>
      <c r="H434" s="1070" t="s">
        <v>147</v>
      </c>
      <c r="I434" s="1070" t="s">
        <v>147</v>
      </c>
      <c r="J434" s="1070" t="s">
        <v>147</v>
      </c>
      <c r="K434" s="1070" t="s">
        <v>147</v>
      </c>
      <c r="L434" s="1070" t="s">
        <v>147</v>
      </c>
      <c r="M434" s="1070" t="s">
        <v>147</v>
      </c>
      <c r="N434" s="1070" t="s">
        <v>147</v>
      </c>
      <c r="O434" s="1070" t="s">
        <v>147</v>
      </c>
      <c r="P434" s="1070" t="s">
        <v>147</v>
      </c>
      <c r="Q434" s="1070" t="s">
        <v>147</v>
      </c>
    </row>
    <row r="435" spans="3:17" ht="14.5">
      <c r="C435" s="611" t="s">
        <v>147</v>
      </c>
      <c r="D435" s="611" t="s">
        <v>147</v>
      </c>
      <c r="E435" s="1354" t="s">
        <v>147</v>
      </c>
      <c r="F435" s="1070" t="s">
        <v>147</v>
      </c>
      <c r="G435" s="1070" t="s">
        <v>147</v>
      </c>
      <c r="H435" s="1070" t="s">
        <v>147</v>
      </c>
      <c r="I435" s="1070" t="s">
        <v>147</v>
      </c>
      <c r="J435" s="1070" t="s">
        <v>147</v>
      </c>
      <c r="K435" s="1070" t="s">
        <v>147</v>
      </c>
      <c r="L435" s="1070" t="s">
        <v>147</v>
      </c>
      <c r="M435" s="1070" t="s">
        <v>147</v>
      </c>
      <c r="N435" s="1070" t="s">
        <v>147</v>
      </c>
      <c r="O435" s="1070" t="s">
        <v>147</v>
      </c>
      <c r="P435" s="1070" t="s">
        <v>147</v>
      </c>
      <c r="Q435" s="1070" t="s">
        <v>147</v>
      </c>
    </row>
    <row r="436" spans="3:17" ht="14.5">
      <c r="C436" s="611" t="s">
        <v>147</v>
      </c>
      <c r="D436" s="611" t="s">
        <v>147</v>
      </c>
      <c r="E436" s="1354" t="s">
        <v>147</v>
      </c>
      <c r="F436" s="1070" t="s">
        <v>147</v>
      </c>
      <c r="G436" s="1070" t="s">
        <v>147</v>
      </c>
      <c r="H436" s="1070" t="s">
        <v>147</v>
      </c>
      <c r="I436" s="1070" t="s">
        <v>147</v>
      </c>
      <c r="J436" s="1070" t="s">
        <v>147</v>
      </c>
      <c r="K436" s="1070" t="s">
        <v>147</v>
      </c>
      <c r="L436" s="1070" t="s">
        <v>147</v>
      </c>
      <c r="M436" s="1070" t="s">
        <v>147</v>
      </c>
      <c r="N436" s="1070" t="s">
        <v>147</v>
      </c>
      <c r="O436" s="1070" t="s">
        <v>147</v>
      </c>
      <c r="P436" s="1070" t="s">
        <v>147</v>
      </c>
      <c r="Q436" s="1070" t="s">
        <v>147</v>
      </c>
    </row>
    <row r="437" spans="3:17" ht="14.5">
      <c r="C437" s="611" t="s">
        <v>147</v>
      </c>
      <c r="D437" s="611" t="s">
        <v>147</v>
      </c>
      <c r="E437" s="1354" t="s">
        <v>147</v>
      </c>
      <c r="F437" s="1070" t="s">
        <v>147</v>
      </c>
      <c r="G437" s="1070" t="s">
        <v>147</v>
      </c>
      <c r="H437" s="1070" t="s">
        <v>147</v>
      </c>
      <c r="I437" s="1070" t="s">
        <v>147</v>
      </c>
      <c r="J437" s="1070" t="s">
        <v>147</v>
      </c>
      <c r="K437" s="1070" t="s">
        <v>147</v>
      </c>
      <c r="L437" s="1070" t="s">
        <v>147</v>
      </c>
      <c r="M437" s="1070" t="s">
        <v>147</v>
      </c>
      <c r="N437" s="1070" t="s">
        <v>147</v>
      </c>
      <c r="O437" s="1070" t="s">
        <v>147</v>
      </c>
      <c r="P437" s="1070" t="s">
        <v>147</v>
      </c>
      <c r="Q437" s="1070" t="s">
        <v>147</v>
      </c>
    </row>
    <row r="438" spans="3:17" ht="14.5">
      <c r="C438" s="611" t="s">
        <v>147</v>
      </c>
      <c r="D438" s="611" t="s">
        <v>147</v>
      </c>
      <c r="E438" s="1354" t="s">
        <v>147</v>
      </c>
      <c r="F438" s="1070" t="s">
        <v>147</v>
      </c>
      <c r="G438" s="1070" t="s">
        <v>147</v>
      </c>
      <c r="H438" s="1070" t="s">
        <v>147</v>
      </c>
      <c r="I438" s="1070" t="s">
        <v>147</v>
      </c>
      <c r="J438" s="1070" t="s">
        <v>147</v>
      </c>
      <c r="K438" s="1070" t="s">
        <v>147</v>
      </c>
      <c r="L438" s="1070" t="s">
        <v>147</v>
      </c>
      <c r="M438" s="1070" t="s">
        <v>147</v>
      </c>
      <c r="N438" s="1070" t="s">
        <v>147</v>
      </c>
      <c r="O438" s="1070" t="s">
        <v>147</v>
      </c>
      <c r="P438" s="1070" t="s">
        <v>147</v>
      </c>
      <c r="Q438" s="1070" t="s">
        <v>147</v>
      </c>
    </row>
    <row r="439" spans="3:17" ht="14.5">
      <c r="C439" s="611" t="s">
        <v>147</v>
      </c>
      <c r="D439" s="611" t="s">
        <v>147</v>
      </c>
      <c r="E439" s="1354" t="s">
        <v>147</v>
      </c>
      <c r="F439" s="1070" t="s">
        <v>147</v>
      </c>
      <c r="G439" s="1070" t="s">
        <v>147</v>
      </c>
      <c r="H439" s="1070" t="s">
        <v>147</v>
      </c>
      <c r="I439" s="1070" t="s">
        <v>147</v>
      </c>
      <c r="J439" s="1070" t="s">
        <v>147</v>
      </c>
      <c r="K439" s="1070" t="s">
        <v>147</v>
      </c>
      <c r="L439" s="1070" t="s">
        <v>147</v>
      </c>
      <c r="M439" s="1070" t="s">
        <v>147</v>
      </c>
      <c r="N439" s="1070" t="s">
        <v>147</v>
      </c>
      <c r="O439" s="1070" t="s">
        <v>147</v>
      </c>
      <c r="P439" s="1070" t="s">
        <v>147</v>
      </c>
      <c r="Q439" s="1070" t="s">
        <v>147</v>
      </c>
    </row>
    <row r="440" spans="3:17" ht="14.5">
      <c r="C440" s="611" t="s">
        <v>147</v>
      </c>
      <c r="D440" s="611" t="s">
        <v>147</v>
      </c>
      <c r="E440" s="1354" t="s">
        <v>147</v>
      </c>
      <c r="F440" s="1070" t="s">
        <v>147</v>
      </c>
      <c r="G440" s="1070" t="s">
        <v>147</v>
      </c>
      <c r="H440" s="1070" t="s">
        <v>147</v>
      </c>
      <c r="I440" s="1070" t="s">
        <v>147</v>
      </c>
      <c r="J440" s="1070" t="s">
        <v>147</v>
      </c>
      <c r="K440" s="1070" t="s">
        <v>147</v>
      </c>
      <c r="L440" s="1070" t="s">
        <v>147</v>
      </c>
      <c r="M440" s="1070" t="s">
        <v>147</v>
      </c>
      <c r="N440" s="1070" t="s">
        <v>147</v>
      </c>
      <c r="O440" s="1070" t="s">
        <v>147</v>
      </c>
      <c r="P440" s="1070" t="s">
        <v>147</v>
      </c>
      <c r="Q440" s="1070" t="s">
        <v>147</v>
      </c>
    </row>
    <row r="441" spans="3:17" ht="14.5">
      <c r="C441" s="611" t="s">
        <v>147</v>
      </c>
      <c r="D441" s="611" t="s">
        <v>147</v>
      </c>
      <c r="E441" s="1354" t="s">
        <v>147</v>
      </c>
      <c r="F441" s="1070" t="s">
        <v>147</v>
      </c>
      <c r="G441" s="1070" t="s">
        <v>147</v>
      </c>
      <c r="H441" s="1070" t="s">
        <v>147</v>
      </c>
      <c r="I441" s="1070" t="s">
        <v>147</v>
      </c>
      <c r="J441" s="1070" t="s">
        <v>147</v>
      </c>
      <c r="K441" s="1070" t="s">
        <v>147</v>
      </c>
      <c r="L441" s="1070" t="s">
        <v>147</v>
      </c>
      <c r="M441" s="1070" t="s">
        <v>147</v>
      </c>
      <c r="N441" s="1070" t="s">
        <v>147</v>
      </c>
      <c r="O441" s="1070" t="s">
        <v>147</v>
      </c>
      <c r="P441" s="1070" t="s">
        <v>147</v>
      </c>
      <c r="Q441" s="1070" t="s">
        <v>147</v>
      </c>
    </row>
    <row r="442" spans="3:17" ht="14.5">
      <c r="C442" s="611" t="s">
        <v>147</v>
      </c>
      <c r="D442" s="611" t="s">
        <v>147</v>
      </c>
      <c r="E442" s="1354" t="s">
        <v>147</v>
      </c>
      <c r="F442" s="1070" t="s">
        <v>147</v>
      </c>
      <c r="G442" s="1070" t="s">
        <v>147</v>
      </c>
      <c r="H442" s="1070" t="s">
        <v>147</v>
      </c>
      <c r="I442" s="1070" t="s">
        <v>147</v>
      </c>
      <c r="J442" s="1070" t="s">
        <v>147</v>
      </c>
      <c r="K442" s="1070" t="s">
        <v>147</v>
      </c>
      <c r="L442" s="1070" t="s">
        <v>147</v>
      </c>
      <c r="M442" s="1070" t="s">
        <v>147</v>
      </c>
      <c r="N442" s="1070" t="s">
        <v>147</v>
      </c>
      <c r="O442" s="1070" t="s">
        <v>147</v>
      </c>
      <c r="P442" s="1070" t="s">
        <v>147</v>
      </c>
      <c r="Q442" s="1070" t="s">
        <v>147</v>
      </c>
    </row>
    <row r="443" spans="3:17" ht="14.5">
      <c r="C443" s="611" t="s">
        <v>147</v>
      </c>
      <c r="D443" s="611" t="s">
        <v>147</v>
      </c>
      <c r="E443" s="1354" t="s">
        <v>147</v>
      </c>
      <c r="F443" s="1070" t="s">
        <v>147</v>
      </c>
      <c r="G443" s="1070" t="s">
        <v>147</v>
      </c>
      <c r="H443" s="1070" t="s">
        <v>147</v>
      </c>
      <c r="I443" s="1070" t="s">
        <v>147</v>
      </c>
      <c r="J443" s="1070" t="s">
        <v>147</v>
      </c>
      <c r="K443" s="1070" t="s">
        <v>147</v>
      </c>
      <c r="L443" s="1070" t="s">
        <v>147</v>
      </c>
      <c r="M443" s="1070" t="s">
        <v>147</v>
      </c>
      <c r="N443" s="1070" t="s">
        <v>147</v>
      </c>
      <c r="O443" s="1070" t="s">
        <v>147</v>
      </c>
      <c r="P443" s="1070" t="s">
        <v>147</v>
      </c>
      <c r="Q443" s="1070" t="s">
        <v>147</v>
      </c>
    </row>
    <row r="444" spans="3:17" ht="14.5">
      <c r="C444" s="611" t="s">
        <v>147</v>
      </c>
      <c r="D444" s="611" t="s">
        <v>147</v>
      </c>
      <c r="E444" s="1354" t="s">
        <v>147</v>
      </c>
      <c r="F444" s="1070" t="s">
        <v>147</v>
      </c>
      <c r="G444" s="1070" t="s">
        <v>147</v>
      </c>
      <c r="H444" s="1070" t="s">
        <v>147</v>
      </c>
      <c r="I444" s="1070" t="s">
        <v>147</v>
      </c>
      <c r="J444" s="1070" t="s">
        <v>147</v>
      </c>
      <c r="K444" s="1070" t="s">
        <v>147</v>
      </c>
      <c r="L444" s="1070" t="s">
        <v>147</v>
      </c>
      <c r="M444" s="1070" t="s">
        <v>147</v>
      </c>
      <c r="N444" s="1070" t="s">
        <v>147</v>
      </c>
      <c r="O444" s="1070" t="s">
        <v>147</v>
      </c>
      <c r="P444" s="1070" t="s">
        <v>147</v>
      </c>
      <c r="Q444" s="1070" t="s">
        <v>147</v>
      </c>
    </row>
    <row r="445" spans="3:17" ht="14.5">
      <c r="C445" s="611" t="s">
        <v>147</v>
      </c>
      <c r="D445" s="611" t="s">
        <v>147</v>
      </c>
      <c r="E445" s="1354" t="s">
        <v>147</v>
      </c>
      <c r="F445" s="1070" t="s">
        <v>147</v>
      </c>
      <c r="G445" s="1070" t="s">
        <v>147</v>
      </c>
      <c r="H445" s="1070" t="s">
        <v>147</v>
      </c>
      <c r="I445" s="1070" t="s">
        <v>147</v>
      </c>
      <c r="J445" s="1070" t="s">
        <v>147</v>
      </c>
      <c r="K445" s="1070" t="s">
        <v>147</v>
      </c>
      <c r="L445" s="1070" t="s">
        <v>147</v>
      </c>
      <c r="M445" s="1070" t="s">
        <v>147</v>
      </c>
      <c r="N445" s="1070" t="s">
        <v>147</v>
      </c>
      <c r="O445" s="1070" t="s">
        <v>147</v>
      </c>
      <c r="P445" s="1070" t="s">
        <v>147</v>
      </c>
      <c r="Q445" s="1070" t="s">
        <v>147</v>
      </c>
    </row>
    <row r="446" spans="3:17" ht="14.5">
      <c r="C446" s="611" t="s">
        <v>147</v>
      </c>
      <c r="D446" s="611" t="s">
        <v>147</v>
      </c>
      <c r="E446" s="1354" t="s">
        <v>147</v>
      </c>
      <c r="F446" s="1070" t="s">
        <v>147</v>
      </c>
      <c r="G446" s="1070" t="s">
        <v>147</v>
      </c>
      <c r="H446" s="1070" t="s">
        <v>147</v>
      </c>
      <c r="I446" s="1070" t="s">
        <v>147</v>
      </c>
      <c r="J446" s="1070" t="s">
        <v>147</v>
      </c>
      <c r="K446" s="1070" t="s">
        <v>147</v>
      </c>
      <c r="L446" s="1070" t="s">
        <v>147</v>
      </c>
      <c r="M446" s="1070" t="s">
        <v>147</v>
      </c>
      <c r="N446" s="1070" t="s">
        <v>147</v>
      </c>
      <c r="O446" s="1070" t="s">
        <v>147</v>
      </c>
      <c r="P446" s="1070" t="s">
        <v>147</v>
      </c>
      <c r="Q446" s="1070" t="s">
        <v>147</v>
      </c>
    </row>
    <row r="447" spans="3:17" ht="14.5">
      <c r="C447" s="611" t="s">
        <v>147</v>
      </c>
      <c r="D447" s="611" t="s">
        <v>147</v>
      </c>
      <c r="E447" s="1354" t="s">
        <v>147</v>
      </c>
      <c r="F447" s="1070" t="s">
        <v>147</v>
      </c>
      <c r="G447" s="1070" t="s">
        <v>147</v>
      </c>
      <c r="H447" s="1070" t="s">
        <v>147</v>
      </c>
      <c r="I447" s="1070" t="s">
        <v>147</v>
      </c>
      <c r="J447" s="1070" t="s">
        <v>147</v>
      </c>
      <c r="K447" s="1070" t="s">
        <v>147</v>
      </c>
      <c r="L447" s="1070" t="s">
        <v>147</v>
      </c>
      <c r="M447" s="1070" t="s">
        <v>147</v>
      </c>
      <c r="N447" s="1070" t="s">
        <v>147</v>
      </c>
      <c r="O447" s="1070" t="s">
        <v>147</v>
      </c>
      <c r="P447" s="1070" t="s">
        <v>147</v>
      </c>
      <c r="Q447" s="1070" t="s">
        <v>147</v>
      </c>
    </row>
    <row r="448" spans="3:17" ht="14.5">
      <c r="C448" s="611" t="s">
        <v>147</v>
      </c>
      <c r="D448" s="611" t="s">
        <v>147</v>
      </c>
      <c r="E448" s="1354" t="s">
        <v>147</v>
      </c>
      <c r="F448" s="1070" t="s">
        <v>147</v>
      </c>
      <c r="G448" s="1070" t="s">
        <v>147</v>
      </c>
      <c r="H448" s="1070" t="s">
        <v>147</v>
      </c>
      <c r="I448" s="1070" t="s">
        <v>147</v>
      </c>
      <c r="J448" s="1070" t="s">
        <v>147</v>
      </c>
      <c r="K448" s="1070" t="s">
        <v>147</v>
      </c>
      <c r="L448" s="1070" t="s">
        <v>147</v>
      </c>
      <c r="M448" s="1070" t="s">
        <v>147</v>
      </c>
      <c r="N448" s="1070" t="s">
        <v>147</v>
      </c>
      <c r="O448" s="1070" t="s">
        <v>147</v>
      </c>
      <c r="P448" s="1070" t="s">
        <v>147</v>
      </c>
      <c r="Q448" s="1070" t="s">
        <v>147</v>
      </c>
    </row>
    <row r="449" spans="3:17" ht="14.5">
      <c r="C449" s="611" t="s">
        <v>147</v>
      </c>
      <c r="D449" s="611" t="s">
        <v>147</v>
      </c>
      <c r="E449" s="1354" t="s">
        <v>147</v>
      </c>
      <c r="F449" s="1070" t="s">
        <v>147</v>
      </c>
      <c r="G449" s="1070" t="s">
        <v>147</v>
      </c>
      <c r="H449" s="1070" t="s">
        <v>147</v>
      </c>
      <c r="I449" s="1070" t="s">
        <v>147</v>
      </c>
      <c r="J449" s="1070" t="s">
        <v>147</v>
      </c>
      <c r="K449" s="1070" t="s">
        <v>147</v>
      </c>
      <c r="L449" s="1070" t="s">
        <v>147</v>
      </c>
      <c r="M449" s="1070" t="s">
        <v>147</v>
      </c>
      <c r="N449" s="1070" t="s">
        <v>147</v>
      </c>
      <c r="O449" s="1070" t="s">
        <v>147</v>
      </c>
      <c r="P449" s="1070" t="s">
        <v>147</v>
      </c>
      <c r="Q449" s="1070" t="s">
        <v>147</v>
      </c>
    </row>
    <row r="450" spans="3:17" ht="14.5">
      <c r="C450" s="611" t="s">
        <v>147</v>
      </c>
      <c r="D450" s="611" t="s">
        <v>147</v>
      </c>
      <c r="E450" s="1354" t="s">
        <v>147</v>
      </c>
      <c r="F450" s="1070" t="s">
        <v>147</v>
      </c>
      <c r="G450" s="1070" t="s">
        <v>147</v>
      </c>
      <c r="H450" s="1070" t="s">
        <v>147</v>
      </c>
      <c r="I450" s="1070" t="s">
        <v>147</v>
      </c>
      <c r="J450" s="1070" t="s">
        <v>147</v>
      </c>
      <c r="K450" s="1070" t="s">
        <v>147</v>
      </c>
      <c r="L450" s="1070" t="s">
        <v>147</v>
      </c>
      <c r="M450" s="1070" t="s">
        <v>147</v>
      </c>
      <c r="N450" s="1070" t="s">
        <v>147</v>
      </c>
      <c r="O450" s="1070" t="s">
        <v>147</v>
      </c>
      <c r="P450" s="1070" t="s">
        <v>147</v>
      </c>
      <c r="Q450" s="1070" t="s">
        <v>147</v>
      </c>
    </row>
    <row r="451" spans="3:17" ht="14.5">
      <c r="C451" s="611" t="s">
        <v>147</v>
      </c>
      <c r="D451" s="611" t="s">
        <v>147</v>
      </c>
      <c r="E451" s="1354" t="s">
        <v>147</v>
      </c>
      <c r="F451" s="1070" t="s">
        <v>147</v>
      </c>
      <c r="G451" s="1070" t="s">
        <v>147</v>
      </c>
      <c r="H451" s="1070" t="s">
        <v>147</v>
      </c>
      <c r="I451" s="1070" t="s">
        <v>147</v>
      </c>
      <c r="J451" s="1070" t="s">
        <v>147</v>
      </c>
      <c r="K451" s="1070" t="s">
        <v>147</v>
      </c>
      <c r="L451" s="1070" t="s">
        <v>147</v>
      </c>
      <c r="M451" s="1070" t="s">
        <v>147</v>
      </c>
      <c r="N451" s="1070" t="s">
        <v>147</v>
      </c>
      <c r="O451" s="1070" t="s">
        <v>147</v>
      </c>
      <c r="P451" s="1070" t="s">
        <v>147</v>
      </c>
      <c r="Q451" s="1070" t="s">
        <v>147</v>
      </c>
    </row>
    <row r="452" spans="3:17" ht="14.5">
      <c r="C452" s="611" t="s">
        <v>147</v>
      </c>
      <c r="D452" s="611" t="s">
        <v>147</v>
      </c>
      <c r="E452" s="1354" t="s">
        <v>147</v>
      </c>
      <c r="F452" s="1070" t="s">
        <v>147</v>
      </c>
      <c r="G452" s="1070" t="s">
        <v>147</v>
      </c>
      <c r="H452" s="1070" t="s">
        <v>147</v>
      </c>
      <c r="I452" s="1070" t="s">
        <v>147</v>
      </c>
      <c r="J452" s="1070" t="s">
        <v>147</v>
      </c>
      <c r="K452" s="1070" t="s">
        <v>147</v>
      </c>
      <c r="L452" s="1070" t="s">
        <v>147</v>
      </c>
      <c r="M452" s="1070" t="s">
        <v>147</v>
      </c>
      <c r="N452" s="1070" t="s">
        <v>147</v>
      </c>
      <c r="O452" s="1070" t="s">
        <v>147</v>
      </c>
      <c r="P452" s="1070" t="s">
        <v>147</v>
      </c>
      <c r="Q452" s="1070" t="s">
        <v>147</v>
      </c>
    </row>
    <row r="453" spans="3:17" ht="14.5">
      <c r="C453" s="611" t="s">
        <v>147</v>
      </c>
      <c r="D453" s="611" t="s">
        <v>147</v>
      </c>
      <c r="E453" s="1354" t="s">
        <v>147</v>
      </c>
      <c r="F453" s="1070" t="s">
        <v>147</v>
      </c>
      <c r="G453" s="1070" t="s">
        <v>147</v>
      </c>
      <c r="H453" s="1070" t="s">
        <v>147</v>
      </c>
      <c r="I453" s="1070" t="s">
        <v>147</v>
      </c>
      <c r="J453" s="1070" t="s">
        <v>147</v>
      </c>
      <c r="K453" s="1070" t="s">
        <v>147</v>
      </c>
      <c r="L453" s="1070" t="s">
        <v>147</v>
      </c>
      <c r="M453" s="1070" t="s">
        <v>147</v>
      </c>
      <c r="N453" s="1070" t="s">
        <v>147</v>
      </c>
      <c r="O453" s="1070" t="s">
        <v>147</v>
      </c>
      <c r="P453" s="1070" t="s">
        <v>147</v>
      </c>
      <c r="Q453" s="1070" t="s">
        <v>147</v>
      </c>
    </row>
    <row r="454" spans="3:17" ht="14.5">
      <c r="C454" s="611" t="s">
        <v>147</v>
      </c>
      <c r="D454" s="611" t="s">
        <v>147</v>
      </c>
      <c r="E454" s="1354" t="s">
        <v>147</v>
      </c>
      <c r="F454" s="1070" t="s">
        <v>147</v>
      </c>
      <c r="G454" s="1070" t="s">
        <v>147</v>
      </c>
      <c r="H454" s="1070" t="s">
        <v>147</v>
      </c>
      <c r="I454" s="1070" t="s">
        <v>147</v>
      </c>
      <c r="J454" s="1070" t="s">
        <v>147</v>
      </c>
      <c r="K454" s="1070" t="s">
        <v>147</v>
      </c>
      <c r="L454" s="1070" t="s">
        <v>147</v>
      </c>
      <c r="M454" s="1070" t="s">
        <v>147</v>
      </c>
      <c r="N454" s="1070" t="s">
        <v>147</v>
      </c>
      <c r="O454" s="1070" t="s">
        <v>147</v>
      </c>
      <c r="P454" s="1070" t="s">
        <v>147</v>
      </c>
      <c r="Q454" s="1070" t="s">
        <v>147</v>
      </c>
    </row>
    <row r="455" spans="3:17" ht="14.5">
      <c r="C455" s="611" t="s">
        <v>147</v>
      </c>
      <c r="D455" s="611" t="s">
        <v>147</v>
      </c>
      <c r="E455" s="1354" t="s">
        <v>147</v>
      </c>
      <c r="F455" s="1070" t="s">
        <v>147</v>
      </c>
      <c r="G455" s="1070" t="s">
        <v>147</v>
      </c>
      <c r="H455" s="1070" t="s">
        <v>147</v>
      </c>
      <c r="I455" s="1070" t="s">
        <v>147</v>
      </c>
      <c r="J455" s="1070" t="s">
        <v>147</v>
      </c>
      <c r="K455" s="1070" t="s">
        <v>147</v>
      </c>
      <c r="L455" s="1070" t="s">
        <v>147</v>
      </c>
      <c r="M455" s="1070" t="s">
        <v>147</v>
      </c>
      <c r="N455" s="1070" t="s">
        <v>147</v>
      </c>
      <c r="O455" s="1070" t="s">
        <v>147</v>
      </c>
      <c r="P455" s="1070" t="s">
        <v>147</v>
      </c>
      <c r="Q455" s="1070" t="s">
        <v>147</v>
      </c>
    </row>
    <row r="456" spans="3:17" ht="14.5">
      <c r="C456" s="611" t="s">
        <v>147</v>
      </c>
      <c r="D456" s="611" t="s">
        <v>147</v>
      </c>
      <c r="E456" s="1354" t="s">
        <v>147</v>
      </c>
      <c r="F456" s="1070" t="s">
        <v>147</v>
      </c>
      <c r="G456" s="1070" t="s">
        <v>147</v>
      </c>
      <c r="H456" s="1070" t="s">
        <v>147</v>
      </c>
      <c r="I456" s="1070" t="s">
        <v>147</v>
      </c>
      <c r="J456" s="1070" t="s">
        <v>147</v>
      </c>
      <c r="K456" s="1070" t="s">
        <v>147</v>
      </c>
      <c r="L456" s="1070" t="s">
        <v>147</v>
      </c>
      <c r="M456" s="1070" t="s">
        <v>147</v>
      </c>
      <c r="N456" s="1070" t="s">
        <v>147</v>
      </c>
      <c r="O456" s="1070" t="s">
        <v>147</v>
      </c>
      <c r="P456" s="1070" t="s">
        <v>147</v>
      </c>
      <c r="Q456" s="1070" t="s">
        <v>147</v>
      </c>
    </row>
    <row r="457" spans="3:17" ht="14.5">
      <c r="C457" s="611" t="s">
        <v>147</v>
      </c>
      <c r="D457" s="611" t="s">
        <v>147</v>
      </c>
      <c r="E457" s="1354" t="s">
        <v>147</v>
      </c>
      <c r="F457" s="1070" t="s">
        <v>147</v>
      </c>
      <c r="G457" s="1070" t="s">
        <v>147</v>
      </c>
      <c r="H457" s="1070" t="s">
        <v>147</v>
      </c>
      <c r="I457" s="1070" t="s">
        <v>147</v>
      </c>
      <c r="J457" s="1070" t="s">
        <v>147</v>
      </c>
      <c r="K457" s="1070" t="s">
        <v>147</v>
      </c>
      <c r="L457" s="1070" t="s">
        <v>147</v>
      </c>
      <c r="M457" s="1070" t="s">
        <v>147</v>
      </c>
      <c r="N457" s="1070" t="s">
        <v>147</v>
      </c>
      <c r="O457" s="1070" t="s">
        <v>147</v>
      </c>
      <c r="P457" s="1070" t="s">
        <v>147</v>
      </c>
      <c r="Q457" s="1070" t="s">
        <v>147</v>
      </c>
    </row>
    <row r="458" spans="3:17" ht="14.5">
      <c r="C458" s="611" t="s">
        <v>147</v>
      </c>
      <c r="D458" s="611" t="s">
        <v>147</v>
      </c>
      <c r="E458" s="1354" t="s">
        <v>147</v>
      </c>
      <c r="F458" s="1070" t="s">
        <v>147</v>
      </c>
      <c r="G458" s="1070" t="s">
        <v>147</v>
      </c>
      <c r="H458" s="1070" t="s">
        <v>147</v>
      </c>
      <c r="I458" s="1070" t="s">
        <v>147</v>
      </c>
      <c r="J458" s="1070" t="s">
        <v>147</v>
      </c>
      <c r="K458" s="1070" t="s">
        <v>147</v>
      </c>
      <c r="L458" s="1070" t="s">
        <v>147</v>
      </c>
      <c r="M458" s="1070" t="s">
        <v>147</v>
      </c>
      <c r="N458" s="1070" t="s">
        <v>147</v>
      </c>
      <c r="O458" s="1070" t="s">
        <v>147</v>
      </c>
      <c r="P458" s="1070" t="s">
        <v>147</v>
      </c>
      <c r="Q458" s="1070" t="s">
        <v>147</v>
      </c>
    </row>
    <row r="459" spans="3:17" ht="14.5">
      <c r="C459" s="611" t="s">
        <v>147</v>
      </c>
      <c r="D459" s="611" t="s">
        <v>147</v>
      </c>
      <c r="E459" s="1354" t="s">
        <v>147</v>
      </c>
      <c r="F459" s="1070" t="s">
        <v>147</v>
      </c>
      <c r="G459" s="1070" t="s">
        <v>147</v>
      </c>
      <c r="H459" s="1070" t="s">
        <v>147</v>
      </c>
      <c r="I459" s="1070" t="s">
        <v>147</v>
      </c>
      <c r="J459" s="1070" t="s">
        <v>147</v>
      </c>
      <c r="K459" s="1070" t="s">
        <v>147</v>
      </c>
      <c r="L459" s="1070" t="s">
        <v>147</v>
      </c>
      <c r="M459" s="1070" t="s">
        <v>147</v>
      </c>
      <c r="N459" s="1070" t="s">
        <v>147</v>
      </c>
      <c r="O459" s="1070" t="s">
        <v>147</v>
      </c>
      <c r="P459" s="1070" t="s">
        <v>147</v>
      </c>
      <c r="Q459" s="1070" t="s">
        <v>147</v>
      </c>
    </row>
    <row r="460" spans="3:17" ht="14.5">
      <c r="C460" s="611" t="s">
        <v>147</v>
      </c>
      <c r="D460" s="611" t="s">
        <v>147</v>
      </c>
      <c r="E460" s="1354" t="s">
        <v>147</v>
      </c>
      <c r="F460" s="1070" t="s">
        <v>147</v>
      </c>
      <c r="G460" s="1070" t="s">
        <v>147</v>
      </c>
      <c r="H460" s="1070" t="s">
        <v>147</v>
      </c>
      <c r="I460" s="1070" t="s">
        <v>147</v>
      </c>
      <c r="J460" s="1070" t="s">
        <v>147</v>
      </c>
      <c r="K460" s="1070" t="s">
        <v>147</v>
      </c>
      <c r="L460" s="1070" t="s">
        <v>147</v>
      </c>
      <c r="M460" s="1070" t="s">
        <v>147</v>
      </c>
      <c r="N460" s="1070" t="s">
        <v>147</v>
      </c>
      <c r="O460" s="1070" t="s">
        <v>147</v>
      </c>
      <c r="P460" s="1070" t="s">
        <v>147</v>
      </c>
      <c r="Q460" s="1070" t="s">
        <v>147</v>
      </c>
    </row>
    <row r="461" spans="3:17" ht="14.5">
      <c r="C461" s="611" t="s">
        <v>147</v>
      </c>
      <c r="D461" s="611" t="s">
        <v>147</v>
      </c>
      <c r="E461" s="1354" t="s">
        <v>147</v>
      </c>
      <c r="F461" s="1070" t="s">
        <v>147</v>
      </c>
      <c r="G461" s="1070" t="s">
        <v>147</v>
      </c>
      <c r="H461" s="1070" t="s">
        <v>147</v>
      </c>
      <c r="I461" s="1070" t="s">
        <v>147</v>
      </c>
      <c r="J461" s="1070" t="s">
        <v>147</v>
      </c>
      <c r="K461" s="1070" t="s">
        <v>147</v>
      </c>
      <c r="L461" s="1070" t="s">
        <v>147</v>
      </c>
      <c r="M461" s="1070" t="s">
        <v>147</v>
      </c>
      <c r="N461" s="1070" t="s">
        <v>147</v>
      </c>
      <c r="O461" s="1070" t="s">
        <v>147</v>
      </c>
      <c r="P461" s="1070" t="s">
        <v>147</v>
      </c>
      <c r="Q461" s="1070" t="s">
        <v>147</v>
      </c>
    </row>
    <row r="462" spans="3:17" ht="14.5">
      <c r="C462" s="611" t="s">
        <v>147</v>
      </c>
      <c r="D462" s="611" t="s">
        <v>147</v>
      </c>
      <c r="E462" s="1354" t="s">
        <v>147</v>
      </c>
      <c r="F462" s="1070" t="s">
        <v>147</v>
      </c>
      <c r="G462" s="1070" t="s">
        <v>147</v>
      </c>
      <c r="H462" s="1070" t="s">
        <v>147</v>
      </c>
      <c r="I462" s="1070" t="s">
        <v>147</v>
      </c>
      <c r="J462" s="1070" t="s">
        <v>147</v>
      </c>
      <c r="K462" s="1070" t="s">
        <v>147</v>
      </c>
      <c r="L462" s="1070" t="s">
        <v>147</v>
      </c>
      <c r="M462" s="1070" t="s">
        <v>147</v>
      </c>
      <c r="N462" s="1070" t="s">
        <v>147</v>
      </c>
      <c r="O462" s="1070" t="s">
        <v>147</v>
      </c>
      <c r="P462" s="1070" t="s">
        <v>147</v>
      </c>
      <c r="Q462" s="1070" t="s">
        <v>147</v>
      </c>
    </row>
    <row r="463" spans="3:17" ht="14.5">
      <c r="C463" s="611" t="s">
        <v>147</v>
      </c>
      <c r="D463" s="611" t="s">
        <v>147</v>
      </c>
      <c r="E463" s="1354" t="s">
        <v>147</v>
      </c>
      <c r="F463" s="1070" t="s">
        <v>147</v>
      </c>
      <c r="G463" s="1070" t="s">
        <v>147</v>
      </c>
      <c r="H463" s="1070" t="s">
        <v>147</v>
      </c>
      <c r="I463" s="1070" t="s">
        <v>147</v>
      </c>
      <c r="J463" s="1070" t="s">
        <v>147</v>
      </c>
      <c r="K463" s="1070" t="s">
        <v>147</v>
      </c>
      <c r="L463" s="1070" t="s">
        <v>147</v>
      </c>
      <c r="M463" s="1070" t="s">
        <v>147</v>
      </c>
      <c r="N463" s="1070" t="s">
        <v>147</v>
      </c>
      <c r="O463" s="1070" t="s">
        <v>147</v>
      </c>
      <c r="P463" s="1070" t="s">
        <v>147</v>
      </c>
      <c r="Q463" s="1070" t="s">
        <v>147</v>
      </c>
    </row>
    <row r="464" spans="3:17" ht="14.5">
      <c r="C464" s="611" t="s">
        <v>147</v>
      </c>
      <c r="D464" s="611" t="s">
        <v>147</v>
      </c>
      <c r="E464" s="1354" t="s">
        <v>147</v>
      </c>
      <c r="F464" s="1070" t="s">
        <v>147</v>
      </c>
      <c r="G464" s="1070" t="s">
        <v>147</v>
      </c>
      <c r="H464" s="1070" t="s">
        <v>147</v>
      </c>
      <c r="I464" s="1070" t="s">
        <v>147</v>
      </c>
      <c r="J464" s="1070" t="s">
        <v>147</v>
      </c>
      <c r="K464" s="1070" t="s">
        <v>147</v>
      </c>
      <c r="L464" s="1070" t="s">
        <v>147</v>
      </c>
      <c r="M464" s="1070" t="s">
        <v>147</v>
      </c>
      <c r="N464" s="1070" t="s">
        <v>147</v>
      </c>
      <c r="O464" s="1070" t="s">
        <v>147</v>
      </c>
      <c r="P464" s="1070" t="s">
        <v>147</v>
      </c>
      <c r="Q464" s="1070" t="s">
        <v>147</v>
      </c>
    </row>
    <row r="465" spans="3:17" ht="14.5">
      <c r="C465" s="611" t="s">
        <v>147</v>
      </c>
      <c r="D465" s="611" t="s">
        <v>147</v>
      </c>
      <c r="E465" s="1354" t="s">
        <v>147</v>
      </c>
      <c r="F465" s="1070" t="s">
        <v>147</v>
      </c>
      <c r="G465" s="1070" t="s">
        <v>147</v>
      </c>
      <c r="H465" s="1070" t="s">
        <v>147</v>
      </c>
      <c r="I465" s="1070" t="s">
        <v>147</v>
      </c>
      <c r="J465" s="1070" t="s">
        <v>147</v>
      </c>
      <c r="K465" s="1070" t="s">
        <v>147</v>
      </c>
      <c r="L465" s="1070" t="s">
        <v>147</v>
      </c>
      <c r="M465" s="1070" t="s">
        <v>147</v>
      </c>
      <c r="N465" s="1070" t="s">
        <v>147</v>
      </c>
      <c r="O465" s="1070" t="s">
        <v>147</v>
      </c>
      <c r="P465" s="1070" t="s">
        <v>147</v>
      </c>
      <c r="Q465" s="1070" t="s">
        <v>147</v>
      </c>
    </row>
    <row r="466" spans="3:17" ht="14.5">
      <c r="C466" s="611" t="s">
        <v>147</v>
      </c>
      <c r="D466" s="611" t="s">
        <v>147</v>
      </c>
      <c r="E466" s="1354" t="s">
        <v>147</v>
      </c>
      <c r="F466" s="1070" t="s">
        <v>147</v>
      </c>
      <c r="G466" s="1070" t="s">
        <v>147</v>
      </c>
      <c r="H466" s="1070" t="s">
        <v>147</v>
      </c>
      <c r="I466" s="1070" t="s">
        <v>147</v>
      </c>
      <c r="J466" s="1070" t="s">
        <v>147</v>
      </c>
      <c r="K466" s="1070" t="s">
        <v>147</v>
      </c>
      <c r="L466" s="1070" t="s">
        <v>147</v>
      </c>
      <c r="M466" s="1070" t="s">
        <v>147</v>
      </c>
      <c r="N466" s="1070" t="s">
        <v>147</v>
      </c>
      <c r="O466" s="1070" t="s">
        <v>147</v>
      </c>
      <c r="P466" s="1070" t="s">
        <v>147</v>
      </c>
      <c r="Q466" s="1070" t="s">
        <v>147</v>
      </c>
    </row>
    <row r="467" spans="3:17" ht="14.5">
      <c r="C467" s="611" t="s">
        <v>147</v>
      </c>
      <c r="D467" s="611" t="s">
        <v>147</v>
      </c>
      <c r="E467" s="1354" t="s">
        <v>147</v>
      </c>
      <c r="F467" s="1070" t="s">
        <v>147</v>
      </c>
      <c r="G467" s="1070" t="s">
        <v>147</v>
      </c>
      <c r="H467" s="1070" t="s">
        <v>147</v>
      </c>
      <c r="I467" s="1070" t="s">
        <v>147</v>
      </c>
      <c r="J467" s="1070" t="s">
        <v>147</v>
      </c>
      <c r="K467" s="1070" t="s">
        <v>147</v>
      </c>
      <c r="L467" s="1070" t="s">
        <v>147</v>
      </c>
      <c r="M467" s="1070" t="s">
        <v>147</v>
      </c>
      <c r="N467" s="1070" t="s">
        <v>147</v>
      </c>
      <c r="O467" s="1070" t="s">
        <v>147</v>
      </c>
      <c r="P467" s="1070" t="s">
        <v>147</v>
      </c>
      <c r="Q467" s="1070" t="s">
        <v>147</v>
      </c>
    </row>
    <row r="468" spans="3:17" ht="14.5">
      <c r="C468" s="611" t="s">
        <v>147</v>
      </c>
      <c r="D468" s="611" t="s">
        <v>147</v>
      </c>
      <c r="E468" s="1354" t="s">
        <v>147</v>
      </c>
      <c r="F468" s="1070" t="s">
        <v>147</v>
      </c>
      <c r="G468" s="1070" t="s">
        <v>147</v>
      </c>
      <c r="H468" s="1070" t="s">
        <v>147</v>
      </c>
      <c r="I468" s="1070" t="s">
        <v>147</v>
      </c>
      <c r="J468" s="1070" t="s">
        <v>147</v>
      </c>
      <c r="K468" s="1070" t="s">
        <v>147</v>
      </c>
      <c r="L468" s="1070" t="s">
        <v>147</v>
      </c>
      <c r="M468" s="1070" t="s">
        <v>147</v>
      </c>
      <c r="N468" s="1070" t="s">
        <v>147</v>
      </c>
      <c r="O468" s="1070" t="s">
        <v>147</v>
      </c>
      <c r="P468" s="1070" t="s">
        <v>147</v>
      </c>
      <c r="Q468" s="1070" t="s">
        <v>147</v>
      </c>
    </row>
    <row r="469" spans="3:17" ht="14.5">
      <c r="C469" s="611" t="s">
        <v>147</v>
      </c>
      <c r="D469" s="611" t="s">
        <v>147</v>
      </c>
      <c r="E469" s="1354" t="s">
        <v>147</v>
      </c>
      <c r="F469" s="1070" t="s">
        <v>147</v>
      </c>
      <c r="G469" s="1070" t="s">
        <v>147</v>
      </c>
      <c r="H469" s="1070" t="s">
        <v>147</v>
      </c>
      <c r="I469" s="1070" t="s">
        <v>147</v>
      </c>
      <c r="J469" s="1070" t="s">
        <v>147</v>
      </c>
      <c r="K469" s="1070" t="s">
        <v>147</v>
      </c>
      <c r="L469" s="1070" t="s">
        <v>147</v>
      </c>
      <c r="M469" s="1070" t="s">
        <v>147</v>
      </c>
      <c r="N469" s="1070" t="s">
        <v>147</v>
      </c>
      <c r="O469" s="1070" t="s">
        <v>147</v>
      </c>
      <c r="P469" s="1070" t="s">
        <v>147</v>
      </c>
      <c r="Q469" s="1070" t="s">
        <v>147</v>
      </c>
    </row>
    <row r="470" spans="3:17" ht="14.5">
      <c r="C470" s="611" t="s">
        <v>147</v>
      </c>
      <c r="D470" s="611" t="s">
        <v>147</v>
      </c>
      <c r="E470" s="1354" t="s">
        <v>147</v>
      </c>
      <c r="F470" s="1070" t="s">
        <v>147</v>
      </c>
      <c r="G470" s="1070" t="s">
        <v>147</v>
      </c>
      <c r="H470" s="1070" t="s">
        <v>147</v>
      </c>
      <c r="I470" s="1070" t="s">
        <v>147</v>
      </c>
      <c r="J470" s="1070" t="s">
        <v>147</v>
      </c>
      <c r="K470" s="1070" t="s">
        <v>147</v>
      </c>
      <c r="L470" s="1070" t="s">
        <v>147</v>
      </c>
      <c r="M470" s="1070" t="s">
        <v>147</v>
      </c>
      <c r="N470" s="1070" t="s">
        <v>147</v>
      </c>
      <c r="O470" s="1070" t="s">
        <v>147</v>
      </c>
      <c r="P470" s="1070" t="s">
        <v>147</v>
      </c>
      <c r="Q470" s="1070" t="s">
        <v>147</v>
      </c>
    </row>
    <row r="471" spans="3:17" ht="14.5">
      <c r="C471" s="611" t="s">
        <v>147</v>
      </c>
      <c r="D471" s="611" t="s">
        <v>147</v>
      </c>
      <c r="E471" s="1354" t="s">
        <v>147</v>
      </c>
      <c r="F471" s="1070" t="s">
        <v>147</v>
      </c>
      <c r="G471" s="1070" t="s">
        <v>147</v>
      </c>
      <c r="H471" s="1070" t="s">
        <v>147</v>
      </c>
      <c r="I471" s="1070" t="s">
        <v>147</v>
      </c>
      <c r="J471" s="1070" t="s">
        <v>147</v>
      </c>
      <c r="K471" s="1070" t="s">
        <v>147</v>
      </c>
      <c r="L471" s="1070" t="s">
        <v>147</v>
      </c>
      <c r="M471" s="1070" t="s">
        <v>147</v>
      </c>
      <c r="N471" s="1070" t="s">
        <v>147</v>
      </c>
      <c r="O471" s="1070" t="s">
        <v>147</v>
      </c>
      <c r="P471" s="1070" t="s">
        <v>147</v>
      </c>
      <c r="Q471" s="1070" t="s">
        <v>147</v>
      </c>
    </row>
    <row r="472" spans="3:17" ht="14.5">
      <c r="C472" s="611" t="s">
        <v>147</v>
      </c>
      <c r="D472" s="611" t="s">
        <v>147</v>
      </c>
      <c r="E472" s="1354" t="s">
        <v>147</v>
      </c>
      <c r="F472" s="1070" t="s">
        <v>147</v>
      </c>
      <c r="G472" s="1070" t="s">
        <v>147</v>
      </c>
      <c r="H472" s="1070" t="s">
        <v>147</v>
      </c>
      <c r="I472" s="1070" t="s">
        <v>147</v>
      </c>
      <c r="J472" s="1070" t="s">
        <v>147</v>
      </c>
      <c r="K472" s="1070" t="s">
        <v>147</v>
      </c>
      <c r="L472" s="1070" t="s">
        <v>147</v>
      </c>
      <c r="M472" s="1070" t="s">
        <v>147</v>
      </c>
      <c r="N472" s="1070" t="s">
        <v>147</v>
      </c>
      <c r="O472" s="1070" t="s">
        <v>147</v>
      </c>
      <c r="P472" s="1070" t="s">
        <v>147</v>
      </c>
      <c r="Q472" s="1070" t="s">
        <v>147</v>
      </c>
    </row>
    <row r="473" spans="3:17" ht="14.5">
      <c r="C473" s="611" t="s">
        <v>147</v>
      </c>
      <c r="D473" s="611" t="s">
        <v>147</v>
      </c>
      <c r="E473" s="1354" t="s">
        <v>147</v>
      </c>
      <c r="F473" s="1070" t="s">
        <v>147</v>
      </c>
      <c r="G473" s="1070" t="s">
        <v>147</v>
      </c>
      <c r="H473" s="1070" t="s">
        <v>147</v>
      </c>
      <c r="I473" s="1070" t="s">
        <v>147</v>
      </c>
      <c r="J473" s="1070" t="s">
        <v>147</v>
      </c>
      <c r="K473" s="1070" t="s">
        <v>147</v>
      </c>
      <c r="L473" s="1070" t="s">
        <v>147</v>
      </c>
      <c r="M473" s="1070" t="s">
        <v>147</v>
      </c>
      <c r="N473" s="1070" t="s">
        <v>147</v>
      </c>
      <c r="O473" s="1070" t="s">
        <v>147</v>
      </c>
      <c r="P473" s="1070" t="s">
        <v>147</v>
      </c>
      <c r="Q473" s="1070" t="s">
        <v>147</v>
      </c>
    </row>
    <row r="474" spans="3:17" ht="14.5">
      <c r="C474" s="611" t="s">
        <v>147</v>
      </c>
      <c r="D474" s="611" t="s">
        <v>147</v>
      </c>
      <c r="E474" s="1354" t="s">
        <v>147</v>
      </c>
      <c r="F474" s="1070" t="s">
        <v>147</v>
      </c>
      <c r="G474" s="1070" t="s">
        <v>147</v>
      </c>
      <c r="H474" s="1070" t="s">
        <v>147</v>
      </c>
      <c r="I474" s="1070" t="s">
        <v>147</v>
      </c>
      <c r="J474" s="1070" t="s">
        <v>147</v>
      </c>
      <c r="K474" s="1070" t="s">
        <v>147</v>
      </c>
      <c r="L474" s="1070" t="s">
        <v>147</v>
      </c>
      <c r="M474" s="1070" t="s">
        <v>147</v>
      </c>
      <c r="N474" s="1070" t="s">
        <v>147</v>
      </c>
      <c r="O474" s="1070" t="s">
        <v>147</v>
      </c>
      <c r="P474" s="1070" t="s">
        <v>147</v>
      </c>
      <c r="Q474" s="1070" t="s">
        <v>147</v>
      </c>
    </row>
    <row r="475" spans="3:17" ht="14.5">
      <c r="C475" s="611" t="s">
        <v>147</v>
      </c>
      <c r="D475" s="611" t="s">
        <v>147</v>
      </c>
      <c r="E475" s="1354" t="s">
        <v>147</v>
      </c>
      <c r="F475" s="1070" t="s">
        <v>147</v>
      </c>
      <c r="G475" s="1070" t="s">
        <v>147</v>
      </c>
      <c r="H475" s="1070" t="s">
        <v>147</v>
      </c>
      <c r="I475" s="1070" t="s">
        <v>147</v>
      </c>
      <c r="J475" s="1070" t="s">
        <v>147</v>
      </c>
      <c r="K475" s="1070" t="s">
        <v>147</v>
      </c>
      <c r="L475" s="1070" t="s">
        <v>147</v>
      </c>
      <c r="M475" s="1070" t="s">
        <v>147</v>
      </c>
      <c r="N475" s="1070" t="s">
        <v>147</v>
      </c>
      <c r="O475" s="1070" t="s">
        <v>147</v>
      </c>
      <c r="P475" s="1070" t="s">
        <v>147</v>
      </c>
      <c r="Q475" s="1070" t="s">
        <v>147</v>
      </c>
    </row>
    <row r="476" spans="3:17" ht="14.5">
      <c r="C476" s="611" t="s">
        <v>147</v>
      </c>
      <c r="D476" s="611" t="s">
        <v>147</v>
      </c>
      <c r="E476" s="1354" t="s">
        <v>147</v>
      </c>
      <c r="F476" s="1070" t="s">
        <v>147</v>
      </c>
      <c r="G476" s="1070" t="s">
        <v>147</v>
      </c>
      <c r="H476" s="1070" t="s">
        <v>147</v>
      </c>
      <c r="I476" s="1070" t="s">
        <v>147</v>
      </c>
      <c r="J476" s="1070" t="s">
        <v>147</v>
      </c>
      <c r="K476" s="1070" t="s">
        <v>147</v>
      </c>
      <c r="L476" s="1070" t="s">
        <v>147</v>
      </c>
      <c r="M476" s="1070" t="s">
        <v>147</v>
      </c>
      <c r="N476" s="1070" t="s">
        <v>147</v>
      </c>
      <c r="O476" s="1070" t="s">
        <v>147</v>
      </c>
      <c r="P476" s="1070" t="s">
        <v>147</v>
      </c>
      <c r="Q476" s="1070" t="s">
        <v>147</v>
      </c>
    </row>
    <row r="477" spans="3:17" ht="14.5">
      <c r="C477" s="611" t="s">
        <v>147</v>
      </c>
      <c r="D477" s="611" t="s">
        <v>147</v>
      </c>
      <c r="E477" s="1354" t="s">
        <v>147</v>
      </c>
      <c r="F477" s="1070" t="s">
        <v>147</v>
      </c>
      <c r="G477" s="1070" t="s">
        <v>147</v>
      </c>
      <c r="H477" s="1070" t="s">
        <v>147</v>
      </c>
      <c r="I477" s="1070" t="s">
        <v>147</v>
      </c>
      <c r="J477" s="1070" t="s">
        <v>147</v>
      </c>
      <c r="K477" s="1070" t="s">
        <v>147</v>
      </c>
      <c r="L477" s="1070" t="s">
        <v>147</v>
      </c>
      <c r="M477" s="1070" t="s">
        <v>147</v>
      </c>
      <c r="N477" s="1070" t="s">
        <v>147</v>
      </c>
      <c r="O477" s="1070" t="s">
        <v>147</v>
      </c>
      <c r="P477" s="1070" t="s">
        <v>147</v>
      </c>
      <c r="Q477" s="1070" t="s">
        <v>147</v>
      </c>
    </row>
    <row r="478" spans="3:17" ht="14.5">
      <c r="C478" s="611" t="s">
        <v>147</v>
      </c>
      <c r="D478" s="611" t="s">
        <v>147</v>
      </c>
      <c r="E478" s="1354" t="s">
        <v>147</v>
      </c>
      <c r="F478" s="1070" t="s">
        <v>147</v>
      </c>
      <c r="G478" s="1070" t="s">
        <v>147</v>
      </c>
      <c r="H478" s="1070" t="s">
        <v>147</v>
      </c>
      <c r="I478" s="1070" t="s">
        <v>147</v>
      </c>
      <c r="J478" s="1070" t="s">
        <v>147</v>
      </c>
      <c r="K478" s="1070" t="s">
        <v>147</v>
      </c>
      <c r="L478" s="1070" t="s">
        <v>147</v>
      </c>
      <c r="M478" s="1070" t="s">
        <v>147</v>
      </c>
      <c r="N478" s="1070" t="s">
        <v>147</v>
      </c>
      <c r="O478" s="1070" t="s">
        <v>147</v>
      </c>
      <c r="P478" s="1070" t="s">
        <v>147</v>
      </c>
      <c r="Q478" s="1070" t="s">
        <v>147</v>
      </c>
    </row>
    <row r="479" spans="3:17" ht="14.5">
      <c r="C479" s="611" t="s">
        <v>147</v>
      </c>
      <c r="D479" s="611" t="s">
        <v>147</v>
      </c>
      <c r="E479" s="1354" t="s">
        <v>147</v>
      </c>
      <c r="F479" s="1070" t="s">
        <v>147</v>
      </c>
      <c r="G479" s="1070" t="s">
        <v>147</v>
      </c>
      <c r="H479" s="1070" t="s">
        <v>147</v>
      </c>
      <c r="I479" s="1070" t="s">
        <v>147</v>
      </c>
      <c r="J479" s="1070" t="s">
        <v>147</v>
      </c>
      <c r="K479" s="1070" t="s">
        <v>147</v>
      </c>
      <c r="L479" s="1070" t="s">
        <v>147</v>
      </c>
      <c r="M479" s="1070" t="s">
        <v>147</v>
      </c>
      <c r="N479" s="1070" t="s">
        <v>147</v>
      </c>
      <c r="O479" s="1070" t="s">
        <v>147</v>
      </c>
      <c r="P479" s="1070" t="s">
        <v>147</v>
      </c>
      <c r="Q479" s="1070" t="s">
        <v>147</v>
      </c>
    </row>
    <row r="480" spans="3:17" ht="14.5">
      <c r="C480" s="611" t="s">
        <v>147</v>
      </c>
      <c r="D480" s="611" t="s">
        <v>147</v>
      </c>
      <c r="E480" s="1354" t="s">
        <v>147</v>
      </c>
      <c r="F480" s="1070" t="s">
        <v>147</v>
      </c>
      <c r="G480" s="1070" t="s">
        <v>147</v>
      </c>
      <c r="H480" s="1070" t="s">
        <v>147</v>
      </c>
      <c r="I480" s="1070" t="s">
        <v>147</v>
      </c>
      <c r="J480" s="1070" t="s">
        <v>147</v>
      </c>
      <c r="K480" s="1070" t="s">
        <v>147</v>
      </c>
      <c r="L480" s="1070" t="s">
        <v>147</v>
      </c>
      <c r="M480" s="1070" t="s">
        <v>147</v>
      </c>
      <c r="N480" s="1070" t="s">
        <v>147</v>
      </c>
      <c r="O480" s="1070" t="s">
        <v>147</v>
      </c>
      <c r="P480" s="1070" t="s">
        <v>147</v>
      </c>
      <c r="Q480" s="1070" t="s">
        <v>147</v>
      </c>
    </row>
    <row r="481" spans="3:17" ht="14.5">
      <c r="C481" s="611" t="s">
        <v>147</v>
      </c>
      <c r="D481" s="611" t="s">
        <v>147</v>
      </c>
      <c r="E481" s="1354" t="s">
        <v>147</v>
      </c>
      <c r="F481" s="1070" t="s">
        <v>147</v>
      </c>
      <c r="G481" s="1070" t="s">
        <v>147</v>
      </c>
      <c r="H481" s="1070" t="s">
        <v>147</v>
      </c>
      <c r="I481" s="1070" t="s">
        <v>147</v>
      </c>
      <c r="J481" s="1070" t="s">
        <v>147</v>
      </c>
      <c r="K481" s="1070" t="s">
        <v>147</v>
      </c>
      <c r="L481" s="1070" t="s">
        <v>147</v>
      </c>
      <c r="M481" s="1070" t="s">
        <v>147</v>
      </c>
      <c r="N481" s="1070" t="s">
        <v>147</v>
      </c>
      <c r="O481" s="1070" t="s">
        <v>147</v>
      </c>
      <c r="P481" s="1070" t="s">
        <v>147</v>
      </c>
      <c r="Q481" s="1070" t="s">
        <v>147</v>
      </c>
    </row>
    <row r="482" spans="3:17" ht="14.5">
      <c r="C482" s="611" t="s">
        <v>147</v>
      </c>
      <c r="D482" s="611" t="s">
        <v>147</v>
      </c>
      <c r="E482" s="1354" t="s">
        <v>147</v>
      </c>
      <c r="F482" s="1070" t="s">
        <v>147</v>
      </c>
      <c r="G482" s="1070" t="s">
        <v>147</v>
      </c>
      <c r="H482" s="1070" t="s">
        <v>147</v>
      </c>
      <c r="I482" s="1070" t="s">
        <v>147</v>
      </c>
      <c r="J482" s="1070" t="s">
        <v>147</v>
      </c>
      <c r="K482" s="1070" t="s">
        <v>147</v>
      </c>
      <c r="L482" s="1070" t="s">
        <v>147</v>
      </c>
      <c r="M482" s="1070" t="s">
        <v>147</v>
      </c>
      <c r="N482" s="1070" t="s">
        <v>147</v>
      </c>
      <c r="O482" s="1070" t="s">
        <v>147</v>
      </c>
      <c r="P482" s="1070" t="s">
        <v>147</v>
      </c>
      <c r="Q482" s="1070" t="s">
        <v>147</v>
      </c>
    </row>
    <row r="483" spans="3:17" ht="14.5">
      <c r="C483" s="611" t="s">
        <v>147</v>
      </c>
      <c r="D483" s="611" t="s">
        <v>147</v>
      </c>
      <c r="E483" s="1354" t="s">
        <v>147</v>
      </c>
      <c r="F483" s="1070" t="s">
        <v>147</v>
      </c>
      <c r="G483" s="1070" t="s">
        <v>147</v>
      </c>
      <c r="H483" s="1070" t="s">
        <v>147</v>
      </c>
      <c r="I483" s="1070" t="s">
        <v>147</v>
      </c>
      <c r="J483" s="1070" t="s">
        <v>147</v>
      </c>
      <c r="K483" s="1070" t="s">
        <v>147</v>
      </c>
      <c r="L483" s="1070" t="s">
        <v>147</v>
      </c>
      <c r="M483" s="1070" t="s">
        <v>147</v>
      </c>
      <c r="N483" s="1070" t="s">
        <v>147</v>
      </c>
      <c r="O483" s="1070" t="s">
        <v>147</v>
      </c>
      <c r="P483" s="1070" t="s">
        <v>147</v>
      </c>
      <c r="Q483" s="1070" t="s">
        <v>147</v>
      </c>
    </row>
    <row r="484" spans="3:17" ht="14.5">
      <c r="C484" s="611" t="s">
        <v>147</v>
      </c>
      <c r="D484" s="611" t="s">
        <v>147</v>
      </c>
      <c r="E484" s="1354" t="s">
        <v>147</v>
      </c>
      <c r="F484" s="1070" t="s">
        <v>147</v>
      </c>
      <c r="G484" s="1070" t="s">
        <v>147</v>
      </c>
      <c r="H484" s="1070" t="s">
        <v>147</v>
      </c>
      <c r="I484" s="1070" t="s">
        <v>147</v>
      </c>
      <c r="J484" s="1070" t="s">
        <v>147</v>
      </c>
      <c r="K484" s="1070" t="s">
        <v>147</v>
      </c>
      <c r="L484" s="1070" t="s">
        <v>147</v>
      </c>
      <c r="M484" s="1070" t="s">
        <v>147</v>
      </c>
      <c r="N484" s="1070" t="s">
        <v>147</v>
      </c>
      <c r="O484" s="1070" t="s">
        <v>147</v>
      </c>
      <c r="P484" s="1070" t="s">
        <v>147</v>
      </c>
      <c r="Q484" s="1070" t="s">
        <v>147</v>
      </c>
    </row>
    <row r="485" spans="3:17" ht="14.5">
      <c r="C485" s="611" t="s">
        <v>147</v>
      </c>
      <c r="D485" s="611" t="s">
        <v>147</v>
      </c>
      <c r="E485" s="1354" t="s">
        <v>147</v>
      </c>
      <c r="F485" s="1070" t="s">
        <v>147</v>
      </c>
      <c r="G485" s="1070" t="s">
        <v>147</v>
      </c>
      <c r="H485" s="1070" t="s">
        <v>147</v>
      </c>
      <c r="I485" s="1070" t="s">
        <v>147</v>
      </c>
      <c r="J485" s="1070" t="s">
        <v>147</v>
      </c>
      <c r="K485" s="1070" t="s">
        <v>147</v>
      </c>
      <c r="L485" s="1070" t="s">
        <v>147</v>
      </c>
      <c r="M485" s="1070" t="s">
        <v>147</v>
      </c>
      <c r="N485" s="1070" t="s">
        <v>147</v>
      </c>
      <c r="O485" s="1070" t="s">
        <v>147</v>
      </c>
      <c r="P485" s="1070" t="s">
        <v>147</v>
      </c>
      <c r="Q485" s="1070" t="s">
        <v>147</v>
      </c>
    </row>
    <row r="486" spans="3:17" ht="14.5">
      <c r="C486" s="611" t="s">
        <v>147</v>
      </c>
      <c r="D486" s="611" t="s">
        <v>147</v>
      </c>
      <c r="E486" s="1354" t="s">
        <v>147</v>
      </c>
      <c r="F486" s="1070" t="s">
        <v>147</v>
      </c>
      <c r="G486" s="1070" t="s">
        <v>147</v>
      </c>
      <c r="H486" s="1070" t="s">
        <v>147</v>
      </c>
      <c r="I486" s="1070" t="s">
        <v>147</v>
      </c>
      <c r="J486" s="1070" t="s">
        <v>147</v>
      </c>
      <c r="K486" s="1070" t="s">
        <v>147</v>
      </c>
      <c r="L486" s="1070" t="s">
        <v>147</v>
      </c>
      <c r="M486" s="1070" t="s">
        <v>147</v>
      </c>
      <c r="N486" s="1070" t="s">
        <v>147</v>
      </c>
      <c r="O486" s="1070" t="s">
        <v>147</v>
      </c>
      <c r="P486" s="1070" t="s">
        <v>147</v>
      </c>
      <c r="Q486" s="1070" t="s">
        <v>147</v>
      </c>
    </row>
    <row r="487" spans="3:17" ht="14.5">
      <c r="C487" s="611" t="s">
        <v>147</v>
      </c>
      <c r="D487" s="611" t="s">
        <v>147</v>
      </c>
      <c r="E487" s="1354" t="s">
        <v>147</v>
      </c>
      <c r="F487" s="1070" t="s">
        <v>147</v>
      </c>
      <c r="G487" s="1070" t="s">
        <v>147</v>
      </c>
      <c r="H487" s="1070" t="s">
        <v>147</v>
      </c>
      <c r="I487" s="1070" t="s">
        <v>147</v>
      </c>
      <c r="J487" s="1070" t="s">
        <v>147</v>
      </c>
      <c r="K487" s="1070" t="s">
        <v>147</v>
      </c>
      <c r="L487" s="1070" t="s">
        <v>147</v>
      </c>
      <c r="M487" s="1070" t="s">
        <v>147</v>
      </c>
      <c r="N487" s="1070" t="s">
        <v>147</v>
      </c>
      <c r="O487" s="1070" t="s">
        <v>147</v>
      </c>
      <c r="P487" s="1070" t="s">
        <v>147</v>
      </c>
      <c r="Q487" s="1070" t="s">
        <v>147</v>
      </c>
    </row>
    <row r="488" spans="3:17" ht="14.5">
      <c r="C488" s="611" t="s">
        <v>147</v>
      </c>
      <c r="D488" s="611" t="s">
        <v>147</v>
      </c>
      <c r="E488" s="1354" t="s">
        <v>147</v>
      </c>
      <c r="F488" s="1070" t="s">
        <v>147</v>
      </c>
      <c r="G488" s="1070" t="s">
        <v>147</v>
      </c>
      <c r="H488" s="1070" t="s">
        <v>147</v>
      </c>
      <c r="I488" s="1070" t="s">
        <v>147</v>
      </c>
      <c r="J488" s="1070" t="s">
        <v>147</v>
      </c>
      <c r="K488" s="1070" t="s">
        <v>147</v>
      </c>
      <c r="L488" s="1070" t="s">
        <v>147</v>
      </c>
      <c r="M488" s="1070" t="s">
        <v>147</v>
      </c>
      <c r="N488" s="1070" t="s">
        <v>147</v>
      </c>
      <c r="O488" s="1070" t="s">
        <v>147</v>
      </c>
      <c r="P488" s="1070" t="s">
        <v>147</v>
      </c>
      <c r="Q488" s="1070" t="s">
        <v>147</v>
      </c>
    </row>
    <row r="489" spans="3:17" ht="14.5">
      <c r="C489" s="611" t="s">
        <v>147</v>
      </c>
      <c r="D489" s="611" t="s">
        <v>147</v>
      </c>
      <c r="E489" s="1354" t="s">
        <v>147</v>
      </c>
      <c r="F489" s="1070" t="s">
        <v>147</v>
      </c>
      <c r="G489" s="1070" t="s">
        <v>147</v>
      </c>
      <c r="H489" s="1070" t="s">
        <v>147</v>
      </c>
      <c r="I489" s="1070" t="s">
        <v>147</v>
      </c>
      <c r="J489" s="1070" t="s">
        <v>147</v>
      </c>
      <c r="K489" s="1070" t="s">
        <v>147</v>
      </c>
      <c r="L489" s="1070" t="s">
        <v>147</v>
      </c>
      <c r="M489" s="1070" t="s">
        <v>147</v>
      </c>
      <c r="N489" s="1070" t="s">
        <v>147</v>
      </c>
      <c r="O489" s="1070" t="s">
        <v>147</v>
      </c>
      <c r="P489" s="1070" t="s">
        <v>147</v>
      </c>
      <c r="Q489" s="1070" t="s">
        <v>147</v>
      </c>
    </row>
    <row r="490" spans="3:17" ht="14.5">
      <c r="C490" s="611" t="s">
        <v>147</v>
      </c>
      <c r="D490" s="611" t="s">
        <v>147</v>
      </c>
      <c r="E490" s="1354" t="s">
        <v>147</v>
      </c>
      <c r="F490" s="1070" t="s">
        <v>147</v>
      </c>
      <c r="G490" s="1070" t="s">
        <v>147</v>
      </c>
      <c r="H490" s="1070" t="s">
        <v>147</v>
      </c>
      <c r="I490" s="1070" t="s">
        <v>147</v>
      </c>
      <c r="J490" s="1070" t="s">
        <v>147</v>
      </c>
      <c r="K490" s="1070" t="s">
        <v>147</v>
      </c>
      <c r="L490" s="1070" t="s">
        <v>147</v>
      </c>
      <c r="M490" s="1070" t="s">
        <v>147</v>
      </c>
      <c r="N490" s="1070" t="s">
        <v>147</v>
      </c>
      <c r="O490" s="1070" t="s">
        <v>147</v>
      </c>
      <c r="P490" s="1070" t="s">
        <v>147</v>
      </c>
      <c r="Q490" s="1070" t="s">
        <v>147</v>
      </c>
    </row>
    <row r="491" spans="3:17" ht="14.5">
      <c r="C491" s="611" t="s">
        <v>147</v>
      </c>
      <c r="D491" s="611" t="s">
        <v>147</v>
      </c>
      <c r="E491" s="1354" t="s">
        <v>147</v>
      </c>
      <c r="F491" s="1070" t="s">
        <v>147</v>
      </c>
      <c r="G491" s="1070" t="s">
        <v>147</v>
      </c>
      <c r="H491" s="1070" t="s">
        <v>147</v>
      </c>
      <c r="I491" s="1070" t="s">
        <v>147</v>
      </c>
      <c r="J491" s="1070" t="s">
        <v>147</v>
      </c>
      <c r="K491" s="1070" t="s">
        <v>147</v>
      </c>
      <c r="L491" s="1070" t="s">
        <v>147</v>
      </c>
      <c r="M491" s="1070" t="s">
        <v>147</v>
      </c>
      <c r="N491" s="1070" t="s">
        <v>147</v>
      </c>
      <c r="O491" s="1070" t="s">
        <v>147</v>
      </c>
      <c r="P491" s="1070" t="s">
        <v>147</v>
      </c>
      <c r="Q491" s="1070" t="s">
        <v>147</v>
      </c>
    </row>
    <row r="492" spans="3:17" ht="14.5">
      <c r="C492" s="611" t="s">
        <v>147</v>
      </c>
      <c r="D492" s="611" t="s">
        <v>147</v>
      </c>
      <c r="E492" s="1354" t="s">
        <v>147</v>
      </c>
      <c r="F492" s="1070" t="s">
        <v>147</v>
      </c>
      <c r="G492" s="1070" t="s">
        <v>147</v>
      </c>
      <c r="H492" s="1070" t="s">
        <v>147</v>
      </c>
      <c r="I492" s="1070" t="s">
        <v>147</v>
      </c>
      <c r="J492" s="1070" t="s">
        <v>147</v>
      </c>
      <c r="K492" s="1070" t="s">
        <v>147</v>
      </c>
      <c r="L492" s="1070" t="s">
        <v>147</v>
      </c>
      <c r="M492" s="1070" t="s">
        <v>147</v>
      </c>
      <c r="N492" s="1070" t="s">
        <v>147</v>
      </c>
      <c r="O492" s="1070" t="s">
        <v>147</v>
      </c>
      <c r="P492" s="1070" t="s">
        <v>147</v>
      </c>
      <c r="Q492" s="1070" t="s">
        <v>147</v>
      </c>
    </row>
    <row r="493" spans="3:17" ht="14.5">
      <c r="C493" s="611" t="s">
        <v>147</v>
      </c>
      <c r="D493" s="611" t="s">
        <v>147</v>
      </c>
      <c r="E493" s="1354" t="s">
        <v>147</v>
      </c>
      <c r="F493" s="1070" t="s">
        <v>147</v>
      </c>
      <c r="G493" s="1070" t="s">
        <v>147</v>
      </c>
      <c r="H493" s="1070" t="s">
        <v>147</v>
      </c>
      <c r="I493" s="1070" t="s">
        <v>147</v>
      </c>
      <c r="J493" s="1070" t="s">
        <v>147</v>
      </c>
      <c r="K493" s="1070" t="s">
        <v>147</v>
      </c>
      <c r="L493" s="1070" t="s">
        <v>147</v>
      </c>
      <c r="M493" s="1070" t="s">
        <v>147</v>
      </c>
      <c r="N493" s="1070" t="s">
        <v>147</v>
      </c>
      <c r="O493" s="1070" t="s">
        <v>147</v>
      </c>
      <c r="P493" s="1070" t="s">
        <v>147</v>
      </c>
      <c r="Q493" s="1070" t="s">
        <v>147</v>
      </c>
    </row>
    <row r="494" spans="3:17" ht="14.5">
      <c r="C494" s="611" t="s">
        <v>147</v>
      </c>
      <c r="D494" s="611" t="s">
        <v>147</v>
      </c>
      <c r="E494" s="1354" t="s">
        <v>147</v>
      </c>
      <c r="F494" s="1070" t="s">
        <v>147</v>
      </c>
      <c r="G494" s="1070" t="s">
        <v>147</v>
      </c>
      <c r="H494" s="1070" t="s">
        <v>147</v>
      </c>
      <c r="I494" s="1070" t="s">
        <v>147</v>
      </c>
      <c r="J494" s="1070" t="s">
        <v>147</v>
      </c>
      <c r="K494" s="1070" t="s">
        <v>147</v>
      </c>
      <c r="L494" s="1070" t="s">
        <v>147</v>
      </c>
      <c r="M494" s="1070" t="s">
        <v>147</v>
      </c>
      <c r="N494" s="1070" t="s">
        <v>147</v>
      </c>
      <c r="O494" s="1070" t="s">
        <v>147</v>
      </c>
      <c r="P494" s="1070" t="s">
        <v>147</v>
      </c>
      <c r="Q494" s="1070" t="s">
        <v>147</v>
      </c>
    </row>
    <row r="495" spans="3:17" ht="14.5">
      <c r="C495" s="611" t="s">
        <v>147</v>
      </c>
      <c r="D495" s="611" t="s">
        <v>147</v>
      </c>
      <c r="E495" s="1354" t="s">
        <v>147</v>
      </c>
      <c r="F495" s="1070" t="s">
        <v>147</v>
      </c>
      <c r="G495" s="1070" t="s">
        <v>147</v>
      </c>
      <c r="H495" s="1070" t="s">
        <v>147</v>
      </c>
      <c r="I495" s="1070" t="s">
        <v>147</v>
      </c>
      <c r="J495" s="1070" t="s">
        <v>147</v>
      </c>
      <c r="K495" s="1070" t="s">
        <v>147</v>
      </c>
      <c r="L495" s="1070" t="s">
        <v>147</v>
      </c>
      <c r="M495" s="1070" t="s">
        <v>147</v>
      </c>
      <c r="N495" s="1070" t="s">
        <v>147</v>
      </c>
      <c r="O495" s="1070" t="s">
        <v>147</v>
      </c>
      <c r="P495" s="1070" t="s">
        <v>147</v>
      </c>
      <c r="Q495" s="1070" t="s">
        <v>147</v>
      </c>
    </row>
    <row r="496" spans="3:17" ht="14.5">
      <c r="C496" s="611" t="s">
        <v>147</v>
      </c>
      <c r="D496" s="611" t="s">
        <v>147</v>
      </c>
      <c r="E496" s="1354" t="s">
        <v>147</v>
      </c>
      <c r="F496" s="1070" t="s">
        <v>147</v>
      </c>
      <c r="G496" s="1070" t="s">
        <v>147</v>
      </c>
      <c r="H496" s="1070" t="s">
        <v>147</v>
      </c>
      <c r="I496" s="1070" t="s">
        <v>147</v>
      </c>
      <c r="J496" s="1070" t="s">
        <v>147</v>
      </c>
      <c r="K496" s="1070" t="s">
        <v>147</v>
      </c>
      <c r="L496" s="1070" t="s">
        <v>147</v>
      </c>
      <c r="M496" s="1070" t="s">
        <v>147</v>
      </c>
      <c r="N496" s="1070" t="s">
        <v>147</v>
      </c>
      <c r="O496" s="1070" t="s">
        <v>147</v>
      </c>
      <c r="P496" s="1070" t="s">
        <v>147</v>
      </c>
      <c r="Q496" s="1070" t="s">
        <v>147</v>
      </c>
    </row>
    <row r="497" spans="3:17" ht="14.5">
      <c r="C497" s="611" t="s">
        <v>147</v>
      </c>
      <c r="D497" s="611" t="s">
        <v>147</v>
      </c>
      <c r="E497" s="1354" t="s">
        <v>147</v>
      </c>
      <c r="F497" s="1070" t="s">
        <v>147</v>
      </c>
      <c r="G497" s="1070" t="s">
        <v>147</v>
      </c>
      <c r="H497" s="1070" t="s">
        <v>147</v>
      </c>
      <c r="I497" s="1070" t="s">
        <v>147</v>
      </c>
      <c r="J497" s="1070" t="s">
        <v>147</v>
      </c>
      <c r="K497" s="1070" t="s">
        <v>147</v>
      </c>
      <c r="L497" s="1070" t="s">
        <v>147</v>
      </c>
      <c r="M497" s="1070" t="s">
        <v>147</v>
      </c>
      <c r="N497" s="1070" t="s">
        <v>147</v>
      </c>
      <c r="O497" s="1070" t="s">
        <v>147</v>
      </c>
      <c r="P497" s="1070" t="s">
        <v>147</v>
      </c>
      <c r="Q497" s="1070" t="s">
        <v>147</v>
      </c>
    </row>
    <row r="498" spans="3:17" ht="14.5">
      <c r="C498" s="611" t="s">
        <v>147</v>
      </c>
      <c r="D498" s="611" t="s">
        <v>147</v>
      </c>
      <c r="E498" s="1354" t="s">
        <v>147</v>
      </c>
      <c r="F498" s="1070" t="s">
        <v>147</v>
      </c>
      <c r="G498" s="1070" t="s">
        <v>147</v>
      </c>
      <c r="H498" s="1070" t="s">
        <v>147</v>
      </c>
      <c r="I498" s="1070" t="s">
        <v>147</v>
      </c>
      <c r="J498" s="1070" t="s">
        <v>147</v>
      </c>
      <c r="K498" s="1070" t="s">
        <v>147</v>
      </c>
      <c r="L498" s="1070" t="s">
        <v>147</v>
      </c>
      <c r="M498" s="1070" t="s">
        <v>147</v>
      </c>
      <c r="N498" s="1070" t="s">
        <v>147</v>
      </c>
      <c r="O498" s="1070" t="s">
        <v>147</v>
      </c>
      <c r="P498" s="1070" t="s">
        <v>147</v>
      </c>
      <c r="Q498" s="1070" t="s">
        <v>147</v>
      </c>
    </row>
    <row r="499" spans="3:17" ht="14.5">
      <c r="C499" s="611" t="s">
        <v>147</v>
      </c>
      <c r="D499" s="611" t="s">
        <v>147</v>
      </c>
      <c r="E499" s="1354" t="s">
        <v>147</v>
      </c>
      <c r="F499" s="1070" t="s">
        <v>147</v>
      </c>
      <c r="G499" s="1070" t="s">
        <v>147</v>
      </c>
      <c r="H499" s="1070" t="s">
        <v>147</v>
      </c>
      <c r="I499" s="1070" t="s">
        <v>147</v>
      </c>
      <c r="J499" s="1070" t="s">
        <v>147</v>
      </c>
      <c r="K499" s="1070" t="s">
        <v>147</v>
      </c>
      <c r="L499" s="1070" t="s">
        <v>147</v>
      </c>
      <c r="M499" s="1070" t="s">
        <v>147</v>
      </c>
      <c r="N499" s="1070" t="s">
        <v>147</v>
      </c>
      <c r="O499" s="1070" t="s">
        <v>147</v>
      </c>
      <c r="P499" s="1070" t="s">
        <v>147</v>
      </c>
      <c r="Q499" s="1070" t="s">
        <v>147</v>
      </c>
    </row>
    <row r="500" spans="3:17" ht="14.5">
      <c r="C500" s="611" t="s">
        <v>147</v>
      </c>
      <c r="D500" s="611" t="s">
        <v>147</v>
      </c>
      <c r="E500" s="1354" t="s">
        <v>147</v>
      </c>
      <c r="F500" s="1070" t="s">
        <v>147</v>
      </c>
      <c r="G500" s="1070" t="s">
        <v>147</v>
      </c>
      <c r="H500" s="1070" t="s">
        <v>147</v>
      </c>
      <c r="I500" s="1070" t="s">
        <v>147</v>
      </c>
      <c r="J500" s="1070" t="s">
        <v>147</v>
      </c>
      <c r="K500" s="1070" t="s">
        <v>147</v>
      </c>
      <c r="L500" s="1070" t="s">
        <v>147</v>
      </c>
      <c r="M500" s="1070" t="s">
        <v>147</v>
      </c>
      <c r="N500" s="1070" t="s">
        <v>147</v>
      </c>
      <c r="O500" s="1070" t="s">
        <v>147</v>
      </c>
      <c r="P500" s="1070" t="s">
        <v>147</v>
      </c>
      <c r="Q500" s="1070" t="s">
        <v>147</v>
      </c>
    </row>
    <row r="501" spans="3:17" ht="14.5">
      <c r="C501" s="611" t="s">
        <v>147</v>
      </c>
      <c r="D501" s="611" t="s">
        <v>147</v>
      </c>
      <c r="E501" s="1354" t="s">
        <v>147</v>
      </c>
      <c r="F501" s="1070" t="s">
        <v>147</v>
      </c>
      <c r="G501" s="1070" t="s">
        <v>147</v>
      </c>
      <c r="H501" s="1070" t="s">
        <v>147</v>
      </c>
      <c r="I501" s="1070" t="s">
        <v>147</v>
      </c>
      <c r="J501" s="1070" t="s">
        <v>147</v>
      </c>
      <c r="K501" s="1070" t="s">
        <v>147</v>
      </c>
      <c r="L501" s="1070" t="s">
        <v>147</v>
      </c>
      <c r="M501" s="1070" t="s">
        <v>147</v>
      </c>
      <c r="N501" s="1070" t="s">
        <v>147</v>
      </c>
      <c r="O501" s="1070" t="s">
        <v>147</v>
      </c>
      <c r="P501" s="1070" t="s">
        <v>147</v>
      </c>
      <c r="Q501" s="1070" t="s">
        <v>147</v>
      </c>
    </row>
    <row r="502" spans="3:17" ht="14.5">
      <c r="C502" s="611" t="s">
        <v>147</v>
      </c>
      <c r="D502" s="611" t="s">
        <v>147</v>
      </c>
      <c r="E502" s="1354" t="s">
        <v>147</v>
      </c>
      <c r="F502" s="1070" t="s">
        <v>147</v>
      </c>
      <c r="G502" s="1070" t="s">
        <v>147</v>
      </c>
      <c r="H502" s="1070" t="s">
        <v>147</v>
      </c>
      <c r="I502" s="1070" t="s">
        <v>147</v>
      </c>
      <c r="J502" s="1070" t="s">
        <v>147</v>
      </c>
      <c r="K502" s="1070" t="s">
        <v>147</v>
      </c>
      <c r="L502" s="1070" t="s">
        <v>147</v>
      </c>
      <c r="M502" s="1070" t="s">
        <v>147</v>
      </c>
      <c r="N502" s="1070" t="s">
        <v>147</v>
      </c>
      <c r="O502" s="1070" t="s">
        <v>147</v>
      </c>
      <c r="P502" s="1070" t="s">
        <v>147</v>
      </c>
      <c r="Q502" s="1070" t="s">
        <v>147</v>
      </c>
    </row>
    <row r="503" spans="3:17" ht="14.5">
      <c r="C503" s="611" t="s">
        <v>147</v>
      </c>
      <c r="D503" s="611" t="s">
        <v>147</v>
      </c>
      <c r="E503" s="1354" t="s">
        <v>147</v>
      </c>
      <c r="F503" s="1070" t="s">
        <v>147</v>
      </c>
      <c r="G503" s="1070" t="s">
        <v>147</v>
      </c>
      <c r="H503" s="1070" t="s">
        <v>147</v>
      </c>
      <c r="I503" s="1070" t="s">
        <v>147</v>
      </c>
      <c r="J503" s="1070" t="s">
        <v>147</v>
      </c>
      <c r="K503" s="1070" t="s">
        <v>147</v>
      </c>
      <c r="L503" s="1070" t="s">
        <v>147</v>
      </c>
      <c r="M503" s="1070" t="s">
        <v>147</v>
      </c>
      <c r="N503" s="1070" t="s">
        <v>147</v>
      </c>
      <c r="O503" s="1070" t="s">
        <v>147</v>
      </c>
      <c r="P503" s="1070" t="s">
        <v>147</v>
      </c>
      <c r="Q503" s="1070" t="s">
        <v>147</v>
      </c>
    </row>
    <row r="504" spans="3:17" ht="14.5">
      <c r="C504" s="611" t="s">
        <v>147</v>
      </c>
      <c r="D504" s="611" t="s">
        <v>147</v>
      </c>
      <c r="E504" s="1354" t="s">
        <v>147</v>
      </c>
      <c r="F504" s="1070" t="s">
        <v>147</v>
      </c>
      <c r="G504" s="1070" t="s">
        <v>147</v>
      </c>
      <c r="H504" s="1070" t="s">
        <v>147</v>
      </c>
      <c r="I504" s="1070" t="s">
        <v>147</v>
      </c>
      <c r="J504" s="1070" t="s">
        <v>147</v>
      </c>
      <c r="K504" s="1070" t="s">
        <v>147</v>
      </c>
      <c r="L504" s="1070" t="s">
        <v>147</v>
      </c>
      <c r="M504" s="1070" t="s">
        <v>147</v>
      </c>
      <c r="N504" s="1070" t="s">
        <v>147</v>
      </c>
      <c r="O504" s="1070" t="s">
        <v>147</v>
      </c>
      <c r="P504" s="1070" t="s">
        <v>147</v>
      </c>
      <c r="Q504" s="1070" t="s">
        <v>147</v>
      </c>
    </row>
    <row r="505" spans="3:17" ht="14.5">
      <c r="C505" s="611" t="s">
        <v>147</v>
      </c>
      <c r="D505" s="611" t="s">
        <v>147</v>
      </c>
      <c r="E505" s="1354" t="s">
        <v>147</v>
      </c>
      <c r="F505" s="1070" t="s">
        <v>147</v>
      </c>
      <c r="G505" s="1070" t="s">
        <v>147</v>
      </c>
      <c r="H505" s="1070" t="s">
        <v>147</v>
      </c>
      <c r="I505" s="1070" t="s">
        <v>147</v>
      </c>
      <c r="J505" s="1070" t="s">
        <v>147</v>
      </c>
      <c r="K505" s="1070" t="s">
        <v>147</v>
      </c>
      <c r="L505" s="1070" t="s">
        <v>147</v>
      </c>
      <c r="M505" s="1070" t="s">
        <v>147</v>
      </c>
      <c r="N505" s="1070" t="s">
        <v>147</v>
      </c>
      <c r="O505" s="1070" t="s">
        <v>147</v>
      </c>
      <c r="P505" s="1070" t="s">
        <v>147</v>
      </c>
      <c r="Q505" s="1070" t="s">
        <v>147</v>
      </c>
    </row>
    <row r="506" spans="3:17" ht="14.5">
      <c r="C506" s="611" t="s">
        <v>147</v>
      </c>
      <c r="D506" s="611" t="s">
        <v>147</v>
      </c>
      <c r="E506" s="1354" t="s">
        <v>147</v>
      </c>
      <c r="F506" s="1070" t="s">
        <v>147</v>
      </c>
      <c r="G506" s="1070" t="s">
        <v>147</v>
      </c>
      <c r="H506" s="1070" t="s">
        <v>147</v>
      </c>
      <c r="I506" s="1070" t="s">
        <v>147</v>
      </c>
      <c r="J506" s="1070" t="s">
        <v>147</v>
      </c>
      <c r="K506" s="1070" t="s">
        <v>147</v>
      </c>
      <c r="L506" s="1070" t="s">
        <v>147</v>
      </c>
      <c r="M506" s="1070" t="s">
        <v>147</v>
      </c>
      <c r="N506" s="1070" t="s">
        <v>147</v>
      </c>
      <c r="O506" s="1070" t="s">
        <v>147</v>
      </c>
      <c r="P506" s="1070" t="s">
        <v>147</v>
      </c>
      <c r="Q506" s="1070" t="s">
        <v>147</v>
      </c>
    </row>
    <row r="507" spans="3:17" ht="14.5">
      <c r="C507" s="611" t="s">
        <v>147</v>
      </c>
      <c r="D507" s="611" t="s">
        <v>147</v>
      </c>
      <c r="E507" s="1354" t="s">
        <v>147</v>
      </c>
      <c r="F507" s="1070" t="s">
        <v>147</v>
      </c>
      <c r="G507" s="1070" t="s">
        <v>147</v>
      </c>
      <c r="H507" s="1070" t="s">
        <v>147</v>
      </c>
      <c r="I507" s="1070" t="s">
        <v>147</v>
      </c>
      <c r="J507" s="1070" t="s">
        <v>147</v>
      </c>
      <c r="K507" s="1070" t="s">
        <v>147</v>
      </c>
      <c r="L507" s="1070" t="s">
        <v>147</v>
      </c>
      <c r="M507" s="1070" t="s">
        <v>147</v>
      </c>
      <c r="N507" s="1070" t="s">
        <v>147</v>
      </c>
      <c r="O507" s="1070" t="s">
        <v>147</v>
      </c>
      <c r="P507" s="1070" t="s">
        <v>147</v>
      </c>
      <c r="Q507" s="1070" t="s">
        <v>147</v>
      </c>
    </row>
    <row r="508" spans="3:17" ht="14.5">
      <c r="C508" s="611" t="s">
        <v>147</v>
      </c>
      <c r="D508" s="611" t="s">
        <v>147</v>
      </c>
      <c r="E508" s="1354" t="s">
        <v>147</v>
      </c>
      <c r="F508" s="1070" t="s">
        <v>147</v>
      </c>
      <c r="G508" s="1070" t="s">
        <v>147</v>
      </c>
      <c r="H508" s="1070" t="s">
        <v>147</v>
      </c>
      <c r="I508" s="1070" t="s">
        <v>147</v>
      </c>
      <c r="J508" s="1070" t="s">
        <v>147</v>
      </c>
      <c r="K508" s="1070" t="s">
        <v>147</v>
      </c>
      <c r="L508" s="1070" t="s">
        <v>147</v>
      </c>
      <c r="M508" s="1070" t="s">
        <v>147</v>
      </c>
      <c r="N508" s="1070" t="s">
        <v>147</v>
      </c>
      <c r="O508" s="1070" t="s">
        <v>147</v>
      </c>
      <c r="P508" s="1070" t="s">
        <v>147</v>
      </c>
      <c r="Q508" s="1070" t="s">
        <v>147</v>
      </c>
    </row>
    <row r="509" spans="3:17" ht="14.5">
      <c r="C509" s="611" t="s">
        <v>147</v>
      </c>
      <c r="D509" s="611" t="s">
        <v>147</v>
      </c>
      <c r="E509" s="1354" t="s">
        <v>147</v>
      </c>
      <c r="F509" s="1070" t="s">
        <v>147</v>
      </c>
      <c r="G509" s="1070" t="s">
        <v>147</v>
      </c>
      <c r="H509" s="1070" t="s">
        <v>147</v>
      </c>
      <c r="I509" s="1070" t="s">
        <v>147</v>
      </c>
      <c r="J509" s="1070" t="s">
        <v>147</v>
      </c>
      <c r="K509" s="1070" t="s">
        <v>147</v>
      </c>
      <c r="L509" s="1070" t="s">
        <v>147</v>
      </c>
      <c r="M509" s="1070" t="s">
        <v>147</v>
      </c>
      <c r="N509" s="1070" t="s">
        <v>147</v>
      </c>
      <c r="O509" s="1070" t="s">
        <v>147</v>
      </c>
      <c r="P509" s="1070" t="s">
        <v>147</v>
      </c>
      <c r="Q509" s="1070" t="s">
        <v>147</v>
      </c>
    </row>
    <row r="510" spans="3:17" ht="14.5">
      <c r="C510" s="611" t="s">
        <v>147</v>
      </c>
      <c r="D510" s="611" t="s">
        <v>147</v>
      </c>
      <c r="E510" s="1354" t="s">
        <v>147</v>
      </c>
      <c r="F510" s="1070" t="s">
        <v>147</v>
      </c>
      <c r="G510" s="1070" t="s">
        <v>147</v>
      </c>
      <c r="H510" s="1070" t="s">
        <v>147</v>
      </c>
      <c r="I510" s="1070" t="s">
        <v>147</v>
      </c>
      <c r="J510" s="1070" t="s">
        <v>147</v>
      </c>
      <c r="K510" s="1070" t="s">
        <v>147</v>
      </c>
      <c r="L510" s="1070" t="s">
        <v>147</v>
      </c>
      <c r="M510" s="1070" t="s">
        <v>147</v>
      </c>
      <c r="N510" s="1070" t="s">
        <v>147</v>
      </c>
      <c r="O510" s="1070" t="s">
        <v>147</v>
      </c>
      <c r="P510" s="1070" t="s">
        <v>147</v>
      </c>
      <c r="Q510" s="1070" t="s">
        <v>147</v>
      </c>
    </row>
    <row r="511" spans="3:17" ht="14.5">
      <c r="C511" s="611" t="s">
        <v>147</v>
      </c>
      <c r="D511" s="611" t="s">
        <v>147</v>
      </c>
      <c r="E511" s="1354" t="s">
        <v>147</v>
      </c>
      <c r="F511" s="1070" t="s">
        <v>147</v>
      </c>
      <c r="G511" s="1070" t="s">
        <v>147</v>
      </c>
      <c r="H511" s="1070" t="s">
        <v>147</v>
      </c>
      <c r="I511" s="1070" t="s">
        <v>147</v>
      </c>
      <c r="J511" s="1070" t="s">
        <v>147</v>
      </c>
      <c r="K511" s="1070" t="s">
        <v>147</v>
      </c>
      <c r="L511" s="1070" t="s">
        <v>147</v>
      </c>
      <c r="M511" s="1070" t="s">
        <v>147</v>
      </c>
      <c r="N511" s="1070" t="s">
        <v>147</v>
      </c>
      <c r="O511" s="1070" t="s">
        <v>147</v>
      </c>
      <c r="P511" s="1070" t="s">
        <v>147</v>
      </c>
      <c r="Q511" s="1070" t="s">
        <v>147</v>
      </c>
    </row>
    <row r="512" spans="3:17" ht="14.5">
      <c r="C512" s="611" t="s">
        <v>147</v>
      </c>
      <c r="D512" s="611" t="s">
        <v>147</v>
      </c>
      <c r="E512" s="1354" t="s">
        <v>147</v>
      </c>
      <c r="F512" s="1070" t="s">
        <v>147</v>
      </c>
      <c r="G512" s="1070" t="s">
        <v>147</v>
      </c>
      <c r="H512" s="1070" t="s">
        <v>147</v>
      </c>
      <c r="I512" s="1070" t="s">
        <v>147</v>
      </c>
      <c r="J512" s="1070" t="s">
        <v>147</v>
      </c>
      <c r="K512" s="1070" t="s">
        <v>147</v>
      </c>
      <c r="L512" s="1070" t="s">
        <v>147</v>
      </c>
      <c r="M512" s="1070" t="s">
        <v>147</v>
      </c>
      <c r="N512" s="1070" t="s">
        <v>147</v>
      </c>
      <c r="O512" s="1070" t="s">
        <v>147</v>
      </c>
      <c r="P512" s="1070" t="s">
        <v>147</v>
      </c>
      <c r="Q512" s="1070" t="s">
        <v>147</v>
      </c>
    </row>
    <row r="513" spans="3:17" ht="14.5">
      <c r="C513" s="611" t="s">
        <v>147</v>
      </c>
      <c r="D513" s="611" t="s">
        <v>147</v>
      </c>
      <c r="E513" s="1354" t="s">
        <v>147</v>
      </c>
      <c r="F513" s="1070" t="s">
        <v>147</v>
      </c>
      <c r="G513" s="1070" t="s">
        <v>147</v>
      </c>
      <c r="H513" s="1070" t="s">
        <v>147</v>
      </c>
      <c r="I513" s="1070" t="s">
        <v>147</v>
      </c>
      <c r="J513" s="1070" t="s">
        <v>147</v>
      </c>
      <c r="K513" s="1070" t="s">
        <v>147</v>
      </c>
      <c r="L513" s="1070" t="s">
        <v>147</v>
      </c>
      <c r="M513" s="1070" t="s">
        <v>147</v>
      </c>
      <c r="N513" s="1070" t="s">
        <v>147</v>
      </c>
      <c r="O513" s="1070" t="s">
        <v>147</v>
      </c>
      <c r="P513" s="1070" t="s">
        <v>147</v>
      </c>
      <c r="Q513" s="1070" t="s">
        <v>147</v>
      </c>
    </row>
    <row r="514" spans="3:17" ht="14.5">
      <c r="C514" s="611" t="s">
        <v>147</v>
      </c>
      <c r="D514" s="611" t="s">
        <v>147</v>
      </c>
      <c r="E514" s="1354" t="s">
        <v>147</v>
      </c>
      <c r="F514" s="1070" t="s">
        <v>147</v>
      </c>
      <c r="G514" s="1070" t="s">
        <v>147</v>
      </c>
      <c r="H514" s="1070" t="s">
        <v>147</v>
      </c>
      <c r="I514" s="1070" t="s">
        <v>147</v>
      </c>
      <c r="J514" s="1070" t="s">
        <v>147</v>
      </c>
      <c r="K514" s="1070" t="s">
        <v>147</v>
      </c>
      <c r="L514" s="1070" t="s">
        <v>147</v>
      </c>
      <c r="M514" s="1070" t="s">
        <v>147</v>
      </c>
      <c r="N514" s="1070" t="s">
        <v>147</v>
      </c>
      <c r="O514" s="1070" t="s">
        <v>147</v>
      </c>
      <c r="P514" s="1070" t="s">
        <v>147</v>
      </c>
      <c r="Q514" s="1070" t="s">
        <v>147</v>
      </c>
    </row>
    <row r="515" spans="3:17" ht="14.5">
      <c r="C515" s="611" t="s">
        <v>147</v>
      </c>
      <c r="D515" s="611" t="s">
        <v>147</v>
      </c>
      <c r="E515" s="1354" t="s">
        <v>147</v>
      </c>
      <c r="F515" s="1070" t="s">
        <v>147</v>
      </c>
      <c r="G515" s="1070" t="s">
        <v>147</v>
      </c>
      <c r="H515" s="1070" t="s">
        <v>147</v>
      </c>
      <c r="I515" s="1070" t="s">
        <v>147</v>
      </c>
      <c r="J515" s="1070" t="s">
        <v>147</v>
      </c>
      <c r="K515" s="1070" t="s">
        <v>147</v>
      </c>
      <c r="L515" s="1070" t="s">
        <v>147</v>
      </c>
      <c r="M515" s="1070" t="s">
        <v>147</v>
      </c>
      <c r="N515" s="1070" t="s">
        <v>147</v>
      </c>
      <c r="O515" s="1070" t="s">
        <v>147</v>
      </c>
      <c r="P515" s="1070" t="s">
        <v>147</v>
      </c>
      <c r="Q515" s="1070" t="s">
        <v>147</v>
      </c>
    </row>
    <row r="516" spans="3:17" ht="14.5">
      <c r="C516" s="611" t="s">
        <v>147</v>
      </c>
      <c r="D516" s="611" t="s">
        <v>147</v>
      </c>
      <c r="E516" s="1354" t="s">
        <v>147</v>
      </c>
      <c r="F516" s="1070" t="s">
        <v>147</v>
      </c>
      <c r="G516" s="1070" t="s">
        <v>147</v>
      </c>
      <c r="H516" s="1070" t="s">
        <v>147</v>
      </c>
      <c r="I516" s="1070" t="s">
        <v>147</v>
      </c>
      <c r="J516" s="1070" t="s">
        <v>147</v>
      </c>
      <c r="K516" s="1070" t="s">
        <v>147</v>
      </c>
      <c r="L516" s="1070" t="s">
        <v>147</v>
      </c>
      <c r="M516" s="1070" t="s">
        <v>147</v>
      </c>
      <c r="N516" s="1070" t="s">
        <v>147</v>
      </c>
      <c r="O516" s="1070" t="s">
        <v>147</v>
      </c>
      <c r="P516" s="1070" t="s">
        <v>147</v>
      </c>
      <c r="Q516" s="1070" t="s">
        <v>147</v>
      </c>
    </row>
    <row r="517" spans="3:17" ht="14.5">
      <c r="C517" s="611" t="s">
        <v>147</v>
      </c>
      <c r="D517" s="611" t="s">
        <v>147</v>
      </c>
      <c r="E517" s="1354" t="s">
        <v>147</v>
      </c>
      <c r="F517" s="1070" t="s">
        <v>147</v>
      </c>
      <c r="G517" s="1070" t="s">
        <v>147</v>
      </c>
      <c r="H517" s="1070" t="s">
        <v>147</v>
      </c>
      <c r="I517" s="1070" t="s">
        <v>147</v>
      </c>
      <c r="J517" s="1070" t="s">
        <v>147</v>
      </c>
      <c r="K517" s="1070" t="s">
        <v>147</v>
      </c>
      <c r="L517" s="1070" t="s">
        <v>147</v>
      </c>
      <c r="M517" s="1070" t="s">
        <v>147</v>
      </c>
      <c r="N517" s="1070" t="s">
        <v>147</v>
      </c>
      <c r="O517" s="1070" t="s">
        <v>147</v>
      </c>
      <c r="P517" s="1070" t="s">
        <v>147</v>
      </c>
      <c r="Q517" s="1070" t="s">
        <v>147</v>
      </c>
    </row>
    <row r="518" spans="3:17" ht="14.5">
      <c r="C518" s="611" t="s">
        <v>147</v>
      </c>
      <c r="D518" s="611" t="s">
        <v>147</v>
      </c>
      <c r="E518" s="1354" t="s">
        <v>147</v>
      </c>
      <c r="F518" s="1070" t="s">
        <v>147</v>
      </c>
      <c r="G518" s="1070" t="s">
        <v>147</v>
      </c>
      <c r="H518" s="1070" t="s">
        <v>147</v>
      </c>
      <c r="I518" s="1070" t="s">
        <v>147</v>
      </c>
      <c r="J518" s="1070" t="s">
        <v>147</v>
      </c>
      <c r="K518" s="1070" t="s">
        <v>147</v>
      </c>
      <c r="L518" s="1070" t="s">
        <v>147</v>
      </c>
      <c r="M518" s="1070" t="s">
        <v>147</v>
      </c>
      <c r="N518" s="1070" t="s">
        <v>147</v>
      </c>
      <c r="O518" s="1070" t="s">
        <v>147</v>
      </c>
      <c r="P518" s="1070" t="s">
        <v>147</v>
      </c>
      <c r="Q518" s="1070" t="s">
        <v>147</v>
      </c>
    </row>
    <row r="519" spans="3:17" ht="14.5">
      <c r="C519" s="611" t="s">
        <v>147</v>
      </c>
      <c r="D519" s="611" t="s">
        <v>147</v>
      </c>
      <c r="E519" s="1354" t="s">
        <v>147</v>
      </c>
      <c r="F519" s="1070" t="s">
        <v>147</v>
      </c>
      <c r="G519" s="1070" t="s">
        <v>147</v>
      </c>
      <c r="H519" s="1070" t="s">
        <v>147</v>
      </c>
      <c r="I519" s="1070" t="s">
        <v>147</v>
      </c>
      <c r="J519" s="1070" t="s">
        <v>147</v>
      </c>
      <c r="K519" s="1070" t="s">
        <v>147</v>
      </c>
      <c r="L519" s="1070" t="s">
        <v>147</v>
      </c>
      <c r="M519" s="1070" t="s">
        <v>147</v>
      </c>
      <c r="N519" s="1070" t="s">
        <v>147</v>
      </c>
      <c r="O519" s="1070" t="s">
        <v>147</v>
      </c>
      <c r="P519" s="1070" t="s">
        <v>147</v>
      </c>
      <c r="Q519" s="1070" t="s">
        <v>147</v>
      </c>
    </row>
    <row r="520" spans="3:17" ht="14.5">
      <c r="C520" s="611" t="s">
        <v>147</v>
      </c>
      <c r="D520" s="611" t="s">
        <v>147</v>
      </c>
      <c r="E520" s="1354" t="s">
        <v>147</v>
      </c>
      <c r="F520" s="1070" t="s">
        <v>147</v>
      </c>
      <c r="G520" s="1070" t="s">
        <v>147</v>
      </c>
      <c r="H520" s="1070" t="s">
        <v>147</v>
      </c>
      <c r="I520" s="1070" t="s">
        <v>147</v>
      </c>
      <c r="J520" s="1070" t="s">
        <v>147</v>
      </c>
      <c r="K520" s="1070" t="s">
        <v>147</v>
      </c>
      <c r="L520" s="1070" t="s">
        <v>147</v>
      </c>
      <c r="M520" s="1070" t="s">
        <v>147</v>
      </c>
      <c r="N520" s="1070" t="s">
        <v>147</v>
      </c>
      <c r="O520" s="1070" t="s">
        <v>147</v>
      </c>
      <c r="P520" s="1070" t="s">
        <v>147</v>
      </c>
      <c r="Q520" s="1070" t="s">
        <v>147</v>
      </c>
    </row>
    <row r="521" spans="3:17" ht="14.5">
      <c r="C521" s="611" t="s">
        <v>147</v>
      </c>
      <c r="D521" s="611" t="s">
        <v>147</v>
      </c>
      <c r="E521" s="1354" t="s">
        <v>147</v>
      </c>
      <c r="F521" s="1070" t="s">
        <v>147</v>
      </c>
      <c r="G521" s="1070" t="s">
        <v>147</v>
      </c>
      <c r="H521" s="1070" t="s">
        <v>147</v>
      </c>
      <c r="I521" s="1070" t="s">
        <v>147</v>
      </c>
      <c r="J521" s="1070" t="s">
        <v>147</v>
      </c>
      <c r="K521" s="1070" t="s">
        <v>147</v>
      </c>
      <c r="L521" s="1070" t="s">
        <v>147</v>
      </c>
      <c r="M521" s="1070" t="s">
        <v>147</v>
      </c>
      <c r="N521" s="1070" t="s">
        <v>147</v>
      </c>
      <c r="O521" s="1070" t="s">
        <v>147</v>
      </c>
      <c r="P521" s="1070" t="s">
        <v>147</v>
      </c>
      <c r="Q521" s="1070" t="s">
        <v>147</v>
      </c>
    </row>
    <row r="522" spans="3:17" ht="14.5">
      <c r="C522" s="611" t="s">
        <v>147</v>
      </c>
      <c r="D522" s="611" t="s">
        <v>147</v>
      </c>
      <c r="E522" s="1354" t="s">
        <v>147</v>
      </c>
      <c r="F522" s="1070" t="s">
        <v>147</v>
      </c>
      <c r="G522" s="1070" t="s">
        <v>147</v>
      </c>
      <c r="H522" s="1070" t="s">
        <v>147</v>
      </c>
      <c r="I522" s="1070" t="s">
        <v>147</v>
      </c>
      <c r="J522" s="1070" t="s">
        <v>147</v>
      </c>
      <c r="K522" s="1070" t="s">
        <v>147</v>
      </c>
      <c r="L522" s="1070" t="s">
        <v>147</v>
      </c>
      <c r="M522" s="1070" t="s">
        <v>147</v>
      </c>
      <c r="N522" s="1070" t="s">
        <v>147</v>
      </c>
      <c r="O522" s="1070" t="s">
        <v>147</v>
      </c>
      <c r="P522" s="1070" t="s">
        <v>147</v>
      </c>
      <c r="Q522" s="1070" t="s">
        <v>147</v>
      </c>
    </row>
    <row r="523" spans="3:17" ht="14.5">
      <c r="C523" s="611" t="s">
        <v>147</v>
      </c>
      <c r="D523" s="611" t="s">
        <v>147</v>
      </c>
      <c r="E523" s="1354" t="s">
        <v>147</v>
      </c>
      <c r="F523" s="1070" t="s">
        <v>147</v>
      </c>
      <c r="G523" s="1070" t="s">
        <v>147</v>
      </c>
      <c r="H523" s="1070" t="s">
        <v>147</v>
      </c>
      <c r="I523" s="1070" t="s">
        <v>147</v>
      </c>
      <c r="J523" s="1070" t="s">
        <v>147</v>
      </c>
      <c r="K523" s="1070" t="s">
        <v>147</v>
      </c>
      <c r="L523" s="1070" t="s">
        <v>147</v>
      </c>
      <c r="M523" s="1070" t="s">
        <v>147</v>
      </c>
      <c r="N523" s="1070" t="s">
        <v>147</v>
      </c>
      <c r="O523" s="1070" t="s">
        <v>147</v>
      </c>
      <c r="P523" s="1070" t="s">
        <v>147</v>
      </c>
      <c r="Q523" s="1070" t="s">
        <v>147</v>
      </c>
    </row>
    <row r="524" spans="3:17" ht="14.5">
      <c r="C524" s="611" t="s">
        <v>147</v>
      </c>
      <c r="D524" s="611" t="s">
        <v>147</v>
      </c>
      <c r="E524" s="1354" t="s">
        <v>147</v>
      </c>
      <c r="F524" s="1070" t="s">
        <v>147</v>
      </c>
      <c r="G524" s="1070" t="s">
        <v>147</v>
      </c>
      <c r="H524" s="1070" t="s">
        <v>147</v>
      </c>
      <c r="I524" s="1070" t="s">
        <v>147</v>
      </c>
      <c r="J524" s="1070" t="s">
        <v>147</v>
      </c>
      <c r="K524" s="1070" t="s">
        <v>147</v>
      </c>
      <c r="L524" s="1070" t="s">
        <v>147</v>
      </c>
      <c r="M524" s="1070" t="s">
        <v>147</v>
      </c>
      <c r="N524" s="1070" t="s">
        <v>147</v>
      </c>
      <c r="O524" s="1070" t="s">
        <v>147</v>
      </c>
      <c r="P524" s="1070" t="s">
        <v>147</v>
      </c>
      <c r="Q524" s="1070" t="s">
        <v>147</v>
      </c>
    </row>
    <row r="525" spans="3:17" ht="14.5">
      <c r="C525" s="611" t="s">
        <v>147</v>
      </c>
      <c r="D525" s="611" t="s">
        <v>147</v>
      </c>
      <c r="E525" s="1354" t="s">
        <v>147</v>
      </c>
      <c r="F525" s="1070" t="s">
        <v>147</v>
      </c>
      <c r="G525" s="1070" t="s">
        <v>147</v>
      </c>
      <c r="H525" s="1070" t="s">
        <v>147</v>
      </c>
      <c r="I525" s="1070" t="s">
        <v>147</v>
      </c>
      <c r="J525" s="1070" t="s">
        <v>147</v>
      </c>
      <c r="K525" s="1070" t="s">
        <v>147</v>
      </c>
      <c r="L525" s="1070" t="s">
        <v>147</v>
      </c>
      <c r="M525" s="1070" t="s">
        <v>147</v>
      </c>
      <c r="N525" s="1070" t="s">
        <v>147</v>
      </c>
      <c r="O525" s="1070" t="s">
        <v>147</v>
      </c>
      <c r="P525" s="1070" t="s">
        <v>147</v>
      </c>
      <c r="Q525" s="1070" t="s">
        <v>147</v>
      </c>
    </row>
    <row r="526" spans="3:17" ht="14.5">
      <c r="C526" s="611" t="s">
        <v>147</v>
      </c>
      <c r="D526" s="611" t="s">
        <v>147</v>
      </c>
      <c r="E526" s="1354" t="s">
        <v>147</v>
      </c>
      <c r="F526" s="1070" t="s">
        <v>147</v>
      </c>
      <c r="G526" s="1070" t="s">
        <v>147</v>
      </c>
      <c r="H526" s="1070" t="s">
        <v>147</v>
      </c>
      <c r="I526" s="1070" t="s">
        <v>147</v>
      </c>
      <c r="J526" s="1070" t="s">
        <v>147</v>
      </c>
      <c r="K526" s="1070" t="s">
        <v>147</v>
      </c>
      <c r="L526" s="1070" t="s">
        <v>147</v>
      </c>
      <c r="M526" s="1070" t="s">
        <v>147</v>
      </c>
      <c r="N526" s="1070" t="s">
        <v>147</v>
      </c>
      <c r="O526" s="1070" t="s">
        <v>147</v>
      </c>
      <c r="P526" s="1070" t="s">
        <v>147</v>
      </c>
      <c r="Q526" s="1070" t="s">
        <v>147</v>
      </c>
    </row>
    <row r="527" spans="3:17" ht="14.5">
      <c r="C527" s="611" t="s">
        <v>147</v>
      </c>
      <c r="D527" s="611" t="s">
        <v>147</v>
      </c>
      <c r="E527" s="1354" t="s">
        <v>147</v>
      </c>
      <c r="F527" s="1070" t="s">
        <v>147</v>
      </c>
      <c r="G527" s="1070" t="s">
        <v>147</v>
      </c>
      <c r="H527" s="1070" t="s">
        <v>147</v>
      </c>
      <c r="I527" s="1070" t="s">
        <v>147</v>
      </c>
      <c r="J527" s="1070" t="s">
        <v>147</v>
      </c>
      <c r="K527" s="1070" t="s">
        <v>147</v>
      </c>
      <c r="L527" s="1070" t="s">
        <v>147</v>
      </c>
      <c r="M527" s="1070" t="s">
        <v>147</v>
      </c>
      <c r="N527" s="1070" t="s">
        <v>147</v>
      </c>
      <c r="O527" s="1070" t="s">
        <v>147</v>
      </c>
      <c r="P527" s="1070" t="s">
        <v>147</v>
      </c>
      <c r="Q527" s="1070" t="s">
        <v>147</v>
      </c>
    </row>
    <row r="528" spans="3:17" ht="14.5">
      <c r="C528" s="611" t="s">
        <v>147</v>
      </c>
      <c r="D528" s="611" t="s">
        <v>147</v>
      </c>
      <c r="E528" s="1354" t="s">
        <v>147</v>
      </c>
      <c r="F528" s="1070" t="s">
        <v>147</v>
      </c>
      <c r="G528" s="1070" t="s">
        <v>147</v>
      </c>
      <c r="H528" s="1070" t="s">
        <v>147</v>
      </c>
      <c r="I528" s="1070" t="s">
        <v>147</v>
      </c>
      <c r="J528" s="1070" t="s">
        <v>147</v>
      </c>
      <c r="K528" s="1070" t="s">
        <v>147</v>
      </c>
      <c r="L528" s="1070" t="s">
        <v>147</v>
      </c>
      <c r="M528" s="1070" t="s">
        <v>147</v>
      </c>
      <c r="N528" s="1070" t="s">
        <v>147</v>
      </c>
      <c r="O528" s="1070" t="s">
        <v>147</v>
      </c>
      <c r="P528" s="1070" t="s">
        <v>147</v>
      </c>
      <c r="Q528" s="1070" t="s">
        <v>147</v>
      </c>
    </row>
    <row r="529" spans="3:17" ht="14.5">
      <c r="C529" s="611" t="s">
        <v>147</v>
      </c>
      <c r="D529" s="611" t="s">
        <v>147</v>
      </c>
      <c r="E529" s="1354" t="s">
        <v>147</v>
      </c>
      <c r="F529" s="1070" t="s">
        <v>147</v>
      </c>
      <c r="G529" s="1070" t="s">
        <v>147</v>
      </c>
      <c r="H529" s="1070" t="s">
        <v>147</v>
      </c>
      <c r="I529" s="1070" t="s">
        <v>147</v>
      </c>
      <c r="J529" s="1070" t="s">
        <v>147</v>
      </c>
      <c r="K529" s="1070" t="s">
        <v>147</v>
      </c>
      <c r="L529" s="1070" t="s">
        <v>147</v>
      </c>
      <c r="M529" s="1070" t="s">
        <v>147</v>
      </c>
      <c r="N529" s="1070" t="s">
        <v>147</v>
      </c>
      <c r="O529" s="1070" t="s">
        <v>147</v>
      </c>
      <c r="P529" s="1070" t="s">
        <v>147</v>
      </c>
      <c r="Q529" s="1070" t="s">
        <v>147</v>
      </c>
    </row>
    <row r="530" spans="3:17" ht="14.5">
      <c r="C530" s="611" t="s">
        <v>147</v>
      </c>
      <c r="D530" s="611" t="s">
        <v>147</v>
      </c>
      <c r="E530" s="1354" t="s">
        <v>147</v>
      </c>
      <c r="F530" s="1070" t="s">
        <v>147</v>
      </c>
      <c r="G530" s="1070" t="s">
        <v>147</v>
      </c>
      <c r="H530" s="1070" t="s">
        <v>147</v>
      </c>
      <c r="I530" s="1070" t="s">
        <v>147</v>
      </c>
      <c r="J530" s="1070" t="s">
        <v>147</v>
      </c>
      <c r="K530" s="1070" t="s">
        <v>147</v>
      </c>
      <c r="L530" s="1070" t="s">
        <v>147</v>
      </c>
      <c r="M530" s="1070" t="s">
        <v>147</v>
      </c>
      <c r="N530" s="1070" t="s">
        <v>147</v>
      </c>
      <c r="O530" s="1070" t="s">
        <v>147</v>
      </c>
      <c r="P530" s="1070" t="s">
        <v>147</v>
      </c>
      <c r="Q530" s="1070" t="s">
        <v>147</v>
      </c>
    </row>
    <row r="531" spans="3:17" ht="14.5">
      <c r="C531" s="611" t="s">
        <v>147</v>
      </c>
      <c r="D531" s="611" t="s">
        <v>147</v>
      </c>
      <c r="E531" s="1354" t="s">
        <v>147</v>
      </c>
      <c r="F531" s="1070" t="s">
        <v>147</v>
      </c>
      <c r="G531" s="1070" t="s">
        <v>147</v>
      </c>
      <c r="H531" s="1070" t="s">
        <v>147</v>
      </c>
      <c r="I531" s="1070" t="s">
        <v>147</v>
      </c>
      <c r="J531" s="1070" t="s">
        <v>147</v>
      </c>
      <c r="K531" s="1070" t="s">
        <v>147</v>
      </c>
      <c r="L531" s="1070" t="s">
        <v>147</v>
      </c>
      <c r="M531" s="1070" t="s">
        <v>147</v>
      </c>
      <c r="N531" s="1070" t="s">
        <v>147</v>
      </c>
      <c r="O531" s="1070" t="s">
        <v>147</v>
      </c>
      <c r="P531" s="1070" t="s">
        <v>147</v>
      </c>
      <c r="Q531" s="1070" t="s">
        <v>147</v>
      </c>
    </row>
    <row r="532" spans="3:17" ht="14.5">
      <c r="C532" s="611" t="s">
        <v>147</v>
      </c>
      <c r="D532" s="611" t="s">
        <v>147</v>
      </c>
      <c r="E532" s="1354" t="s">
        <v>147</v>
      </c>
      <c r="F532" s="1070" t="s">
        <v>147</v>
      </c>
      <c r="G532" s="1070" t="s">
        <v>147</v>
      </c>
      <c r="H532" s="1070" t="s">
        <v>147</v>
      </c>
      <c r="I532" s="1070" t="s">
        <v>147</v>
      </c>
      <c r="J532" s="1070" t="s">
        <v>147</v>
      </c>
      <c r="K532" s="1070" t="s">
        <v>147</v>
      </c>
      <c r="L532" s="1070" t="s">
        <v>147</v>
      </c>
      <c r="M532" s="1070" t="s">
        <v>147</v>
      </c>
      <c r="N532" s="1070" t="s">
        <v>147</v>
      </c>
      <c r="O532" s="1070" t="s">
        <v>147</v>
      </c>
      <c r="P532" s="1070" t="s">
        <v>147</v>
      </c>
      <c r="Q532" s="1070" t="s">
        <v>147</v>
      </c>
    </row>
    <row r="533" spans="3:17" ht="14.5">
      <c r="C533" s="611" t="s">
        <v>147</v>
      </c>
      <c r="D533" s="611" t="s">
        <v>147</v>
      </c>
      <c r="E533" s="1354" t="s">
        <v>147</v>
      </c>
      <c r="F533" s="1070" t="s">
        <v>147</v>
      </c>
      <c r="G533" s="1070" t="s">
        <v>147</v>
      </c>
      <c r="H533" s="1070" t="s">
        <v>147</v>
      </c>
      <c r="I533" s="1070" t="s">
        <v>147</v>
      </c>
      <c r="J533" s="1070" t="s">
        <v>147</v>
      </c>
      <c r="K533" s="1070" t="s">
        <v>147</v>
      </c>
      <c r="L533" s="1070" t="s">
        <v>147</v>
      </c>
      <c r="M533" s="1070" t="s">
        <v>147</v>
      </c>
      <c r="N533" s="1070" t="s">
        <v>147</v>
      </c>
      <c r="O533" s="1070" t="s">
        <v>147</v>
      </c>
      <c r="P533" s="1070" t="s">
        <v>147</v>
      </c>
      <c r="Q533" s="1070" t="s">
        <v>147</v>
      </c>
    </row>
    <row r="534" spans="3:17" ht="14.5">
      <c r="C534" s="611" t="s">
        <v>147</v>
      </c>
      <c r="D534" s="611" t="s">
        <v>147</v>
      </c>
      <c r="E534" s="1354" t="s">
        <v>147</v>
      </c>
      <c r="F534" s="1070" t="s">
        <v>147</v>
      </c>
      <c r="G534" s="1070" t="s">
        <v>147</v>
      </c>
      <c r="H534" s="1070" t="s">
        <v>147</v>
      </c>
      <c r="I534" s="1070" t="s">
        <v>147</v>
      </c>
      <c r="J534" s="1070" t="s">
        <v>147</v>
      </c>
      <c r="K534" s="1070" t="s">
        <v>147</v>
      </c>
      <c r="L534" s="1070" t="s">
        <v>147</v>
      </c>
      <c r="M534" s="1070" t="s">
        <v>147</v>
      </c>
      <c r="N534" s="1070" t="s">
        <v>147</v>
      </c>
      <c r="O534" s="1070" t="s">
        <v>147</v>
      </c>
      <c r="P534" s="1070" t="s">
        <v>147</v>
      </c>
      <c r="Q534" s="1070" t="s">
        <v>147</v>
      </c>
    </row>
    <row r="535" spans="3:17" ht="14.5">
      <c r="C535" s="611" t="s">
        <v>147</v>
      </c>
      <c r="D535" s="611" t="s">
        <v>147</v>
      </c>
      <c r="E535" s="1354" t="s">
        <v>147</v>
      </c>
      <c r="F535" s="1070" t="s">
        <v>147</v>
      </c>
      <c r="G535" s="1070" t="s">
        <v>147</v>
      </c>
      <c r="H535" s="1070" t="s">
        <v>147</v>
      </c>
      <c r="I535" s="1070" t="s">
        <v>147</v>
      </c>
      <c r="J535" s="1070" t="s">
        <v>147</v>
      </c>
      <c r="K535" s="1070" t="s">
        <v>147</v>
      </c>
      <c r="L535" s="1070" t="s">
        <v>147</v>
      </c>
      <c r="M535" s="1070" t="s">
        <v>147</v>
      </c>
      <c r="N535" s="1070" t="s">
        <v>147</v>
      </c>
      <c r="O535" s="1070" t="s">
        <v>147</v>
      </c>
      <c r="P535" s="1070" t="s">
        <v>147</v>
      </c>
      <c r="Q535" s="1070" t="s">
        <v>147</v>
      </c>
    </row>
    <row r="536" spans="3:17" ht="14.5">
      <c r="C536" s="611" t="s">
        <v>147</v>
      </c>
      <c r="D536" s="611" t="s">
        <v>147</v>
      </c>
      <c r="E536" s="1354" t="s">
        <v>147</v>
      </c>
      <c r="F536" s="1070" t="s">
        <v>147</v>
      </c>
      <c r="G536" s="1070" t="s">
        <v>147</v>
      </c>
      <c r="H536" s="1070" t="s">
        <v>147</v>
      </c>
      <c r="I536" s="1070" t="s">
        <v>147</v>
      </c>
      <c r="J536" s="1070" t="s">
        <v>147</v>
      </c>
      <c r="K536" s="1070" t="s">
        <v>147</v>
      </c>
      <c r="L536" s="1070" t="s">
        <v>147</v>
      </c>
      <c r="M536" s="1070" t="s">
        <v>147</v>
      </c>
      <c r="N536" s="1070" t="s">
        <v>147</v>
      </c>
      <c r="O536" s="1070" t="s">
        <v>147</v>
      </c>
      <c r="P536" s="1070" t="s">
        <v>147</v>
      </c>
      <c r="Q536" s="1070" t="s">
        <v>147</v>
      </c>
    </row>
    <row r="537" spans="3:17" ht="14.5">
      <c r="C537" s="611" t="s">
        <v>147</v>
      </c>
      <c r="D537" s="611" t="s">
        <v>147</v>
      </c>
      <c r="E537" s="1354" t="s">
        <v>147</v>
      </c>
      <c r="F537" s="1070" t="s">
        <v>147</v>
      </c>
      <c r="G537" s="1070" t="s">
        <v>147</v>
      </c>
      <c r="H537" s="1070" t="s">
        <v>147</v>
      </c>
      <c r="I537" s="1070" t="s">
        <v>147</v>
      </c>
      <c r="J537" s="1070" t="s">
        <v>147</v>
      </c>
      <c r="K537" s="1070" t="s">
        <v>147</v>
      </c>
      <c r="L537" s="1070" t="s">
        <v>147</v>
      </c>
      <c r="M537" s="1070" t="s">
        <v>147</v>
      </c>
      <c r="N537" s="1070" t="s">
        <v>147</v>
      </c>
      <c r="O537" s="1070" t="s">
        <v>147</v>
      </c>
      <c r="P537" s="1070" t="s">
        <v>147</v>
      </c>
      <c r="Q537" s="1070" t="s">
        <v>147</v>
      </c>
    </row>
    <row r="538" spans="3:17" ht="14.5">
      <c r="C538" s="611" t="s">
        <v>147</v>
      </c>
      <c r="D538" s="611" t="s">
        <v>147</v>
      </c>
      <c r="E538" s="1354" t="s">
        <v>147</v>
      </c>
      <c r="F538" s="1070" t="s">
        <v>147</v>
      </c>
      <c r="G538" s="1070" t="s">
        <v>147</v>
      </c>
      <c r="H538" s="1070" t="s">
        <v>147</v>
      </c>
      <c r="I538" s="1070" t="s">
        <v>147</v>
      </c>
      <c r="J538" s="1070" t="s">
        <v>147</v>
      </c>
      <c r="K538" s="1070" t="s">
        <v>147</v>
      </c>
      <c r="L538" s="1070" t="s">
        <v>147</v>
      </c>
      <c r="M538" s="1070" t="s">
        <v>147</v>
      </c>
      <c r="N538" s="1070" t="s">
        <v>147</v>
      </c>
      <c r="O538" s="1070" t="s">
        <v>147</v>
      </c>
      <c r="P538" s="1070" t="s">
        <v>147</v>
      </c>
      <c r="Q538" s="1070" t="s">
        <v>147</v>
      </c>
    </row>
    <row r="539" spans="3:17" ht="14.5">
      <c r="C539" s="611" t="s">
        <v>147</v>
      </c>
      <c r="D539" s="611" t="s">
        <v>147</v>
      </c>
      <c r="E539" s="1354" t="s">
        <v>147</v>
      </c>
      <c r="F539" s="1070" t="s">
        <v>147</v>
      </c>
      <c r="G539" s="1070" t="s">
        <v>147</v>
      </c>
      <c r="H539" s="1070" t="s">
        <v>147</v>
      </c>
      <c r="I539" s="1070" t="s">
        <v>147</v>
      </c>
      <c r="J539" s="1070" t="s">
        <v>147</v>
      </c>
      <c r="K539" s="1070" t="s">
        <v>147</v>
      </c>
      <c r="L539" s="1070" t="s">
        <v>147</v>
      </c>
      <c r="M539" s="1070" t="s">
        <v>147</v>
      </c>
      <c r="N539" s="1070" t="s">
        <v>147</v>
      </c>
      <c r="O539" s="1070" t="s">
        <v>147</v>
      </c>
      <c r="P539" s="1070" t="s">
        <v>147</v>
      </c>
      <c r="Q539" s="1070" t="s">
        <v>147</v>
      </c>
    </row>
    <row r="540" spans="3:17" ht="14.5">
      <c r="C540" s="611" t="s">
        <v>147</v>
      </c>
      <c r="D540" s="611" t="s">
        <v>147</v>
      </c>
      <c r="E540" s="1354" t="s">
        <v>147</v>
      </c>
      <c r="F540" s="1070" t="s">
        <v>147</v>
      </c>
      <c r="G540" s="1070" t="s">
        <v>147</v>
      </c>
      <c r="H540" s="1070" t="s">
        <v>147</v>
      </c>
      <c r="I540" s="1070" t="s">
        <v>147</v>
      </c>
      <c r="J540" s="1070" t="s">
        <v>147</v>
      </c>
      <c r="K540" s="1070" t="s">
        <v>147</v>
      </c>
      <c r="L540" s="1070" t="s">
        <v>147</v>
      </c>
      <c r="M540" s="1070" t="s">
        <v>147</v>
      </c>
      <c r="N540" s="1070" t="s">
        <v>147</v>
      </c>
      <c r="O540" s="1070" t="s">
        <v>147</v>
      </c>
      <c r="P540" s="1070" t="s">
        <v>147</v>
      </c>
      <c r="Q540" s="1070" t="s">
        <v>147</v>
      </c>
    </row>
    <row r="541" spans="3:17" ht="14.5">
      <c r="C541" s="611" t="s">
        <v>147</v>
      </c>
      <c r="D541" s="611" t="s">
        <v>147</v>
      </c>
      <c r="E541" s="1354" t="s">
        <v>147</v>
      </c>
      <c r="F541" s="1070" t="s">
        <v>147</v>
      </c>
      <c r="G541" s="1070" t="s">
        <v>147</v>
      </c>
      <c r="H541" s="1070" t="s">
        <v>147</v>
      </c>
      <c r="I541" s="1070" t="s">
        <v>147</v>
      </c>
      <c r="J541" s="1070" t="s">
        <v>147</v>
      </c>
      <c r="K541" s="1070" t="s">
        <v>147</v>
      </c>
      <c r="L541" s="1070" t="s">
        <v>147</v>
      </c>
      <c r="M541" s="1070" t="s">
        <v>147</v>
      </c>
      <c r="N541" s="1070" t="s">
        <v>147</v>
      </c>
      <c r="O541" s="1070" t="s">
        <v>147</v>
      </c>
      <c r="P541" s="1070" t="s">
        <v>147</v>
      </c>
      <c r="Q541" s="1070" t="s">
        <v>147</v>
      </c>
    </row>
    <row r="542" spans="3:17" ht="14.5">
      <c r="C542" s="611" t="s">
        <v>147</v>
      </c>
      <c r="D542" s="611" t="s">
        <v>147</v>
      </c>
      <c r="E542" s="1354" t="s">
        <v>147</v>
      </c>
      <c r="F542" s="1070" t="s">
        <v>147</v>
      </c>
      <c r="G542" s="1070" t="s">
        <v>147</v>
      </c>
      <c r="H542" s="1070" t="s">
        <v>147</v>
      </c>
      <c r="I542" s="1070" t="s">
        <v>147</v>
      </c>
      <c r="J542" s="1070" t="s">
        <v>147</v>
      </c>
      <c r="K542" s="1070" t="s">
        <v>147</v>
      </c>
      <c r="L542" s="1070" t="s">
        <v>147</v>
      </c>
      <c r="M542" s="1070" t="s">
        <v>147</v>
      </c>
      <c r="N542" s="1070" t="s">
        <v>147</v>
      </c>
      <c r="O542" s="1070" t="s">
        <v>147</v>
      </c>
      <c r="P542" s="1070" t="s">
        <v>147</v>
      </c>
      <c r="Q542" s="1070" t="s">
        <v>147</v>
      </c>
    </row>
    <row r="543" spans="3:17" ht="14.5">
      <c r="C543" s="611" t="s">
        <v>147</v>
      </c>
      <c r="D543" s="611" t="s">
        <v>147</v>
      </c>
      <c r="E543" s="1354" t="s">
        <v>147</v>
      </c>
      <c r="F543" s="1070" t="s">
        <v>147</v>
      </c>
      <c r="G543" s="1070" t="s">
        <v>147</v>
      </c>
      <c r="H543" s="1070" t="s">
        <v>147</v>
      </c>
      <c r="I543" s="1070" t="s">
        <v>147</v>
      </c>
      <c r="J543" s="1070" t="s">
        <v>147</v>
      </c>
      <c r="K543" s="1070" t="s">
        <v>147</v>
      </c>
      <c r="L543" s="1070" t="s">
        <v>147</v>
      </c>
      <c r="M543" s="1070" t="s">
        <v>147</v>
      </c>
      <c r="N543" s="1070" t="s">
        <v>147</v>
      </c>
      <c r="O543" s="1070" t="s">
        <v>147</v>
      </c>
      <c r="P543" s="1070" t="s">
        <v>147</v>
      </c>
      <c r="Q543" s="1070" t="s">
        <v>147</v>
      </c>
    </row>
    <row r="544" spans="3:17" ht="14.5">
      <c r="C544" s="611" t="s">
        <v>147</v>
      </c>
      <c r="D544" s="611" t="s">
        <v>147</v>
      </c>
      <c r="E544" s="1354" t="s">
        <v>147</v>
      </c>
      <c r="F544" s="1070" t="s">
        <v>147</v>
      </c>
      <c r="G544" s="1070" t="s">
        <v>147</v>
      </c>
      <c r="H544" s="1070" t="s">
        <v>147</v>
      </c>
      <c r="I544" s="1070" t="s">
        <v>147</v>
      </c>
      <c r="J544" s="1070" t="s">
        <v>147</v>
      </c>
      <c r="K544" s="1070" t="s">
        <v>147</v>
      </c>
      <c r="L544" s="1070" t="s">
        <v>147</v>
      </c>
      <c r="M544" s="1070" t="s">
        <v>147</v>
      </c>
      <c r="N544" s="1070" t="s">
        <v>147</v>
      </c>
      <c r="O544" s="1070" t="s">
        <v>147</v>
      </c>
      <c r="P544" s="1070" t="s">
        <v>147</v>
      </c>
      <c r="Q544" s="1070" t="s">
        <v>147</v>
      </c>
    </row>
    <row r="545" spans="3:17" ht="14.5">
      <c r="C545" s="611" t="s">
        <v>147</v>
      </c>
      <c r="D545" s="611" t="s">
        <v>147</v>
      </c>
      <c r="E545" s="1354" t="s">
        <v>147</v>
      </c>
      <c r="F545" s="1070" t="s">
        <v>147</v>
      </c>
      <c r="G545" s="1070" t="s">
        <v>147</v>
      </c>
      <c r="H545" s="1070" t="s">
        <v>147</v>
      </c>
      <c r="I545" s="1070" t="s">
        <v>147</v>
      </c>
      <c r="J545" s="1070" t="s">
        <v>147</v>
      </c>
      <c r="K545" s="1070" t="s">
        <v>147</v>
      </c>
      <c r="L545" s="1070" t="s">
        <v>147</v>
      </c>
      <c r="M545" s="1070" t="s">
        <v>147</v>
      </c>
      <c r="N545" s="1070" t="s">
        <v>147</v>
      </c>
      <c r="O545" s="1070" t="s">
        <v>147</v>
      </c>
      <c r="P545" s="1070" t="s">
        <v>147</v>
      </c>
      <c r="Q545" s="1070" t="s">
        <v>147</v>
      </c>
    </row>
    <row r="546" spans="3:17" ht="14.5">
      <c r="C546" s="611" t="s">
        <v>147</v>
      </c>
      <c r="D546" s="611" t="s">
        <v>147</v>
      </c>
      <c r="E546" s="1354" t="s">
        <v>147</v>
      </c>
      <c r="F546" s="1070" t="s">
        <v>147</v>
      </c>
      <c r="G546" s="1070" t="s">
        <v>147</v>
      </c>
      <c r="H546" s="1070" t="s">
        <v>147</v>
      </c>
      <c r="I546" s="1070" t="s">
        <v>147</v>
      </c>
      <c r="J546" s="1070" t="s">
        <v>147</v>
      </c>
      <c r="K546" s="1070" t="s">
        <v>147</v>
      </c>
      <c r="L546" s="1070" t="s">
        <v>147</v>
      </c>
      <c r="M546" s="1070" t="s">
        <v>147</v>
      </c>
      <c r="N546" s="1070" t="s">
        <v>147</v>
      </c>
      <c r="O546" s="1070" t="s">
        <v>147</v>
      </c>
      <c r="P546" s="1070" t="s">
        <v>147</v>
      </c>
      <c r="Q546" s="1070" t="s">
        <v>147</v>
      </c>
    </row>
    <row r="547" spans="3:17" ht="14.5">
      <c r="C547" s="611" t="s">
        <v>147</v>
      </c>
      <c r="D547" s="611" t="s">
        <v>147</v>
      </c>
      <c r="E547" s="1354" t="s">
        <v>147</v>
      </c>
      <c r="F547" s="1070" t="s">
        <v>147</v>
      </c>
      <c r="G547" s="1070" t="s">
        <v>147</v>
      </c>
      <c r="H547" s="1070" t="s">
        <v>147</v>
      </c>
      <c r="I547" s="1070" t="s">
        <v>147</v>
      </c>
      <c r="J547" s="1070" t="s">
        <v>147</v>
      </c>
      <c r="K547" s="1070" t="s">
        <v>147</v>
      </c>
      <c r="L547" s="1070" t="s">
        <v>147</v>
      </c>
      <c r="M547" s="1070" t="s">
        <v>147</v>
      </c>
      <c r="N547" s="1070" t="s">
        <v>147</v>
      </c>
      <c r="O547" s="1070" t="s">
        <v>147</v>
      </c>
      <c r="P547" s="1070" t="s">
        <v>147</v>
      </c>
      <c r="Q547" s="1070" t="s">
        <v>147</v>
      </c>
    </row>
    <row r="548" spans="3:17" ht="14.5">
      <c r="C548" s="611" t="s">
        <v>147</v>
      </c>
      <c r="D548" s="611" t="s">
        <v>147</v>
      </c>
      <c r="E548" s="1354" t="s">
        <v>147</v>
      </c>
      <c r="F548" s="1070" t="s">
        <v>147</v>
      </c>
      <c r="G548" s="1070" t="s">
        <v>147</v>
      </c>
      <c r="H548" s="1070" t="s">
        <v>147</v>
      </c>
      <c r="I548" s="1070" t="s">
        <v>147</v>
      </c>
      <c r="J548" s="1070" t="s">
        <v>147</v>
      </c>
      <c r="K548" s="1070" t="s">
        <v>147</v>
      </c>
      <c r="L548" s="1070" t="s">
        <v>147</v>
      </c>
      <c r="M548" s="1070" t="s">
        <v>147</v>
      </c>
      <c r="N548" s="1070" t="s">
        <v>147</v>
      </c>
      <c r="O548" s="1070" t="s">
        <v>147</v>
      </c>
      <c r="P548" s="1070" t="s">
        <v>147</v>
      </c>
      <c r="Q548" s="1070" t="s">
        <v>147</v>
      </c>
    </row>
    <row r="549" spans="3:17" ht="14.5">
      <c r="C549" s="611" t="s">
        <v>147</v>
      </c>
      <c r="D549" s="611" t="s">
        <v>147</v>
      </c>
      <c r="E549" s="1354" t="s">
        <v>147</v>
      </c>
      <c r="F549" s="1070" t="s">
        <v>147</v>
      </c>
      <c r="G549" s="1070" t="s">
        <v>147</v>
      </c>
      <c r="H549" s="1070" t="s">
        <v>147</v>
      </c>
      <c r="I549" s="1070" t="s">
        <v>147</v>
      </c>
      <c r="J549" s="1070" t="s">
        <v>147</v>
      </c>
      <c r="K549" s="1070" t="s">
        <v>147</v>
      </c>
      <c r="L549" s="1070" t="s">
        <v>147</v>
      </c>
      <c r="M549" s="1070" t="s">
        <v>147</v>
      </c>
      <c r="N549" s="1070" t="s">
        <v>147</v>
      </c>
      <c r="O549" s="1070" t="s">
        <v>147</v>
      </c>
      <c r="P549" s="1070" t="s">
        <v>147</v>
      </c>
      <c r="Q549" s="1070" t="s">
        <v>147</v>
      </c>
    </row>
    <row r="550" spans="3:17" ht="14.5">
      <c r="C550" s="611" t="s">
        <v>147</v>
      </c>
      <c r="D550" s="611" t="s">
        <v>147</v>
      </c>
      <c r="E550" s="1354" t="s">
        <v>147</v>
      </c>
      <c r="F550" s="1070" t="s">
        <v>147</v>
      </c>
      <c r="G550" s="1070" t="s">
        <v>147</v>
      </c>
      <c r="H550" s="1070" t="s">
        <v>147</v>
      </c>
      <c r="I550" s="1070" t="s">
        <v>147</v>
      </c>
      <c r="J550" s="1070" t="s">
        <v>147</v>
      </c>
      <c r="K550" s="1070" t="s">
        <v>147</v>
      </c>
      <c r="L550" s="1070" t="s">
        <v>147</v>
      </c>
      <c r="M550" s="1070" t="s">
        <v>147</v>
      </c>
      <c r="N550" s="1070" t="s">
        <v>147</v>
      </c>
      <c r="O550" s="1070" t="s">
        <v>147</v>
      </c>
      <c r="P550" s="1070" t="s">
        <v>147</v>
      </c>
      <c r="Q550" s="1070" t="s">
        <v>147</v>
      </c>
    </row>
    <row r="551" spans="3:17" ht="14.5">
      <c r="C551" s="611" t="s">
        <v>147</v>
      </c>
      <c r="D551" s="611" t="s">
        <v>147</v>
      </c>
      <c r="E551" s="1354" t="s">
        <v>147</v>
      </c>
      <c r="F551" s="1070" t="s">
        <v>147</v>
      </c>
      <c r="G551" s="1070" t="s">
        <v>147</v>
      </c>
      <c r="H551" s="1070" t="s">
        <v>147</v>
      </c>
      <c r="I551" s="1070" t="s">
        <v>147</v>
      </c>
      <c r="J551" s="1070" t="s">
        <v>147</v>
      </c>
      <c r="K551" s="1070" t="s">
        <v>147</v>
      </c>
      <c r="L551" s="1070" t="s">
        <v>147</v>
      </c>
      <c r="M551" s="1070" t="s">
        <v>147</v>
      </c>
      <c r="N551" s="1070" t="s">
        <v>147</v>
      </c>
      <c r="O551" s="1070" t="s">
        <v>147</v>
      </c>
      <c r="P551" s="1070" t="s">
        <v>147</v>
      </c>
      <c r="Q551" s="1070" t="s">
        <v>147</v>
      </c>
    </row>
    <row r="552" spans="3:17" ht="14.5">
      <c r="C552" s="611" t="s">
        <v>147</v>
      </c>
      <c r="D552" s="611" t="s">
        <v>147</v>
      </c>
      <c r="E552" s="1354" t="s">
        <v>147</v>
      </c>
      <c r="F552" s="1070" t="s">
        <v>147</v>
      </c>
      <c r="G552" s="1070" t="s">
        <v>147</v>
      </c>
      <c r="H552" s="1070" t="s">
        <v>147</v>
      </c>
      <c r="I552" s="1070" t="s">
        <v>147</v>
      </c>
      <c r="J552" s="1070" t="s">
        <v>147</v>
      </c>
      <c r="K552" s="1070" t="s">
        <v>147</v>
      </c>
      <c r="L552" s="1070" t="s">
        <v>147</v>
      </c>
      <c r="M552" s="1070" t="s">
        <v>147</v>
      </c>
      <c r="N552" s="1070" t="s">
        <v>147</v>
      </c>
      <c r="O552" s="1070" t="s">
        <v>147</v>
      </c>
      <c r="P552" s="1070" t="s">
        <v>147</v>
      </c>
      <c r="Q552" s="1070" t="s">
        <v>147</v>
      </c>
    </row>
    <row r="553" spans="3:17" ht="14.5">
      <c r="C553" s="611" t="s">
        <v>147</v>
      </c>
      <c r="D553" s="611" t="s">
        <v>147</v>
      </c>
      <c r="E553" s="1354" t="s">
        <v>147</v>
      </c>
      <c r="F553" s="1070" t="s">
        <v>147</v>
      </c>
      <c r="G553" s="1070" t="s">
        <v>147</v>
      </c>
      <c r="H553" s="1070" t="s">
        <v>147</v>
      </c>
      <c r="I553" s="1070" t="s">
        <v>147</v>
      </c>
      <c r="J553" s="1070" t="s">
        <v>147</v>
      </c>
      <c r="K553" s="1070" t="s">
        <v>147</v>
      </c>
      <c r="L553" s="1070" t="s">
        <v>147</v>
      </c>
      <c r="M553" s="1070" t="s">
        <v>147</v>
      </c>
      <c r="N553" s="1070" t="s">
        <v>147</v>
      </c>
      <c r="O553" s="1070" t="s">
        <v>147</v>
      </c>
      <c r="P553" s="1070" t="s">
        <v>147</v>
      </c>
      <c r="Q553" s="1070" t="s">
        <v>147</v>
      </c>
    </row>
    <row r="554" spans="3:17" ht="14.5">
      <c r="C554" s="611" t="s">
        <v>147</v>
      </c>
      <c r="D554" s="611" t="s">
        <v>147</v>
      </c>
      <c r="E554" s="1354" t="s">
        <v>147</v>
      </c>
      <c r="F554" s="1070" t="s">
        <v>147</v>
      </c>
      <c r="G554" s="1070" t="s">
        <v>147</v>
      </c>
      <c r="H554" s="1070" t="s">
        <v>147</v>
      </c>
      <c r="I554" s="1070" t="s">
        <v>147</v>
      </c>
      <c r="J554" s="1070" t="s">
        <v>147</v>
      </c>
      <c r="K554" s="1070" t="s">
        <v>147</v>
      </c>
      <c r="L554" s="1070" t="s">
        <v>147</v>
      </c>
      <c r="M554" s="1070" t="s">
        <v>147</v>
      </c>
      <c r="N554" s="1070" t="s">
        <v>147</v>
      </c>
      <c r="O554" s="1070" t="s">
        <v>147</v>
      </c>
      <c r="P554" s="1070" t="s">
        <v>147</v>
      </c>
      <c r="Q554" s="1070" t="s">
        <v>147</v>
      </c>
    </row>
    <row r="555" spans="3:17" ht="14.5">
      <c r="C555" s="611" t="s">
        <v>147</v>
      </c>
      <c r="D555" s="611" t="s">
        <v>147</v>
      </c>
      <c r="E555" s="1354" t="s">
        <v>147</v>
      </c>
      <c r="F555" s="1070" t="s">
        <v>147</v>
      </c>
      <c r="G555" s="1070" t="s">
        <v>147</v>
      </c>
      <c r="H555" s="1070" t="s">
        <v>147</v>
      </c>
      <c r="I555" s="1070" t="s">
        <v>147</v>
      </c>
      <c r="J555" s="1070" t="s">
        <v>147</v>
      </c>
      <c r="K555" s="1070" t="s">
        <v>147</v>
      </c>
      <c r="L555" s="1070" t="s">
        <v>147</v>
      </c>
      <c r="M555" s="1070" t="s">
        <v>147</v>
      </c>
      <c r="N555" s="1070" t="s">
        <v>147</v>
      </c>
      <c r="O555" s="1070" t="s">
        <v>147</v>
      </c>
      <c r="P555" s="1070" t="s">
        <v>147</v>
      </c>
      <c r="Q555" s="1070" t="s">
        <v>147</v>
      </c>
    </row>
    <row r="556" spans="3:17" ht="14.5">
      <c r="C556" s="611" t="s">
        <v>147</v>
      </c>
      <c r="D556" s="611" t="s">
        <v>147</v>
      </c>
      <c r="E556" s="1354" t="s">
        <v>147</v>
      </c>
      <c r="F556" s="1070" t="s">
        <v>147</v>
      </c>
      <c r="G556" s="1070" t="s">
        <v>147</v>
      </c>
      <c r="H556" s="1070" t="s">
        <v>147</v>
      </c>
      <c r="I556" s="1070" t="s">
        <v>147</v>
      </c>
      <c r="J556" s="1070" t="s">
        <v>147</v>
      </c>
      <c r="K556" s="1070" t="s">
        <v>147</v>
      </c>
      <c r="L556" s="1070" t="s">
        <v>147</v>
      </c>
      <c r="M556" s="1070" t="s">
        <v>147</v>
      </c>
      <c r="N556" s="1070" t="s">
        <v>147</v>
      </c>
      <c r="O556" s="1070" t="s">
        <v>147</v>
      </c>
      <c r="P556" s="1070" t="s">
        <v>147</v>
      </c>
      <c r="Q556" s="1070" t="s">
        <v>147</v>
      </c>
    </row>
    <row r="557" spans="3:17" ht="14.5">
      <c r="C557" s="611" t="s">
        <v>147</v>
      </c>
      <c r="D557" s="611" t="s">
        <v>147</v>
      </c>
      <c r="E557" s="1354" t="s">
        <v>147</v>
      </c>
      <c r="F557" s="1070" t="s">
        <v>147</v>
      </c>
      <c r="G557" s="1070" t="s">
        <v>147</v>
      </c>
      <c r="H557" s="1070" t="s">
        <v>147</v>
      </c>
      <c r="I557" s="1070" t="s">
        <v>147</v>
      </c>
      <c r="J557" s="1070" t="s">
        <v>147</v>
      </c>
      <c r="K557" s="1070" t="s">
        <v>147</v>
      </c>
      <c r="L557" s="1070" t="s">
        <v>147</v>
      </c>
      <c r="M557" s="1070" t="s">
        <v>147</v>
      </c>
      <c r="N557" s="1070" t="s">
        <v>147</v>
      </c>
      <c r="O557" s="1070" t="s">
        <v>147</v>
      </c>
      <c r="P557" s="1070" t="s">
        <v>147</v>
      </c>
      <c r="Q557" s="1070" t="s">
        <v>147</v>
      </c>
    </row>
    <row r="558" spans="3:17" ht="14.5">
      <c r="C558" s="611" t="s">
        <v>147</v>
      </c>
      <c r="D558" s="611" t="s">
        <v>147</v>
      </c>
      <c r="E558" s="1354" t="s">
        <v>147</v>
      </c>
      <c r="F558" s="1070" t="s">
        <v>147</v>
      </c>
      <c r="G558" s="1070" t="s">
        <v>147</v>
      </c>
      <c r="H558" s="1070" t="s">
        <v>147</v>
      </c>
      <c r="I558" s="1070" t="s">
        <v>147</v>
      </c>
      <c r="J558" s="1070" t="s">
        <v>147</v>
      </c>
      <c r="K558" s="1070" t="s">
        <v>147</v>
      </c>
      <c r="L558" s="1070" t="s">
        <v>147</v>
      </c>
      <c r="M558" s="1070" t="s">
        <v>147</v>
      </c>
      <c r="N558" s="1070" t="s">
        <v>147</v>
      </c>
      <c r="O558" s="1070" t="s">
        <v>147</v>
      </c>
      <c r="P558" s="1070" t="s">
        <v>147</v>
      </c>
      <c r="Q558" s="1070" t="s">
        <v>147</v>
      </c>
    </row>
    <row r="559" spans="3:17" ht="14.5">
      <c r="C559" s="611" t="s">
        <v>147</v>
      </c>
      <c r="D559" s="611" t="s">
        <v>147</v>
      </c>
      <c r="E559" s="1354" t="s">
        <v>147</v>
      </c>
      <c r="F559" s="1070" t="s">
        <v>147</v>
      </c>
      <c r="G559" s="1070" t="s">
        <v>147</v>
      </c>
      <c r="H559" s="1070" t="s">
        <v>147</v>
      </c>
      <c r="I559" s="1070" t="s">
        <v>147</v>
      </c>
      <c r="J559" s="1070" t="s">
        <v>147</v>
      </c>
      <c r="K559" s="1070" t="s">
        <v>147</v>
      </c>
      <c r="L559" s="1070" t="s">
        <v>147</v>
      </c>
      <c r="M559" s="1070" t="s">
        <v>147</v>
      </c>
      <c r="N559" s="1070" t="s">
        <v>147</v>
      </c>
      <c r="O559" s="1070" t="s">
        <v>147</v>
      </c>
      <c r="P559" s="1070" t="s">
        <v>147</v>
      </c>
      <c r="Q559" s="1070" t="s">
        <v>147</v>
      </c>
    </row>
    <row r="560" spans="3:17" ht="14.5">
      <c r="C560" s="611" t="s">
        <v>147</v>
      </c>
      <c r="D560" s="611" t="s">
        <v>147</v>
      </c>
      <c r="E560" s="1354" t="s">
        <v>147</v>
      </c>
      <c r="F560" s="1070" t="s">
        <v>147</v>
      </c>
      <c r="G560" s="1070" t="s">
        <v>147</v>
      </c>
      <c r="H560" s="1070" t="s">
        <v>147</v>
      </c>
      <c r="I560" s="1070" t="s">
        <v>147</v>
      </c>
      <c r="J560" s="1070" t="s">
        <v>147</v>
      </c>
      <c r="K560" s="1070" t="s">
        <v>147</v>
      </c>
      <c r="L560" s="1070" t="s">
        <v>147</v>
      </c>
      <c r="M560" s="1070" t="s">
        <v>147</v>
      </c>
      <c r="N560" s="1070" t="s">
        <v>147</v>
      </c>
      <c r="O560" s="1070" t="s">
        <v>147</v>
      </c>
      <c r="P560" s="1070" t="s">
        <v>147</v>
      </c>
      <c r="Q560" s="1070" t="s">
        <v>147</v>
      </c>
    </row>
    <row r="561" spans="3:17" ht="14.5">
      <c r="C561" s="611" t="s">
        <v>147</v>
      </c>
      <c r="D561" s="611" t="s">
        <v>147</v>
      </c>
      <c r="E561" s="1354" t="s">
        <v>147</v>
      </c>
      <c r="F561" s="1070" t="s">
        <v>147</v>
      </c>
      <c r="G561" s="1070" t="s">
        <v>147</v>
      </c>
      <c r="H561" s="1070" t="s">
        <v>147</v>
      </c>
      <c r="I561" s="1070" t="s">
        <v>147</v>
      </c>
      <c r="J561" s="1070" t="s">
        <v>147</v>
      </c>
      <c r="K561" s="1070" t="s">
        <v>147</v>
      </c>
      <c r="L561" s="1070" t="s">
        <v>147</v>
      </c>
      <c r="M561" s="1070" t="s">
        <v>147</v>
      </c>
      <c r="N561" s="1070" t="s">
        <v>147</v>
      </c>
      <c r="O561" s="1070" t="s">
        <v>147</v>
      </c>
      <c r="P561" s="1070" t="s">
        <v>147</v>
      </c>
      <c r="Q561" s="1070" t="s">
        <v>147</v>
      </c>
    </row>
    <row r="562" spans="3:17" ht="14.5">
      <c r="C562" s="611" t="s">
        <v>147</v>
      </c>
      <c r="D562" s="611" t="s">
        <v>147</v>
      </c>
      <c r="E562" s="1354" t="s">
        <v>147</v>
      </c>
      <c r="F562" s="1070" t="s">
        <v>147</v>
      </c>
      <c r="G562" s="1070" t="s">
        <v>147</v>
      </c>
      <c r="H562" s="1070" t="s">
        <v>147</v>
      </c>
      <c r="I562" s="1070" t="s">
        <v>147</v>
      </c>
      <c r="J562" s="1070" t="s">
        <v>147</v>
      </c>
      <c r="K562" s="1070" t="s">
        <v>147</v>
      </c>
      <c r="L562" s="1070" t="s">
        <v>147</v>
      </c>
      <c r="M562" s="1070" t="s">
        <v>147</v>
      </c>
      <c r="N562" s="1070" t="s">
        <v>147</v>
      </c>
      <c r="O562" s="1070" t="s">
        <v>147</v>
      </c>
      <c r="P562" s="1070" t="s">
        <v>147</v>
      </c>
      <c r="Q562" s="1070" t="s">
        <v>147</v>
      </c>
    </row>
    <row r="563" spans="3:17" ht="14.5">
      <c r="C563" s="611" t="s">
        <v>147</v>
      </c>
      <c r="D563" s="611" t="s">
        <v>147</v>
      </c>
      <c r="E563" s="1354" t="s">
        <v>147</v>
      </c>
      <c r="F563" s="1070" t="s">
        <v>147</v>
      </c>
      <c r="G563" s="1070" t="s">
        <v>147</v>
      </c>
      <c r="H563" s="1070" t="s">
        <v>147</v>
      </c>
      <c r="I563" s="1070" t="s">
        <v>147</v>
      </c>
      <c r="J563" s="1070" t="s">
        <v>147</v>
      </c>
      <c r="K563" s="1070" t="s">
        <v>147</v>
      </c>
      <c r="L563" s="1070" t="s">
        <v>147</v>
      </c>
      <c r="M563" s="1070" t="s">
        <v>147</v>
      </c>
      <c r="N563" s="1070" t="s">
        <v>147</v>
      </c>
      <c r="O563" s="1070" t="s">
        <v>147</v>
      </c>
      <c r="P563" s="1070" t="s">
        <v>147</v>
      </c>
      <c r="Q563" s="1070" t="s">
        <v>147</v>
      </c>
    </row>
    <row r="564" spans="3:17" ht="14.5">
      <c r="C564" s="611" t="s">
        <v>147</v>
      </c>
      <c r="D564" s="611" t="s">
        <v>147</v>
      </c>
      <c r="E564" s="1354" t="s">
        <v>147</v>
      </c>
      <c r="F564" s="1070" t="s">
        <v>147</v>
      </c>
      <c r="G564" s="1070" t="s">
        <v>147</v>
      </c>
      <c r="H564" s="1070" t="s">
        <v>147</v>
      </c>
      <c r="I564" s="1070" t="s">
        <v>147</v>
      </c>
      <c r="J564" s="1070" t="s">
        <v>147</v>
      </c>
      <c r="K564" s="1070" t="s">
        <v>147</v>
      </c>
      <c r="L564" s="1070" t="s">
        <v>147</v>
      </c>
      <c r="M564" s="1070" t="s">
        <v>147</v>
      </c>
      <c r="N564" s="1070" t="s">
        <v>147</v>
      </c>
      <c r="O564" s="1070" t="s">
        <v>147</v>
      </c>
      <c r="P564" s="1070" t="s">
        <v>147</v>
      </c>
      <c r="Q564" s="1070" t="s">
        <v>147</v>
      </c>
    </row>
    <row r="565" spans="3:17" ht="14.5">
      <c r="C565" s="611" t="s">
        <v>147</v>
      </c>
      <c r="D565" s="611" t="s">
        <v>147</v>
      </c>
      <c r="E565" s="1354" t="s">
        <v>147</v>
      </c>
      <c r="F565" s="1070" t="s">
        <v>147</v>
      </c>
      <c r="G565" s="1070" t="s">
        <v>147</v>
      </c>
      <c r="H565" s="1070" t="s">
        <v>147</v>
      </c>
      <c r="I565" s="1070" t="s">
        <v>147</v>
      </c>
      <c r="J565" s="1070" t="s">
        <v>147</v>
      </c>
      <c r="K565" s="1070" t="s">
        <v>147</v>
      </c>
      <c r="L565" s="1070" t="s">
        <v>147</v>
      </c>
      <c r="M565" s="1070" t="s">
        <v>147</v>
      </c>
      <c r="N565" s="1070" t="s">
        <v>147</v>
      </c>
      <c r="O565" s="1070" t="s">
        <v>147</v>
      </c>
      <c r="P565" s="1070" t="s">
        <v>147</v>
      </c>
      <c r="Q565" s="1070" t="s">
        <v>147</v>
      </c>
    </row>
    <row r="566" spans="3:17" ht="14.5">
      <c r="C566" s="611" t="s">
        <v>147</v>
      </c>
      <c r="D566" s="611" t="s">
        <v>147</v>
      </c>
      <c r="E566" s="1354" t="s">
        <v>147</v>
      </c>
      <c r="F566" s="1070" t="s">
        <v>147</v>
      </c>
      <c r="G566" s="1070" t="s">
        <v>147</v>
      </c>
      <c r="H566" s="1070" t="s">
        <v>147</v>
      </c>
      <c r="I566" s="1070" t="s">
        <v>147</v>
      </c>
      <c r="J566" s="1070" t="s">
        <v>147</v>
      </c>
      <c r="K566" s="1070" t="s">
        <v>147</v>
      </c>
      <c r="L566" s="1070" t="s">
        <v>147</v>
      </c>
      <c r="M566" s="1070" t="s">
        <v>147</v>
      </c>
      <c r="N566" s="1070" t="s">
        <v>147</v>
      </c>
      <c r="O566" s="1070" t="s">
        <v>147</v>
      </c>
      <c r="P566" s="1070" t="s">
        <v>147</v>
      </c>
      <c r="Q566" s="1070" t="s">
        <v>147</v>
      </c>
    </row>
    <row r="567" spans="3:17" ht="14.5">
      <c r="C567" s="611" t="s">
        <v>147</v>
      </c>
      <c r="D567" s="611" t="s">
        <v>147</v>
      </c>
      <c r="E567" s="1354" t="s">
        <v>147</v>
      </c>
      <c r="F567" s="1070" t="s">
        <v>147</v>
      </c>
      <c r="G567" s="1070" t="s">
        <v>147</v>
      </c>
      <c r="H567" s="1070" t="s">
        <v>147</v>
      </c>
      <c r="I567" s="1070" t="s">
        <v>147</v>
      </c>
      <c r="J567" s="1070" t="s">
        <v>147</v>
      </c>
      <c r="K567" s="1070" t="s">
        <v>147</v>
      </c>
      <c r="L567" s="1070" t="s">
        <v>147</v>
      </c>
      <c r="M567" s="1070" t="s">
        <v>147</v>
      </c>
      <c r="N567" s="1070" t="s">
        <v>147</v>
      </c>
      <c r="O567" s="1070" t="s">
        <v>147</v>
      </c>
      <c r="P567" s="1070" t="s">
        <v>147</v>
      </c>
      <c r="Q567" s="1070" t="s">
        <v>147</v>
      </c>
    </row>
    <row r="568" spans="3:17" ht="14.5">
      <c r="C568" s="611" t="s">
        <v>147</v>
      </c>
      <c r="E568" s="1354" t="s">
        <v>147</v>
      </c>
      <c r="F568" s="1070" t="s">
        <v>147</v>
      </c>
      <c r="G568" s="1070" t="s">
        <v>147</v>
      </c>
      <c r="H568" s="1070" t="s">
        <v>147</v>
      </c>
      <c r="I568" s="1070" t="s">
        <v>147</v>
      </c>
      <c r="J568" s="1070" t="s">
        <v>147</v>
      </c>
      <c r="K568" s="1070" t="s">
        <v>147</v>
      </c>
      <c r="L568" s="1070" t="s">
        <v>147</v>
      </c>
      <c r="M568" s="1070" t="s">
        <v>147</v>
      </c>
      <c r="N568" s="1070" t="s">
        <v>147</v>
      </c>
      <c r="O568" s="1070" t="s">
        <v>147</v>
      </c>
      <c r="P568" s="1070" t="s">
        <v>147</v>
      </c>
      <c r="Q568" s="1070" t="s">
        <v>147</v>
      </c>
    </row>
    <row r="569" spans="3:17" ht="14.5">
      <c r="C569" s="611" t="s">
        <v>147</v>
      </c>
      <c r="E569" s="1354"/>
      <c r="F569" s="1070"/>
      <c r="G569" s="1070"/>
      <c r="H569" s="1070"/>
      <c r="I569" s="1070"/>
      <c r="J569" s="1070"/>
      <c r="K569" s="1070"/>
      <c r="L569" s="1070"/>
      <c r="M569" s="1070"/>
      <c r="N569" s="1070"/>
      <c r="O569" s="1070"/>
      <c r="P569" s="1070"/>
      <c r="Q569" s="1070"/>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topLeftCell="A5" zoomScaleNormal="100" workbookViewId="0">
      <selection activeCell="O10" sqref="O10"/>
    </sheetView>
  </sheetViews>
  <sheetFormatPr defaultColWidth="11.453125" defaultRowHeight="12.5"/>
  <cols>
    <col min="1" max="1" width="2.7265625" style="611" customWidth="1"/>
    <col min="2" max="2" width="6.26953125" style="611" customWidth="1"/>
    <col min="3" max="7" width="21.1796875" style="611" customWidth="1"/>
    <col min="8" max="8" width="21.1796875" style="973" customWidth="1"/>
    <col min="9" max="12" width="21.1796875" style="611" customWidth="1"/>
    <col min="13" max="13" width="5.54296875" style="611" customWidth="1"/>
    <col min="14" max="14" width="6.81640625" style="611" customWidth="1"/>
    <col min="15" max="15" width="15.1796875" style="611" bestFit="1" customWidth="1"/>
    <col min="16" max="16384" width="11.453125" style="611"/>
  </cols>
  <sheetData>
    <row r="1" spans="2:15" ht="13" thickBot="1"/>
    <row r="2" spans="2:15" ht="28.5" thickTop="1">
      <c r="B2" s="1071"/>
      <c r="C2" s="829"/>
      <c r="D2" s="829"/>
      <c r="E2" s="830"/>
      <c r="F2" s="830"/>
      <c r="G2" s="830"/>
      <c r="H2" s="1363"/>
      <c r="I2" s="830"/>
      <c r="J2" s="830"/>
      <c r="K2" s="553" t="s">
        <v>237</v>
      </c>
      <c r="L2" s="637">
        <f>'Delinquencies Analysis'!Q2</f>
        <v>45688</v>
      </c>
      <c r="M2" s="1072"/>
    </row>
    <row r="3" spans="2:15" ht="14">
      <c r="B3" s="778"/>
      <c r="C3" s="615"/>
      <c r="D3" s="615"/>
      <c r="E3" s="615"/>
      <c r="F3" s="615"/>
      <c r="G3" s="615"/>
      <c r="H3" s="1364"/>
      <c r="I3" s="615"/>
      <c r="J3" s="615"/>
      <c r="K3" s="559" t="s">
        <v>238</v>
      </c>
      <c r="L3" s="640">
        <f>'Delinquencies Analysis'!Q3</f>
        <v>45702</v>
      </c>
      <c r="M3" s="785"/>
    </row>
    <row r="4" spans="2:15" ht="14">
      <c r="B4" s="2008"/>
      <c r="C4" s="2009"/>
      <c r="D4" s="2009"/>
      <c r="E4" s="2058" t="s">
        <v>594</v>
      </c>
      <c r="F4" s="2058"/>
      <c r="G4" s="2058"/>
      <c r="H4" s="2058"/>
      <c r="I4" s="2058"/>
      <c r="J4" s="2058"/>
      <c r="K4" s="559" t="s">
        <v>239</v>
      </c>
      <c r="L4" s="640">
        <f>'Delinquencies Analysis'!Q4</f>
        <v>45708</v>
      </c>
      <c r="M4" s="785"/>
    </row>
    <row r="5" spans="2:15" ht="14">
      <c r="B5" s="2008"/>
      <c r="C5" s="2009"/>
      <c r="D5" s="2009"/>
      <c r="E5" s="2058"/>
      <c r="F5" s="2058"/>
      <c r="G5" s="2058"/>
      <c r="H5" s="2058"/>
      <c r="I5" s="2058"/>
      <c r="J5" s="2058"/>
      <c r="K5" s="559" t="s">
        <v>240</v>
      </c>
      <c r="L5" s="640">
        <f>'Delinquencies Analysis'!Q5</f>
        <v>45715</v>
      </c>
      <c r="M5" s="785"/>
    </row>
    <row r="6" spans="2:15" ht="14">
      <c r="B6" s="778"/>
      <c r="C6" s="615"/>
      <c r="D6" s="615"/>
      <c r="E6" s="615"/>
      <c r="F6" s="615"/>
      <c r="G6" s="615"/>
      <c r="H6" s="1364"/>
      <c r="I6" s="615"/>
      <c r="J6" s="615"/>
      <c r="K6" s="559" t="s">
        <v>241</v>
      </c>
      <c r="L6" s="643">
        <f>'Delinquencies Analysis'!Q6</f>
        <v>4</v>
      </c>
      <c r="M6" s="785"/>
    </row>
    <row r="7" spans="2:15" ht="14">
      <c r="B7" s="778"/>
      <c r="C7" s="615"/>
      <c r="D7" s="615"/>
      <c r="E7" s="615"/>
      <c r="F7" s="615"/>
      <c r="G7" s="615"/>
      <c r="H7" s="1364"/>
      <c r="I7" s="615"/>
      <c r="J7" s="615"/>
      <c r="K7" s="559"/>
      <c r="L7" s="1073"/>
      <c r="M7" s="785"/>
    </row>
    <row r="8" spans="2:15" ht="14">
      <c r="B8" s="1074"/>
      <c r="C8" s="1075"/>
      <c r="D8" s="1075"/>
      <c r="E8" s="1075"/>
      <c r="F8" s="1075"/>
      <c r="G8" s="1075"/>
      <c r="H8" s="1365"/>
      <c r="I8" s="1075"/>
      <c r="J8" s="1075"/>
      <c r="K8" s="1076"/>
      <c r="L8" s="1077"/>
      <c r="M8" s="1078"/>
    </row>
    <row r="9" spans="2:15" ht="98.5" thickBot="1">
      <c r="B9" s="786"/>
      <c r="C9" s="1198" t="s">
        <v>579</v>
      </c>
      <c r="D9" s="1200" t="s">
        <v>595</v>
      </c>
      <c r="E9" s="1200" t="s">
        <v>596</v>
      </c>
      <c r="F9" s="1200" t="s">
        <v>597</v>
      </c>
      <c r="G9" s="1200" t="s">
        <v>598</v>
      </c>
      <c r="H9" s="1366" t="s">
        <v>599</v>
      </c>
      <c r="I9" s="1200" t="s">
        <v>600</v>
      </c>
      <c r="J9" s="1200" t="s">
        <v>601</v>
      </c>
      <c r="K9" s="1200" t="s">
        <v>602</v>
      </c>
      <c r="L9" s="1200" t="s">
        <v>603</v>
      </c>
      <c r="M9" s="791"/>
    </row>
    <row r="10" spans="2:15" ht="13">
      <c r="B10" s="786"/>
      <c r="C10" s="1345">
        <f>'09 - Default &amp; Recovery Stat'!B12</f>
        <v>45688</v>
      </c>
      <c r="D10" s="1079">
        <f>IF($C10=0,"",'03 - Monthly Asset Follow up'!C17)</f>
        <v>7942231678.1999998</v>
      </c>
      <c r="E10" s="1080">
        <f>IF($C10=0,"",_xlfn.XLOOKUP($C10,INPUT_DATA!$CL:$CL,INPUT_DATA!DN:DN))</f>
        <v>6</v>
      </c>
      <c r="F10" s="1081">
        <f>'Key Figures'!F35</f>
        <v>411919.03</v>
      </c>
      <c r="G10" s="1082">
        <f>IF($C10=0,"",IF(G11="",E10,E10+G11))</f>
        <v>12</v>
      </c>
      <c r="H10" s="1367">
        <f>IF($C10=0,"",IF(H11="",F10,F10+H11))</f>
        <v>1018874.13</v>
      </c>
      <c r="I10" s="1083">
        <f>IF($C10=0,"",H10/'09 - Default &amp; Recovery Stat'!D12)</f>
        <v>1.2452068517004657E-4</v>
      </c>
      <c r="J10" s="1081">
        <f>IF($C10=0,"",'09 - Default &amp; Recovery Stat'!G12)</f>
        <v>1637.84</v>
      </c>
      <c r="K10" s="1081">
        <f>IF($C10=0,"",IF(K11="",J10,J10+K11))</f>
        <v>52905.929999999993</v>
      </c>
      <c r="L10" s="1084">
        <f>IF($C10=0,"",K10/H10)</f>
        <v>5.1925874298133362E-2</v>
      </c>
      <c r="M10" s="791"/>
      <c r="O10" s="973"/>
    </row>
    <row r="11" spans="2:15">
      <c r="B11" s="786"/>
      <c r="C11" s="1346">
        <f>'09 - Default &amp; Recovery Stat'!B13</f>
        <v>45657</v>
      </c>
      <c r="D11" s="1357">
        <f>IF($C11=0,"",'03 - Monthly Asset Follow up'!C18)</f>
        <v>8062678431.4300003</v>
      </c>
      <c r="E11" s="1358">
        <f>IF($C11=0,"",_xlfn.XLOOKUP($C11,INPUT_DATA!$CL:$CL,INPUT_DATA!DN:DN))</f>
        <v>3</v>
      </c>
      <c r="F11" s="1357">
        <f>IF($C11=0,"",'03 - Monthly Asset Follow up'!K18)</f>
        <v>282412.90999999997</v>
      </c>
      <c r="G11" s="1358">
        <f t="shared" ref="G11:G15" si="0">IF($C11=0,"",IF(G12="",E11,E11+G12))</f>
        <v>6</v>
      </c>
      <c r="H11" s="1368">
        <f t="shared" ref="H11:H15" si="1">IF($C11=0,"",IF(H12="",F11,F11+H12))</f>
        <v>606955.1</v>
      </c>
      <c r="I11" s="1359">
        <f>IF($C11=0,"",H11/'09 - Default &amp; Recovery Stat'!D13)</f>
        <v>7.4178411929503143E-5</v>
      </c>
      <c r="J11" s="1357">
        <f>IF($C11=0,"",'09 - Default &amp; Recovery Stat'!G13)</f>
        <v>50914.85</v>
      </c>
      <c r="K11" s="1357">
        <f t="shared" ref="K11:K15" si="2">IF($C11=0,"",IF(K12="",J11,J11+K12))</f>
        <v>51268.09</v>
      </c>
      <c r="L11" s="1084">
        <f>IF($C11=0,"",K11/H11)</f>
        <v>8.4467681382033033E-2</v>
      </c>
      <c r="M11" s="791"/>
    </row>
    <row r="12" spans="2:15">
      <c r="B12" s="786"/>
      <c r="C12" s="1346">
        <f>'09 - Default &amp; Recovery Stat'!B14</f>
        <v>45626</v>
      </c>
      <c r="D12" s="1357">
        <f>IF($C12=0,"",'03 - Monthly Asset Follow up'!C19)</f>
        <v>8120798931.6599998</v>
      </c>
      <c r="E12" s="1358">
        <f>IF($C12=0,"",_xlfn.XLOOKUP($C12,INPUT_DATA!$CL:$CL,INPUT_DATA!DN:DN))</f>
        <v>2</v>
      </c>
      <c r="F12" s="1357">
        <f>IF($C12=0,"",'03 - Monthly Asset Follow up'!K19)</f>
        <v>259157.33</v>
      </c>
      <c r="G12" s="1358">
        <f t="shared" si="0"/>
        <v>3</v>
      </c>
      <c r="H12" s="1368">
        <f t="shared" si="1"/>
        <v>324542.19</v>
      </c>
      <c r="I12" s="1359">
        <f>IF($C12=0,"",H12/'09 - Default &amp; Recovery Stat'!D14)</f>
        <v>3.9663599924151023E-5</v>
      </c>
      <c r="J12" s="1357">
        <f>IF($C12=0,"",'09 - Default &amp; Recovery Stat'!G14)</f>
        <v>-558.57000000000005</v>
      </c>
      <c r="K12" s="1357">
        <f t="shared" si="2"/>
        <v>353.2399999999999</v>
      </c>
      <c r="L12" s="1084">
        <f>IF($C12=0,"",K12/H12)</f>
        <v>1.0884255141065016E-3</v>
      </c>
      <c r="M12" s="791"/>
    </row>
    <row r="13" spans="2:15">
      <c r="B13" s="786"/>
      <c r="C13" s="1346">
        <f>'09 - Default &amp; Recovery Stat'!B15</f>
        <v>45596</v>
      </c>
      <c r="D13" s="1357">
        <f>IF($C13=0,"",'03 - Monthly Asset Follow up'!C20)</f>
        <v>8182368484.4700003</v>
      </c>
      <c r="E13" s="1358">
        <f>IF($C13=0,"",_xlfn.XLOOKUP($C13,INPUT_DATA!$CL:$CL,INPUT_DATA!DN:DN))</f>
        <v>1</v>
      </c>
      <c r="F13" s="1357">
        <f>IF($C13=0,"",'03 - Monthly Asset Follow up'!K20)</f>
        <v>65384.86</v>
      </c>
      <c r="G13" s="1358">
        <f t="shared" si="0"/>
        <v>1</v>
      </c>
      <c r="H13" s="1368">
        <f t="shared" si="1"/>
        <v>65384.86</v>
      </c>
      <c r="I13" s="1359">
        <f>IF($C13=0,"",H13/'09 - Default &amp; Recovery Stat'!D15)</f>
        <v>7.9909454241885314E-6</v>
      </c>
      <c r="J13" s="1357">
        <f>IF($C13=0,"",'09 - Default &amp; Recovery Stat'!G15)</f>
        <v>911.81</v>
      </c>
      <c r="K13" s="1357">
        <f t="shared" si="2"/>
        <v>911.81</v>
      </c>
      <c r="L13" s="1084">
        <f>IF($C13=0,"",K13/H13)</f>
        <v>1.3945277240021618E-2</v>
      </c>
      <c r="M13" s="791"/>
    </row>
    <row r="14" spans="2:15">
      <c r="B14" s="786"/>
      <c r="C14" s="1346">
        <f>'09 - Default &amp; Recovery Stat'!B16</f>
        <v>45565</v>
      </c>
      <c r="D14" s="1357">
        <f>IF($C14=0,"",'03 - Monthly Asset Follow up'!C21)</f>
        <v>0</v>
      </c>
      <c r="E14" s="1358">
        <f>IF($C14=0,"",_xlfn.XLOOKUP($C14,INPUT_DATA!$CL:$CL,INPUT_DATA!DN:DN))</f>
        <v>0</v>
      </c>
      <c r="F14" s="1357">
        <f>IF($C14=0,"",'03 - Monthly Asset Follow up'!K21)</f>
        <v>0</v>
      </c>
      <c r="G14" s="1358">
        <f t="shared" si="0"/>
        <v>0</v>
      </c>
      <c r="H14" s="1368">
        <f t="shared" si="1"/>
        <v>0</v>
      </c>
      <c r="I14" s="1359">
        <f>IF($C14=0,"",H14/'09 - Default &amp; Recovery Stat'!D16)</f>
        <v>0</v>
      </c>
      <c r="J14" s="1357">
        <f>IF($C14=0,"",'09 - Default &amp; Recovery Stat'!G16)</f>
        <v>0</v>
      </c>
      <c r="K14" s="1357">
        <f t="shared" si="2"/>
        <v>0</v>
      </c>
      <c r="L14" s="1084">
        <v>0</v>
      </c>
      <c r="M14" s="791"/>
    </row>
    <row r="15" spans="2:15">
      <c r="B15" s="786"/>
      <c r="C15" s="1346">
        <f>'09 - Default &amp; Recovery Stat'!B17</f>
        <v>0</v>
      </c>
      <c r="D15" s="1357" t="str">
        <f>IF($C15=0,"",'03 - Monthly Asset Follow up'!C22)</f>
        <v/>
      </c>
      <c r="E15" s="1358" t="str">
        <f>IF($C15=0,"",_xlfn.XLOOKUP($C15,INPUT_DATA!$CL:$CL,INPUT_DATA!DN:DN))</f>
        <v/>
      </c>
      <c r="F15" s="1357" t="str">
        <f>IF($C15=0,"",'03 - Monthly Asset Follow up'!K22)</f>
        <v/>
      </c>
      <c r="G15" s="1360" t="str">
        <f t="shared" si="0"/>
        <v/>
      </c>
      <c r="H15" s="1368" t="str">
        <f t="shared" si="1"/>
        <v/>
      </c>
      <c r="I15" s="1359" t="str">
        <f>IF($C15=0,"",H15/'09 - Default &amp; Recovery Stat'!D17)</f>
        <v/>
      </c>
      <c r="J15" s="1361" t="str">
        <f>IF($C15=0,"",'09 - Default &amp; Recovery Stat'!G17)</f>
        <v/>
      </c>
      <c r="K15" s="1361" t="str">
        <f t="shared" si="2"/>
        <v/>
      </c>
      <c r="L15" s="1362" t="str">
        <f>IF($C15=0,"",K15/'09 - Default &amp; Recovery Stat'!D17)</f>
        <v/>
      </c>
      <c r="M15" s="791"/>
    </row>
    <row r="16" spans="2:15" ht="13" thickBot="1">
      <c r="B16" s="799"/>
      <c r="C16" s="1067" t="s">
        <v>147</v>
      </c>
      <c r="D16" s="1068" t="s">
        <v>147</v>
      </c>
      <c r="E16" s="1068" t="s">
        <v>147</v>
      </c>
      <c r="F16" s="1068" t="s">
        <v>147</v>
      </c>
      <c r="G16" s="1068" t="s">
        <v>147</v>
      </c>
      <c r="H16" s="1369" t="s">
        <v>147</v>
      </c>
      <c r="I16" s="1068" t="s">
        <v>147</v>
      </c>
      <c r="J16" s="1068" t="s">
        <v>147</v>
      </c>
      <c r="K16" s="1068" t="s">
        <v>147</v>
      </c>
      <c r="L16" s="1068" t="s">
        <v>147</v>
      </c>
      <c r="M16" s="803"/>
    </row>
    <row r="17" spans="3:12" ht="13" thickTop="1">
      <c r="C17" s="611" t="s">
        <v>147</v>
      </c>
      <c r="D17" s="611" t="s">
        <v>147</v>
      </c>
      <c r="E17" s="611" t="s">
        <v>147</v>
      </c>
      <c r="F17" s="611" t="s">
        <v>147</v>
      </c>
      <c r="G17" s="611" t="s">
        <v>147</v>
      </c>
      <c r="H17" s="973" t="s">
        <v>147</v>
      </c>
      <c r="I17" s="611" t="s">
        <v>147</v>
      </c>
      <c r="J17" s="611" t="s">
        <v>147</v>
      </c>
      <c r="K17" s="611" t="s">
        <v>147</v>
      </c>
      <c r="L17" s="611" t="s">
        <v>147</v>
      </c>
    </row>
    <row r="18" spans="3:12">
      <c r="C18" s="611" t="s">
        <v>147</v>
      </c>
      <c r="D18" s="611" t="s">
        <v>147</v>
      </c>
      <c r="E18" s="611" t="s">
        <v>147</v>
      </c>
      <c r="F18" s="611" t="s">
        <v>147</v>
      </c>
      <c r="G18" s="611" t="s">
        <v>147</v>
      </c>
      <c r="H18" s="973" t="s">
        <v>147</v>
      </c>
      <c r="I18" s="611" t="s">
        <v>147</v>
      </c>
      <c r="J18" s="611" t="s">
        <v>147</v>
      </c>
      <c r="K18" s="611" t="s">
        <v>147</v>
      </c>
      <c r="L18" s="611" t="s">
        <v>147</v>
      </c>
    </row>
    <row r="19" spans="3:12">
      <c r="C19" s="611" t="s">
        <v>147</v>
      </c>
      <c r="D19" s="611" t="s">
        <v>147</v>
      </c>
      <c r="E19" s="611" t="s">
        <v>147</v>
      </c>
      <c r="F19" s="611" t="s">
        <v>147</v>
      </c>
      <c r="G19" s="611" t="s">
        <v>147</v>
      </c>
      <c r="H19" s="973" t="s">
        <v>147</v>
      </c>
      <c r="I19" s="611" t="s">
        <v>147</v>
      </c>
      <c r="J19" s="611" t="s">
        <v>147</v>
      </c>
      <c r="K19" s="611" t="s">
        <v>147</v>
      </c>
      <c r="L19" s="611" t="s">
        <v>147</v>
      </c>
    </row>
    <row r="20" spans="3:12">
      <c r="C20" s="611" t="s">
        <v>147</v>
      </c>
      <c r="D20" s="611" t="s">
        <v>147</v>
      </c>
      <c r="E20" s="611" t="s">
        <v>147</v>
      </c>
      <c r="F20" s="611" t="s">
        <v>147</v>
      </c>
      <c r="G20" s="611" t="s">
        <v>147</v>
      </c>
      <c r="H20" s="973" t="s">
        <v>147</v>
      </c>
      <c r="I20" s="611" t="s">
        <v>147</v>
      </c>
      <c r="J20" s="611" t="s">
        <v>147</v>
      </c>
      <c r="K20" s="611" t="s">
        <v>147</v>
      </c>
      <c r="L20" s="611" t="s">
        <v>147</v>
      </c>
    </row>
    <row r="21" spans="3:12">
      <c r="C21" s="611" t="s">
        <v>147</v>
      </c>
      <c r="D21" s="611" t="s">
        <v>147</v>
      </c>
      <c r="E21" s="611" t="s">
        <v>147</v>
      </c>
      <c r="F21" s="611" t="s">
        <v>147</v>
      </c>
      <c r="G21" s="611" t="s">
        <v>147</v>
      </c>
      <c r="H21" s="973" t="s">
        <v>147</v>
      </c>
      <c r="I21" s="611" t="s">
        <v>147</v>
      </c>
      <c r="J21" s="611" t="s">
        <v>147</v>
      </c>
      <c r="K21" s="611" t="s">
        <v>147</v>
      </c>
      <c r="L21" s="611" t="s">
        <v>147</v>
      </c>
    </row>
    <row r="22" spans="3:12">
      <c r="C22" s="611" t="s">
        <v>147</v>
      </c>
      <c r="D22" s="611" t="s">
        <v>147</v>
      </c>
      <c r="E22" s="611" t="s">
        <v>147</v>
      </c>
      <c r="F22" s="611" t="s">
        <v>147</v>
      </c>
      <c r="G22" s="611" t="s">
        <v>147</v>
      </c>
      <c r="H22" s="973" t="s">
        <v>147</v>
      </c>
      <c r="I22" s="611" t="s">
        <v>147</v>
      </c>
      <c r="J22" s="611" t="s">
        <v>147</v>
      </c>
      <c r="K22" s="611" t="s">
        <v>147</v>
      </c>
      <c r="L22" s="611" t="s">
        <v>147</v>
      </c>
    </row>
    <row r="23" spans="3:12">
      <c r="C23" s="611" t="s">
        <v>147</v>
      </c>
      <c r="D23" s="611" t="s">
        <v>147</v>
      </c>
      <c r="E23" s="611" t="s">
        <v>147</v>
      </c>
      <c r="F23" s="611" t="s">
        <v>147</v>
      </c>
      <c r="G23" s="611" t="s">
        <v>147</v>
      </c>
      <c r="H23" s="973" t="s">
        <v>147</v>
      </c>
      <c r="I23" s="611" t="s">
        <v>147</v>
      </c>
      <c r="J23" s="611" t="s">
        <v>147</v>
      </c>
      <c r="K23" s="611" t="s">
        <v>147</v>
      </c>
      <c r="L23" s="611" t="s">
        <v>147</v>
      </c>
    </row>
    <row r="24" spans="3:12">
      <c r="C24" s="611" t="s">
        <v>147</v>
      </c>
      <c r="D24" s="611" t="s">
        <v>147</v>
      </c>
      <c r="E24" s="611" t="s">
        <v>147</v>
      </c>
      <c r="F24" s="611" t="s">
        <v>147</v>
      </c>
      <c r="G24" s="611" t="s">
        <v>147</v>
      </c>
      <c r="H24" s="973" t="s">
        <v>147</v>
      </c>
      <c r="I24" s="611" t="s">
        <v>147</v>
      </c>
      <c r="J24" s="611" t="s">
        <v>147</v>
      </c>
      <c r="K24" s="611" t="s">
        <v>147</v>
      </c>
      <c r="L24" s="611" t="s">
        <v>147</v>
      </c>
    </row>
    <row r="25" spans="3:12">
      <c r="C25" s="611" t="s">
        <v>147</v>
      </c>
      <c r="D25" s="611" t="s">
        <v>147</v>
      </c>
      <c r="E25" s="611" t="s">
        <v>147</v>
      </c>
      <c r="F25" s="611" t="s">
        <v>147</v>
      </c>
      <c r="G25" s="611" t="s">
        <v>147</v>
      </c>
      <c r="H25" s="973" t="s">
        <v>147</v>
      </c>
      <c r="I25" s="611" t="s">
        <v>147</v>
      </c>
      <c r="J25" s="611" t="s">
        <v>147</v>
      </c>
      <c r="K25" s="611" t="s">
        <v>147</v>
      </c>
      <c r="L25" s="611" t="s">
        <v>147</v>
      </c>
    </row>
    <row r="26" spans="3:12">
      <c r="C26" s="611" t="s">
        <v>147</v>
      </c>
      <c r="D26" s="611" t="s">
        <v>147</v>
      </c>
      <c r="E26" s="611" t="s">
        <v>147</v>
      </c>
      <c r="F26" s="611" t="s">
        <v>147</v>
      </c>
      <c r="G26" s="611" t="s">
        <v>147</v>
      </c>
      <c r="H26" s="973" t="s">
        <v>147</v>
      </c>
      <c r="I26" s="611" t="s">
        <v>147</v>
      </c>
      <c r="J26" s="611" t="s">
        <v>147</v>
      </c>
      <c r="K26" s="611" t="s">
        <v>147</v>
      </c>
      <c r="L26" s="611" t="s">
        <v>147</v>
      </c>
    </row>
    <row r="27" spans="3:12">
      <c r="C27" s="611" t="s">
        <v>147</v>
      </c>
      <c r="D27" s="611" t="s">
        <v>147</v>
      </c>
      <c r="E27" s="611" t="s">
        <v>147</v>
      </c>
      <c r="F27" s="611" t="s">
        <v>147</v>
      </c>
      <c r="G27" s="611" t="s">
        <v>147</v>
      </c>
      <c r="H27" s="973" t="s">
        <v>147</v>
      </c>
      <c r="I27" s="611" t="s">
        <v>147</v>
      </c>
      <c r="J27" s="611" t="s">
        <v>147</v>
      </c>
      <c r="K27" s="611" t="s">
        <v>147</v>
      </c>
      <c r="L27" s="611" t="s">
        <v>147</v>
      </c>
    </row>
    <row r="28" spans="3:12">
      <c r="C28" s="611" t="s">
        <v>147</v>
      </c>
      <c r="D28" s="611" t="s">
        <v>147</v>
      </c>
      <c r="E28" s="611" t="s">
        <v>147</v>
      </c>
      <c r="F28" s="611" t="s">
        <v>147</v>
      </c>
      <c r="G28" s="611" t="s">
        <v>147</v>
      </c>
      <c r="H28" s="973" t="s">
        <v>147</v>
      </c>
      <c r="I28" s="611" t="s">
        <v>147</v>
      </c>
      <c r="J28" s="611" t="s">
        <v>147</v>
      </c>
      <c r="K28" s="611" t="s">
        <v>147</v>
      </c>
      <c r="L28" s="611" t="s">
        <v>147</v>
      </c>
    </row>
    <row r="29" spans="3:12">
      <c r="C29" s="611" t="s">
        <v>147</v>
      </c>
      <c r="D29" s="611" t="s">
        <v>147</v>
      </c>
      <c r="E29" s="611" t="s">
        <v>147</v>
      </c>
      <c r="F29" s="611" t="s">
        <v>147</v>
      </c>
      <c r="G29" s="611" t="s">
        <v>147</v>
      </c>
      <c r="H29" s="973" t="s">
        <v>147</v>
      </c>
      <c r="I29" s="611" t="s">
        <v>147</v>
      </c>
      <c r="J29" s="611" t="s">
        <v>147</v>
      </c>
      <c r="K29" s="611" t="s">
        <v>147</v>
      </c>
      <c r="L29" s="611" t="s">
        <v>147</v>
      </c>
    </row>
    <row r="30" spans="3:12">
      <c r="C30" s="611" t="s">
        <v>147</v>
      </c>
      <c r="D30" s="611" t="s">
        <v>147</v>
      </c>
      <c r="E30" s="611" t="s">
        <v>147</v>
      </c>
      <c r="F30" s="611" t="s">
        <v>147</v>
      </c>
      <c r="G30" s="611" t="s">
        <v>147</v>
      </c>
      <c r="H30" s="973" t="s">
        <v>147</v>
      </c>
      <c r="I30" s="611" t="s">
        <v>147</v>
      </c>
      <c r="J30" s="611" t="s">
        <v>147</v>
      </c>
      <c r="K30" s="611" t="s">
        <v>147</v>
      </c>
      <c r="L30" s="611" t="s">
        <v>147</v>
      </c>
    </row>
    <row r="31" spans="3:12">
      <c r="C31" s="611" t="s">
        <v>147</v>
      </c>
      <c r="D31" s="611" t="s">
        <v>147</v>
      </c>
      <c r="E31" s="611" t="s">
        <v>147</v>
      </c>
      <c r="F31" s="611" t="s">
        <v>147</v>
      </c>
      <c r="G31" s="611" t="s">
        <v>147</v>
      </c>
      <c r="H31" s="973" t="s">
        <v>147</v>
      </c>
      <c r="I31" s="611" t="s">
        <v>147</v>
      </c>
      <c r="J31" s="611" t="s">
        <v>147</v>
      </c>
      <c r="K31" s="611" t="s">
        <v>147</v>
      </c>
      <c r="L31" s="611" t="s">
        <v>147</v>
      </c>
    </row>
    <row r="32" spans="3:12">
      <c r="C32" s="611" t="s">
        <v>147</v>
      </c>
      <c r="D32" s="611" t="s">
        <v>147</v>
      </c>
      <c r="E32" s="611" t="s">
        <v>147</v>
      </c>
      <c r="F32" s="611" t="s">
        <v>147</v>
      </c>
      <c r="G32" s="611" t="s">
        <v>147</v>
      </c>
      <c r="H32" s="973" t="s">
        <v>147</v>
      </c>
      <c r="I32" s="611" t="s">
        <v>147</v>
      </c>
      <c r="J32" s="611" t="s">
        <v>147</v>
      </c>
      <c r="K32" s="611" t="s">
        <v>147</v>
      </c>
      <c r="L32" s="611" t="s">
        <v>147</v>
      </c>
    </row>
    <row r="33" spans="3:12">
      <c r="C33" s="611" t="s">
        <v>147</v>
      </c>
      <c r="D33" s="611" t="s">
        <v>147</v>
      </c>
      <c r="E33" s="611" t="s">
        <v>147</v>
      </c>
      <c r="F33" s="611" t="s">
        <v>147</v>
      </c>
      <c r="G33" s="611" t="s">
        <v>147</v>
      </c>
      <c r="H33" s="973" t="s">
        <v>147</v>
      </c>
      <c r="I33" s="611" t="s">
        <v>147</v>
      </c>
      <c r="J33" s="611" t="s">
        <v>147</v>
      </c>
      <c r="K33" s="611" t="s">
        <v>147</v>
      </c>
      <c r="L33" s="611" t="s">
        <v>147</v>
      </c>
    </row>
    <row r="34" spans="3:12">
      <c r="C34" s="611" t="s">
        <v>147</v>
      </c>
      <c r="D34" s="611" t="s">
        <v>147</v>
      </c>
      <c r="E34" s="611" t="s">
        <v>147</v>
      </c>
      <c r="F34" s="611" t="s">
        <v>147</v>
      </c>
      <c r="G34" s="611" t="s">
        <v>147</v>
      </c>
      <c r="H34" s="973" t="s">
        <v>147</v>
      </c>
      <c r="I34" s="611" t="s">
        <v>147</v>
      </c>
      <c r="J34" s="611" t="s">
        <v>147</v>
      </c>
      <c r="K34" s="611" t="s">
        <v>147</v>
      </c>
      <c r="L34" s="611" t="s">
        <v>147</v>
      </c>
    </row>
    <row r="35" spans="3:12">
      <c r="C35" s="611" t="s">
        <v>147</v>
      </c>
      <c r="D35" s="611" t="s">
        <v>147</v>
      </c>
      <c r="E35" s="611" t="s">
        <v>147</v>
      </c>
      <c r="F35" s="611" t="s">
        <v>147</v>
      </c>
      <c r="G35" s="611" t="s">
        <v>147</v>
      </c>
      <c r="H35" s="973" t="s">
        <v>147</v>
      </c>
      <c r="I35" s="611" t="s">
        <v>147</v>
      </c>
      <c r="J35" s="611" t="s">
        <v>147</v>
      </c>
      <c r="K35" s="611" t="s">
        <v>147</v>
      </c>
      <c r="L35" s="611" t="s">
        <v>147</v>
      </c>
    </row>
    <row r="36" spans="3:12">
      <c r="C36" s="611" t="s">
        <v>147</v>
      </c>
      <c r="D36" s="611" t="s">
        <v>147</v>
      </c>
      <c r="E36" s="611" t="s">
        <v>147</v>
      </c>
      <c r="F36" s="611" t="s">
        <v>147</v>
      </c>
      <c r="G36" s="611" t="s">
        <v>147</v>
      </c>
      <c r="H36" s="973" t="s">
        <v>147</v>
      </c>
      <c r="I36" s="611" t="s">
        <v>147</v>
      </c>
      <c r="J36" s="611" t="s">
        <v>147</v>
      </c>
      <c r="K36" s="611" t="s">
        <v>147</v>
      </c>
      <c r="L36" s="611" t="s">
        <v>147</v>
      </c>
    </row>
    <row r="37" spans="3:12">
      <c r="C37" s="611" t="s">
        <v>147</v>
      </c>
      <c r="D37" s="611" t="s">
        <v>147</v>
      </c>
      <c r="E37" s="611" t="s">
        <v>147</v>
      </c>
      <c r="F37" s="611" t="s">
        <v>147</v>
      </c>
      <c r="G37" s="611" t="s">
        <v>147</v>
      </c>
      <c r="H37" s="973" t="s">
        <v>147</v>
      </c>
      <c r="I37" s="611" t="s">
        <v>147</v>
      </c>
      <c r="J37" s="611" t="s">
        <v>147</v>
      </c>
      <c r="K37" s="611" t="s">
        <v>147</v>
      </c>
      <c r="L37" s="611" t="s">
        <v>147</v>
      </c>
    </row>
    <row r="38" spans="3:12">
      <c r="C38" s="611" t="s">
        <v>147</v>
      </c>
      <c r="D38" s="611" t="s">
        <v>147</v>
      </c>
      <c r="E38" s="611" t="s">
        <v>147</v>
      </c>
      <c r="F38" s="611" t="s">
        <v>147</v>
      </c>
      <c r="G38" s="611" t="s">
        <v>147</v>
      </c>
      <c r="H38" s="973" t="s">
        <v>147</v>
      </c>
      <c r="I38" s="611" t="s">
        <v>147</v>
      </c>
      <c r="J38" s="611" t="s">
        <v>147</v>
      </c>
      <c r="K38" s="611" t="s">
        <v>147</v>
      </c>
      <c r="L38" s="611" t="s">
        <v>147</v>
      </c>
    </row>
    <row r="39" spans="3:12">
      <c r="C39" s="611" t="s">
        <v>147</v>
      </c>
      <c r="D39" s="611" t="s">
        <v>147</v>
      </c>
      <c r="E39" s="611" t="s">
        <v>147</v>
      </c>
      <c r="F39" s="611" t="s">
        <v>147</v>
      </c>
      <c r="G39" s="611" t="s">
        <v>147</v>
      </c>
      <c r="H39" s="973" t="s">
        <v>147</v>
      </c>
      <c r="I39" s="611" t="s">
        <v>147</v>
      </c>
      <c r="J39" s="611" t="s">
        <v>147</v>
      </c>
      <c r="K39" s="611" t="s">
        <v>147</v>
      </c>
      <c r="L39" s="611" t="s">
        <v>147</v>
      </c>
    </row>
    <row r="40" spans="3:12">
      <c r="C40" s="611" t="s">
        <v>147</v>
      </c>
      <c r="D40" s="611" t="s">
        <v>147</v>
      </c>
      <c r="E40" s="611" t="s">
        <v>147</v>
      </c>
      <c r="F40" s="611" t="s">
        <v>147</v>
      </c>
      <c r="G40" s="611" t="s">
        <v>147</v>
      </c>
      <c r="H40" s="973" t="s">
        <v>147</v>
      </c>
      <c r="I40" s="611" t="s">
        <v>147</v>
      </c>
      <c r="J40" s="611" t="s">
        <v>147</v>
      </c>
      <c r="K40" s="611" t="s">
        <v>147</v>
      </c>
      <c r="L40" s="611" t="s">
        <v>147</v>
      </c>
    </row>
    <row r="41" spans="3:12">
      <c r="C41" s="611" t="s">
        <v>147</v>
      </c>
      <c r="D41" s="611" t="s">
        <v>147</v>
      </c>
      <c r="E41" s="611" t="s">
        <v>147</v>
      </c>
      <c r="F41" s="611" t="s">
        <v>147</v>
      </c>
      <c r="G41" s="611" t="s">
        <v>147</v>
      </c>
      <c r="H41" s="973" t="s">
        <v>147</v>
      </c>
      <c r="I41" s="611" t="s">
        <v>147</v>
      </c>
      <c r="J41" s="611" t="s">
        <v>147</v>
      </c>
      <c r="K41" s="611" t="s">
        <v>147</v>
      </c>
      <c r="L41" s="611" t="s">
        <v>147</v>
      </c>
    </row>
    <row r="42" spans="3:12">
      <c r="C42" s="611" t="s">
        <v>147</v>
      </c>
      <c r="D42" s="611" t="s">
        <v>147</v>
      </c>
      <c r="E42" s="611" t="s">
        <v>147</v>
      </c>
      <c r="F42" s="611" t="s">
        <v>147</v>
      </c>
      <c r="G42" s="611" t="s">
        <v>147</v>
      </c>
      <c r="H42" s="973" t="s">
        <v>147</v>
      </c>
      <c r="I42" s="611" t="s">
        <v>147</v>
      </c>
      <c r="J42" s="611" t="s">
        <v>147</v>
      </c>
      <c r="K42" s="611" t="s">
        <v>147</v>
      </c>
      <c r="L42" s="611" t="s">
        <v>147</v>
      </c>
    </row>
    <row r="43" spans="3:12">
      <c r="C43" s="611" t="s">
        <v>147</v>
      </c>
      <c r="D43" s="611" t="s">
        <v>147</v>
      </c>
      <c r="E43" s="611" t="s">
        <v>147</v>
      </c>
      <c r="F43" s="611" t="s">
        <v>147</v>
      </c>
      <c r="G43" s="611" t="s">
        <v>147</v>
      </c>
      <c r="H43" s="973" t="s">
        <v>147</v>
      </c>
      <c r="I43" s="611" t="s">
        <v>147</v>
      </c>
      <c r="J43" s="611" t="s">
        <v>147</v>
      </c>
      <c r="K43" s="611" t="s">
        <v>147</v>
      </c>
      <c r="L43" s="611" t="s">
        <v>147</v>
      </c>
    </row>
    <row r="44" spans="3:12">
      <c r="C44" s="611" t="s">
        <v>147</v>
      </c>
      <c r="D44" s="611" t="s">
        <v>147</v>
      </c>
      <c r="E44" s="611" t="s">
        <v>147</v>
      </c>
      <c r="F44" s="611" t="s">
        <v>147</v>
      </c>
      <c r="G44" s="611" t="s">
        <v>147</v>
      </c>
      <c r="H44" s="973" t="s">
        <v>147</v>
      </c>
      <c r="I44" s="611" t="s">
        <v>147</v>
      </c>
      <c r="J44" s="611" t="s">
        <v>147</v>
      </c>
      <c r="K44" s="611" t="s">
        <v>147</v>
      </c>
      <c r="L44" s="611" t="s">
        <v>147</v>
      </c>
    </row>
    <row r="45" spans="3:12">
      <c r="C45" s="611" t="s">
        <v>147</v>
      </c>
      <c r="D45" s="611" t="s">
        <v>147</v>
      </c>
      <c r="E45" s="611" t="s">
        <v>147</v>
      </c>
      <c r="F45" s="611" t="s">
        <v>147</v>
      </c>
      <c r="G45" s="611" t="s">
        <v>147</v>
      </c>
      <c r="H45" s="973" t="s">
        <v>147</v>
      </c>
      <c r="I45" s="611" t="s">
        <v>147</v>
      </c>
      <c r="J45" s="611" t="s">
        <v>147</v>
      </c>
      <c r="K45" s="611" t="s">
        <v>147</v>
      </c>
      <c r="L45" s="611" t="s">
        <v>147</v>
      </c>
    </row>
    <row r="46" spans="3:12">
      <c r="C46" s="611" t="s">
        <v>147</v>
      </c>
      <c r="D46" s="611" t="s">
        <v>147</v>
      </c>
      <c r="E46" s="611" t="s">
        <v>147</v>
      </c>
      <c r="F46" s="611" t="s">
        <v>147</v>
      </c>
      <c r="G46" s="611" t="s">
        <v>147</v>
      </c>
      <c r="H46" s="973" t="s">
        <v>147</v>
      </c>
      <c r="I46" s="611" t="s">
        <v>147</v>
      </c>
      <c r="J46" s="611" t="s">
        <v>147</v>
      </c>
      <c r="K46" s="611" t="s">
        <v>147</v>
      </c>
      <c r="L46" s="611" t="s">
        <v>147</v>
      </c>
    </row>
    <row r="47" spans="3:12">
      <c r="C47" s="611" t="s">
        <v>147</v>
      </c>
      <c r="D47" s="611" t="s">
        <v>147</v>
      </c>
      <c r="E47" s="611" t="s">
        <v>147</v>
      </c>
      <c r="F47" s="611" t="s">
        <v>147</v>
      </c>
      <c r="G47" s="611" t="s">
        <v>147</v>
      </c>
      <c r="H47" s="973" t="s">
        <v>147</v>
      </c>
      <c r="I47" s="611" t="s">
        <v>147</v>
      </c>
      <c r="J47" s="611" t="s">
        <v>147</v>
      </c>
      <c r="K47" s="611" t="s">
        <v>147</v>
      </c>
      <c r="L47" s="611" t="s">
        <v>147</v>
      </c>
    </row>
    <row r="48" spans="3:12">
      <c r="C48" s="611" t="s">
        <v>147</v>
      </c>
      <c r="D48" s="611" t="s">
        <v>147</v>
      </c>
      <c r="E48" s="611" t="s">
        <v>147</v>
      </c>
      <c r="F48" s="611" t="s">
        <v>147</v>
      </c>
      <c r="G48" s="611" t="s">
        <v>147</v>
      </c>
      <c r="H48" s="973" t="s">
        <v>147</v>
      </c>
      <c r="I48" s="611" t="s">
        <v>147</v>
      </c>
      <c r="J48" s="611" t="s">
        <v>147</v>
      </c>
      <c r="K48" s="611" t="s">
        <v>147</v>
      </c>
      <c r="L48" s="611" t="s">
        <v>147</v>
      </c>
    </row>
    <row r="49" spans="3:12">
      <c r="C49" s="611" t="s">
        <v>147</v>
      </c>
      <c r="D49" s="611" t="s">
        <v>147</v>
      </c>
      <c r="E49" s="611" t="s">
        <v>147</v>
      </c>
      <c r="F49" s="611" t="s">
        <v>147</v>
      </c>
      <c r="G49" s="611" t="s">
        <v>147</v>
      </c>
      <c r="H49" s="973" t="s">
        <v>147</v>
      </c>
      <c r="I49" s="611" t="s">
        <v>147</v>
      </c>
      <c r="J49" s="611" t="s">
        <v>147</v>
      </c>
      <c r="K49" s="611" t="s">
        <v>147</v>
      </c>
      <c r="L49" s="611" t="s">
        <v>147</v>
      </c>
    </row>
    <row r="50" spans="3:12">
      <c r="C50" s="611" t="s">
        <v>147</v>
      </c>
      <c r="D50" s="611" t="s">
        <v>147</v>
      </c>
      <c r="E50" s="611" t="s">
        <v>147</v>
      </c>
      <c r="F50" s="611" t="s">
        <v>147</v>
      </c>
      <c r="G50" s="611" t="s">
        <v>147</v>
      </c>
      <c r="H50" s="973" t="s">
        <v>147</v>
      </c>
      <c r="I50" s="611" t="s">
        <v>147</v>
      </c>
      <c r="J50" s="611" t="s">
        <v>147</v>
      </c>
      <c r="K50" s="611" t="s">
        <v>147</v>
      </c>
      <c r="L50" s="611" t="s">
        <v>147</v>
      </c>
    </row>
    <row r="51" spans="3:12">
      <c r="C51" s="611" t="s">
        <v>147</v>
      </c>
      <c r="D51" s="611" t="s">
        <v>147</v>
      </c>
      <c r="E51" s="611" t="s">
        <v>147</v>
      </c>
      <c r="F51" s="611" t="s">
        <v>147</v>
      </c>
      <c r="G51" s="611" t="s">
        <v>147</v>
      </c>
      <c r="H51" s="973" t="s">
        <v>147</v>
      </c>
      <c r="I51" s="611" t="s">
        <v>147</v>
      </c>
      <c r="J51" s="611" t="s">
        <v>147</v>
      </c>
      <c r="K51" s="611" t="s">
        <v>147</v>
      </c>
      <c r="L51" s="611" t="s">
        <v>147</v>
      </c>
    </row>
    <row r="52" spans="3:12">
      <c r="C52" s="611" t="s">
        <v>147</v>
      </c>
      <c r="D52" s="611" t="s">
        <v>147</v>
      </c>
      <c r="E52" s="611" t="s">
        <v>147</v>
      </c>
      <c r="F52" s="611" t="s">
        <v>147</v>
      </c>
      <c r="G52" s="611" t="s">
        <v>147</v>
      </c>
      <c r="H52" s="973" t="s">
        <v>147</v>
      </c>
      <c r="I52" s="611" t="s">
        <v>147</v>
      </c>
      <c r="J52" s="611" t="s">
        <v>147</v>
      </c>
      <c r="K52" s="611" t="s">
        <v>147</v>
      </c>
      <c r="L52" s="611" t="s">
        <v>147</v>
      </c>
    </row>
    <row r="53" spans="3:12">
      <c r="C53" s="611" t="s">
        <v>147</v>
      </c>
      <c r="D53" s="611" t="s">
        <v>147</v>
      </c>
      <c r="E53" s="611" t="s">
        <v>147</v>
      </c>
      <c r="F53" s="611" t="s">
        <v>147</v>
      </c>
      <c r="G53" s="611" t="s">
        <v>147</v>
      </c>
      <c r="H53" s="973" t="s">
        <v>147</v>
      </c>
      <c r="I53" s="611" t="s">
        <v>147</v>
      </c>
      <c r="J53" s="611" t="s">
        <v>147</v>
      </c>
      <c r="K53" s="611" t="s">
        <v>147</v>
      </c>
      <c r="L53" s="611" t="s">
        <v>147</v>
      </c>
    </row>
    <row r="54" spans="3:12">
      <c r="C54" s="611" t="s">
        <v>147</v>
      </c>
      <c r="D54" s="611" t="s">
        <v>147</v>
      </c>
      <c r="E54" s="611" t="s">
        <v>147</v>
      </c>
      <c r="F54" s="611" t="s">
        <v>147</v>
      </c>
      <c r="G54" s="611" t="s">
        <v>147</v>
      </c>
      <c r="H54" s="973" t="s">
        <v>147</v>
      </c>
      <c r="I54" s="611" t="s">
        <v>147</v>
      </c>
      <c r="J54" s="611" t="s">
        <v>147</v>
      </c>
      <c r="K54" s="611" t="s">
        <v>147</v>
      </c>
      <c r="L54" s="611" t="s">
        <v>147</v>
      </c>
    </row>
    <row r="55" spans="3:12">
      <c r="C55" s="611" t="s">
        <v>147</v>
      </c>
      <c r="D55" s="611" t="s">
        <v>147</v>
      </c>
      <c r="E55" s="611" t="s">
        <v>147</v>
      </c>
      <c r="F55" s="611" t="s">
        <v>147</v>
      </c>
      <c r="G55" s="611" t="s">
        <v>147</v>
      </c>
      <c r="H55" s="973" t="s">
        <v>147</v>
      </c>
      <c r="I55" s="611" t="s">
        <v>147</v>
      </c>
      <c r="J55" s="611" t="s">
        <v>147</v>
      </c>
      <c r="K55" s="611" t="s">
        <v>147</v>
      </c>
      <c r="L55" s="611" t="s">
        <v>147</v>
      </c>
    </row>
    <row r="56" spans="3:12">
      <c r="C56" s="611" t="s">
        <v>147</v>
      </c>
      <c r="D56" s="611" t="s">
        <v>147</v>
      </c>
      <c r="E56" s="611" t="s">
        <v>147</v>
      </c>
      <c r="F56" s="611" t="s">
        <v>147</v>
      </c>
      <c r="G56" s="611" t="s">
        <v>147</v>
      </c>
      <c r="H56" s="973" t="s">
        <v>147</v>
      </c>
      <c r="I56" s="611" t="s">
        <v>147</v>
      </c>
      <c r="J56" s="611" t="s">
        <v>147</v>
      </c>
      <c r="K56" s="611" t="s">
        <v>147</v>
      </c>
      <c r="L56" s="611" t="s">
        <v>147</v>
      </c>
    </row>
    <row r="57" spans="3:12">
      <c r="C57" s="611" t="s">
        <v>147</v>
      </c>
      <c r="D57" s="611" t="s">
        <v>147</v>
      </c>
      <c r="E57" s="611" t="s">
        <v>147</v>
      </c>
      <c r="F57" s="611" t="s">
        <v>147</v>
      </c>
      <c r="G57" s="611" t="s">
        <v>147</v>
      </c>
      <c r="H57" s="973" t="s">
        <v>147</v>
      </c>
      <c r="I57" s="611" t="s">
        <v>147</v>
      </c>
      <c r="J57" s="611" t="s">
        <v>147</v>
      </c>
      <c r="K57" s="611" t="s">
        <v>147</v>
      </c>
      <c r="L57" s="611" t="s">
        <v>147</v>
      </c>
    </row>
    <row r="58" spans="3:12">
      <c r="C58" s="611" t="s">
        <v>147</v>
      </c>
      <c r="D58" s="611" t="s">
        <v>147</v>
      </c>
      <c r="E58" s="611" t="s">
        <v>147</v>
      </c>
      <c r="F58" s="611" t="s">
        <v>147</v>
      </c>
      <c r="G58" s="611" t="s">
        <v>147</v>
      </c>
      <c r="H58" s="973" t="s">
        <v>147</v>
      </c>
      <c r="I58" s="611" t="s">
        <v>147</v>
      </c>
      <c r="J58" s="611" t="s">
        <v>147</v>
      </c>
      <c r="K58" s="611" t="s">
        <v>147</v>
      </c>
      <c r="L58" s="611" t="s">
        <v>147</v>
      </c>
    </row>
    <row r="59" spans="3:12">
      <c r="C59" s="611" t="s">
        <v>147</v>
      </c>
      <c r="D59" s="611" t="s">
        <v>147</v>
      </c>
      <c r="E59" s="611" t="s">
        <v>147</v>
      </c>
      <c r="F59" s="611" t="s">
        <v>147</v>
      </c>
      <c r="G59" s="611" t="s">
        <v>147</v>
      </c>
      <c r="H59" s="973" t="s">
        <v>147</v>
      </c>
      <c r="I59" s="611" t="s">
        <v>147</v>
      </c>
      <c r="J59" s="611" t="s">
        <v>147</v>
      </c>
      <c r="K59" s="611" t="s">
        <v>147</v>
      </c>
      <c r="L59" s="611" t="s">
        <v>147</v>
      </c>
    </row>
    <row r="60" spans="3:12">
      <c r="C60" s="611" t="s">
        <v>147</v>
      </c>
      <c r="D60" s="611" t="s">
        <v>147</v>
      </c>
      <c r="E60" s="611" t="s">
        <v>147</v>
      </c>
      <c r="F60" s="611" t="s">
        <v>147</v>
      </c>
      <c r="G60" s="611" t="s">
        <v>147</v>
      </c>
      <c r="H60" s="973" t="s">
        <v>147</v>
      </c>
      <c r="I60" s="611" t="s">
        <v>147</v>
      </c>
      <c r="J60" s="611" t="s">
        <v>147</v>
      </c>
      <c r="K60" s="611" t="s">
        <v>147</v>
      </c>
      <c r="L60" s="611" t="s">
        <v>147</v>
      </c>
    </row>
    <row r="61" spans="3:12">
      <c r="C61" s="611" t="s">
        <v>147</v>
      </c>
      <c r="D61" s="611" t="s">
        <v>147</v>
      </c>
      <c r="E61" s="611" t="s">
        <v>147</v>
      </c>
      <c r="F61" s="611" t="s">
        <v>147</v>
      </c>
      <c r="G61" s="611" t="s">
        <v>147</v>
      </c>
      <c r="H61" s="973" t="s">
        <v>147</v>
      </c>
      <c r="I61" s="611" t="s">
        <v>147</v>
      </c>
      <c r="J61" s="611" t="s">
        <v>147</v>
      </c>
      <c r="K61" s="611" t="s">
        <v>147</v>
      </c>
      <c r="L61" s="611" t="s">
        <v>147</v>
      </c>
    </row>
    <row r="62" spans="3:12">
      <c r="C62" s="611" t="s">
        <v>147</v>
      </c>
      <c r="D62" s="611" t="s">
        <v>147</v>
      </c>
      <c r="E62" s="611" t="s">
        <v>147</v>
      </c>
      <c r="F62" s="611" t="s">
        <v>147</v>
      </c>
      <c r="G62" s="611" t="s">
        <v>147</v>
      </c>
      <c r="H62" s="973" t="s">
        <v>147</v>
      </c>
      <c r="I62" s="611" t="s">
        <v>147</v>
      </c>
      <c r="J62" s="611" t="s">
        <v>147</v>
      </c>
      <c r="K62" s="611" t="s">
        <v>147</v>
      </c>
      <c r="L62" s="611" t="s">
        <v>147</v>
      </c>
    </row>
    <row r="63" spans="3:12">
      <c r="C63" s="611" t="s">
        <v>147</v>
      </c>
      <c r="D63" s="611" t="s">
        <v>147</v>
      </c>
      <c r="E63" s="611" t="s">
        <v>147</v>
      </c>
      <c r="F63" s="611" t="s">
        <v>147</v>
      </c>
      <c r="G63" s="611" t="s">
        <v>147</v>
      </c>
      <c r="H63" s="973" t="s">
        <v>147</v>
      </c>
      <c r="I63" s="611" t="s">
        <v>147</v>
      </c>
      <c r="J63" s="611" t="s">
        <v>147</v>
      </c>
      <c r="K63" s="611" t="s">
        <v>147</v>
      </c>
      <c r="L63" s="611" t="s">
        <v>147</v>
      </c>
    </row>
    <row r="64" spans="3:12">
      <c r="C64" s="611" t="s">
        <v>147</v>
      </c>
      <c r="D64" s="611" t="s">
        <v>147</v>
      </c>
      <c r="E64" s="611" t="s">
        <v>147</v>
      </c>
      <c r="F64" s="611" t="s">
        <v>147</v>
      </c>
      <c r="G64" s="611" t="s">
        <v>147</v>
      </c>
      <c r="H64" s="973" t="s">
        <v>147</v>
      </c>
      <c r="I64" s="611" t="s">
        <v>147</v>
      </c>
      <c r="J64" s="611" t="s">
        <v>147</v>
      </c>
      <c r="K64" s="611" t="s">
        <v>147</v>
      </c>
      <c r="L64" s="611" t="s">
        <v>147</v>
      </c>
    </row>
    <row r="65" spans="3:12">
      <c r="C65" s="611" t="s">
        <v>147</v>
      </c>
      <c r="D65" s="611" t="s">
        <v>147</v>
      </c>
      <c r="E65" s="611" t="s">
        <v>147</v>
      </c>
      <c r="F65" s="611" t="s">
        <v>147</v>
      </c>
      <c r="G65" s="611" t="s">
        <v>147</v>
      </c>
      <c r="H65" s="973" t="s">
        <v>147</v>
      </c>
      <c r="I65" s="611" t="s">
        <v>147</v>
      </c>
      <c r="J65" s="611" t="s">
        <v>147</v>
      </c>
      <c r="K65" s="611" t="s">
        <v>147</v>
      </c>
      <c r="L65" s="611" t="s">
        <v>147</v>
      </c>
    </row>
    <row r="66" spans="3:12">
      <c r="C66" s="611" t="s">
        <v>147</v>
      </c>
      <c r="D66" s="611" t="s">
        <v>147</v>
      </c>
      <c r="E66" s="611" t="s">
        <v>147</v>
      </c>
      <c r="F66" s="611" t="s">
        <v>147</v>
      </c>
      <c r="G66" s="611" t="s">
        <v>147</v>
      </c>
      <c r="H66" s="973" t="s">
        <v>147</v>
      </c>
      <c r="I66" s="611" t="s">
        <v>147</v>
      </c>
      <c r="J66" s="611" t="s">
        <v>147</v>
      </c>
      <c r="K66" s="611" t="s">
        <v>147</v>
      </c>
      <c r="L66" s="611" t="s">
        <v>147</v>
      </c>
    </row>
    <row r="67" spans="3:12">
      <c r="C67" s="611" t="s">
        <v>147</v>
      </c>
      <c r="D67" s="611" t="s">
        <v>147</v>
      </c>
      <c r="E67" s="611" t="s">
        <v>147</v>
      </c>
      <c r="F67" s="611" t="s">
        <v>147</v>
      </c>
      <c r="G67" s="611" t="s">
        <v>147</v>
      </c>
      <c r="H67" s="973" t="s">
        <v>147</v>
      </c>
      <c r="I67" s="611" t="s">
        <v>147</v>
      </c>
      <c r="J67" s="611" t="s">
        <v>147</v>
      </c>
      <c r="K67" s="611" t="s">
        <v>147</v>
      </c>
      <c r="L67" s="611" t="s">
        <v>147</v>
      </c>
    </row>
    <row r="68" spans="3:12">
      <c r="C68" s="611" t="s">
        <v>147</v>
      </c>
      <c r="D68" s="611" t="s">
        <v>147</v>
      </c>
      <c r="E68" s="611" t="s">
        <v>147</v>
      </c>
      <c r="F68" s="611" t="s">
        <v>147</v>
      </c>
      <c r="G68" s="611" t="s">
        <v>147</v>
      </c>
      <c r="H68" s="973" t="s">
        <v>147</v>
      </c>
      <c r="I68" s="611" t="s">
        <v>147</v>
      </c>
      <c r="J68" s="611" t="s">
        <v>147</v>
      </c>
      <c r="K68" s="611" t="s">
        <v>147</v>
      </c>
      <c r="L68" s="611" t="s">
        <v>147</v>
      </c>
    </row>
    <row r="69" spans="3:12">
      <c r="C69" s="611" t="s">
        <v>147</v>
      </c>
      <c r="D69" s="611" t="s">
        <v>147</v>
      </c>
      <c r="E69" s="611" t="s">
        <v>147</v>
      </c>
      <c r="F69" s="611" t="s">
        <v>147</v>
      </c>
      <c r="G69" s="611" t="s">
        <v>147</v>
      </c>
      <c r="H69" s="973" t="s">
        <v>147</v>
      </c>
      <c r="I69" s="611" t="s">
        <v>147</v>
      </c>
      <c r="J69" s="611" t="s">
        <v>147</v>
      </c>
      <c r="K69" s="611" t="s">
        <v>147</v>
      </c>
      <c r="L69" s="611" t="s">
        <v>147</v>
      </c>
    </row>
    <row r="70" spans="3:12">
      <c r="C70" s="611" t="s">
        <v>147</v>
      </c>
      <c r="D70" s="611" t="s">
        <v>147</v>
      </c>
      <c r="E70" s="611" t="s">
        <v>147</v>
      </c>
      <c r="F70" s="611" t="s">
        <v>147</v>
      </c>
      <c r="G70" s="611" t="s">
        <v>147</v>
      </c>
      <c r="H70" s="973" t="s">
        <v>147</v>
      </c>
      <c r="I70" s="611" t="s">
        <v>147</v>
      </c>
      <c r="J70" s="611" t="s">
        <v>147</v>
      </c>
      <c r="K70" s="611" t="s">
        <v>147</v>
      </c>
      <c r="L70" s="611" t="s">
        <v>147</v>
      </c>
    </row>
    <row r="71" spans="3:12">
      <c r="C71" s="611" t="s">
        <v>147</v>
      </c>
      <c r="D71" s="611" t="s">
        <v>147</v>
      </c>
      <c r="E71" s="611" t="s">
        <v>147</v>
      </c>
      <c r="F71" s="611" t="s">
        <v>147</v>
      </c>
      <c r="G71" s="611" t="s">
        <v>147</v>
      </c>
      <c r="H71" s="973" t="s">
        <v>147</v>
      </c>
      <c r="I71" s="611" t="s">
        <v>147</v>
      </c>
      <c r="J71" s="611" t="s">
        <v>147</v>
      </c>
      <c r="K71" s="611" t="s">
        <v>147</v>
      </c>
      <c r="L71" s="611" t="s">
        <v>147</v>
      </c>
    </row>
    <row r="72" spans="3:12">
      <c r="C72" s="611" t="s">
        <v>147</v>
      </c>
      <c r="D72" s="611" t="s">
        <v>147</v>
      </c>
      <c r="E72" s="611" t="s">
        <v>147</v>
      </c>
      <c r="F72" s="611" t="s">
        <v>147</v>
      </c>
      <c r="G72" s="611" t="s">
        <v>147</v>
      </c>
      <c r="H72" s="973" t="s">
        <v>147</v>
      </c>
      <c r="I72" s="611" t="s">
        <v>147</v>
      </c>
      <c r="J72" s="611" t="s">
        <v>147</v>
      </c>
      <c r="K72" s="611" t="s">
        <v>147</v>
      </c>
      <c r="L72" s="611" t="s">
        <v>147</v>
      </c>
    </row>
    <row r="73" spans="3:12">
      <c r="C73" s="611" t="s">
        <v>147</v>
      </c>
      <c r="D73" s="611" t="s">
        <v>147</v>
      </c>
      <c r="E73" s="611" t="s">
        <v>147</v>
      </c>
      <c r="F73" s="611" t="s">
        <v>147</v>
      </c>
      <c r="G73" s="611" t="s">
        <v>147</v>
      </c>
      <c r="H73" s="973" t="s">
        <v>147</v>
      </c>
      <c r="I73" s="611" t="s">
        <v>147</v>
      </c>
      <c r="J73" s="611" t="s">
        <v>147</v>
      </c>
      <c r="K73" s="611" t="s">
        <v>147</v>
      </c>
      <c r="L73" s="611" t="s">
        <v>147</v>
      </c>
    </row>
    <row r="74" spans="3:12">
      <c r="C74" s="611" t="s">
        <v>147</v>
      </c>
      <c r="D74" s="611" t="s">
        <v>147</v>
      </c>
      <c r="E74" s="611" t="s">
        <v>147</v>
      </c>
      <c r="F74" s="611" t="s">
        <v>147</v>
      </c>
      <c r="G74" s="611" t="s">
        <v>147</v>
      </c>
      <c r="H74" s="973" t="s">
        <v>147</v>
      </c>
      <c r="I74" s="611" t="s">
        <v>147</v>
      </c>
      <c r="J74" s="611" t="s">
        <v>147</v>
      </c>
      <c r="K74" s="611" t="s">
        <v>147</v>
      </c>
      <c r="L74" s="611" t="s">
        <v>147</v>
      </c>
    </row>
    <row r="75" spans="3:12">
      <c r="C75" s="611" t="s">
        <v>147</v>
      </c>
      <c r="D75" s="611" t="s">
        <v>147</v>
      </c>
      <c r="E75" s="611" t="s">
        <v>147</v>
      </c>
      <c r="F75" s="611" t="s">
        <v>147</v>
      </c>
      <c r="G75" s="611" t="s">
        <v>147</v>
      </c>
      <c r="H75" s="973" t="s">
        <v>147</v>
      </c>
      <c r="I75" s="611" t="s">
        <v>147</v>
      </c>
      <c r="J75" s="611" t="s">
        <v>147</v>
      </c>
      <c r="K75" s="611" t="s">
        <v>147</v>
      </c>
      <c r="L75" s="611" t="s">
        <v>147</v>
      </c>
    </row>
    <row r="76" spans="3:12">
      <c r="C76" s="611" t="s">
        <v>147</v>
      </c>
      <c r="D76" s="611" t="s">
        <v>147</v>
      </c>
      <c r="E76" s="611" t="s">
        <v>147</v>
      </c>
      <c r="F76" s="611" t="s">
        <v>147</v>
      </c>
      <c r="G76" s="611" t="s">
        <v>147</v>
      </c>
      <c r="H76" s="973" t="s">
        <v>147</v>
      </c>
      <c r="I76" s="611" t="s">
        <v>147</v>
      </c>
      <c r="J76" s="611" t="s">
        <v>147</v>
      </c>
      <c r="K76" s="611" t="s">
        <v>147</v>
      </c>
      <c r="L76" s="611" t="s">
        <v>147</v>
      </c>
    </row>
    <row r="77" spans="3:12">
      <c r="C77" s="611" t="s">
        <v>147</v>
      </c>
      <c r="D77" s="611" t="s">
        <v>147</v>
      </c>
      <c r="E77" s="611" t="s">
        <v>147</v>
      </c>
      <c r="F77" s="611" t="s">
        <v>147</v>
      </c>
      <c r="G77" s="611" t="s">
        <v>147</v>
      </c>
      <c r="H77" s="973" t="s">
        <v>147</v>
      </c>
      <c r="I77" s="611" t="s">
        <v>147</v>
      </c>
      <c r="J77" s="611" t="s">
        <v>147</v>
      </c>
      <c r="K77" s="611" t="s">
        <v>147</v>
      </c>
      <c r="L77" s="611" t="s">
        <v>147</v>
      </c>
    </row>
    <row r="78" spans="3:12">
      <c r="C78" s="611" t="s">
        <v>147</v>
      </c>
      <c r="D78" s="611" t="s">
        <v>147</v>
      </c>
      <c r="E78" s="611" t="s">
        <v>147</v>
      </c>
      <c r="F78" s="611" t="s">
        <v>147</v>
      </c>
      <c r="G78" s="611" t="s">
        <v>147</v>
      </c>
      <c r="H78" s="973" t="s">
        <v>147</v>
      </c>
      <c r="I78" s="611" t="s">
        <v>147</v>
      </c>
      <c r="J78" s="611" t="s">
        <v>147</v>
      </c>
      <c r="K78" s="611" t="s">
        <v>147</v>
      </c>
      <c r="L78" s="611" t="s">
        <v>147</v>
      </c>
    </row>
    <row r="79" spans="3:12">
      <c r="C79" s="611" t="s">
        <v>147</v>
      </c>
      <c r="D79" s="611" t="s">
        <v>147</v>
      </c>
      <c r="E79" s="611" t="s">
        <v>147</v>
      </c>
      <c r="F79" s="611" t="s">
        <v>147</v>
      </c>
      <c r="G79" s="611" t="s">
        <v>147</v>
      </c>
      <c r="H79" s="973" t="s">
        <v>147</v>
      </c>
      <c r="I79" s="611" t="s">
        <v>147</v>
      </c>
      <c r="J79" s="611" t="s">
        <v>147</v>
      </c>
      <c r="K79" s="611" t="s">
        <v>147</v>
      </c>
      <c r="L79" s="611" t="s">
        <v>147</v>
      </c>
    </row>
    <row r="80" spans="3:12">
      <c r="C80" s="611" t="s">
        <v>147</v>
      </c>
      <c r="D80" s="611" t="s">
        <v>147</v>
      </c>
      <c r="E80" s="611" t="s">
        <v>147</v>
      </c>
      <c r="F80" s="611" t="s">
        <v>147</v>
      </c>
      <c r="G80" s="611" t="s">
        <v>147</v>
      </c>
      <c r="H80" s="973" t="s">
        <v>147</v>
      </c>
      <c r="I80" s="611" t="s">
        <v>147</v>
      </c>
      <c r="J80" s="611" t="s">
        <v>147</v>
      </c>
      <c r="K80" s="611" t="s">
        <v>147</v>
      </c>
      <c r="L80" s="611" t="s">
        <v>147</v>
      </c>
    </row>
    <row r="81" spans="3:12">
      <c r="C81" s="611" t="s">
        <v>147</v>
      </c>
      <c r="D81" s="611" t="s">
        <v>147</v>
      </c>
      <c r="E81" s="611" t="s">
        <v>147</v>
      </c>
      <c r="F81" s="611" t="s">
        <v>147</v>
      </c>
      <c r="G81" s="611" t="s">
        <v>147</v>
      </c>
      <c r="H81" s="973" t="s">
        <v>147</v>
      </c>
      <c r="I81" s="611" t="s">
        <v>147</v>
      </c>
      <c r="J81" s="611" t="s">
        <v>147</v>
      </c>
      <c r="K81" s="611" t="s">
        <v>147</v>
      </c>
      <c r="L81" s="611" t="s">
        <v>147</v>
      </c>
    </row>
    <row r="82" spans="3:12">
      <c r="C82" s="611" t="s">
        <v>147</v>
      </c>
      <c r="D82" s="611" t="s">
        <v>147</v>
      </c>
      <c r="E82" s="611" t="s">
        <v>147</v>
      </c>
      <c r="F82" s="611" t="s">
        <v>147</v>
      </c>
      <c r="G82" s="611" t="s">
        <v>147</v>
      </c>
      <c r="H82" s="973" t="s">
        <v>147</v>
      </c>
      <c r="I82" s="611" t="s">
        <v>147</v>
      </c>
      <c r="J82" s="611" t="s">
        <v>147</v>
      </c>
      <c r="K82" s="611" t="s">
        <v>147</v>
      </c>
      <c r="L82" s="611" t="s">
        <v>147</v>
      </c>
    </row>
    <row r="83" spans="3:12">
      <c r="C83" s="611" t="s">
        <v>147</v>
      </c>
      <c r="D83" s="611" t="s">
        <v>147</v>
      </c>
      <c r="E83" s="611" t="s">
        <v>147</v>
      </c>
      <c r="F83" s="611" t="s">
        <v>147</v>
      </c>
      <c r="G83" s="611" t="s">
        <v>147</v>
      </c>
      <c r="H83" s="973" t="s">
        <v>147</v>
      </c>
      <c r="I83" s="611" t="s">
        <v>147</v>
      </c>
      <c r="J83" s="611" t="s">
        <v>147</v>
      </c>
      <c r="K83" s="611" t="s">
        <v>147</v>
      </c>
      <c r="L83" s="611" t="s">
        <v>147</v>
      </c>
    </row>
    <row r="84" spans="3:12">
      <c r="C84" s="611" t="s">
        <v>147</v>
      </c>
      <c r="D84" s="611" t="s">
        <v>147</v>
      </c>
      <c r="E84" s="611" t="s">
        <v>147</v>
      </c>
      <c r="F84" s="611" t="s">
        <v>147</v>
      </c>
      <c r="G84" s="611" t="s">
        <v>147</v>
      </c>
      <c r="H84" s="973" t="s">
        <v>147</v>
      </c>
      <c r="I84" s="611" t="s">
        <v>147</v>
      </c>
      <c r="J84" s="611" t="s">
        <v>147</v>
      </c>
      <c r="K84" s="611" t="s">
        <v>147</v>
      </c>
      <c r="L84" s="611" t="s">
        <v>147</v>
      </c>
    </row>
    <row r="85" spans="3:12">
      <c r="C85" s="611" t="s">
        <v>147</v>
      </c>
      <c r="D85" s="611" t="s">
        <v>147</v>
      </c>
      <c r="E85" s="611" t="s">
        <v>147</v>
      </c>
      <c r="F85" s="611" t="s">
        <v>147</v>
      </c>
      <c r="G85" s="611" t="s">
        <v>147</v>
      </c>
      <c r="H85" s="973" t="s">
        <v>147</v>
      </c>
      <c r="I85" s="611" t="s">
        <v>147</v>
      </c>
      <c r="J85" s="611" t="s">
        <v>147</v>
      </c>
      <c r="K85" s="611" t="s">
        <v>147</v>
      </c>
      <c r="L85" s="611" t="s">
        <v>147</v>
      </c>
    </row>
    <row r="86" spans="3:12">
      <c r="C86" s="611" t="s">
        <v>147</v>
      </c>
      <c r="D86" s="611" t="s">
        <v>147</v>
      </c>
      <c r="E86" s="611" t="s">
        <v>147</v>
      </c>
      <c r="F86" s="611" t="s">
        <v>147</v>
      </c>
      <c r="G86" s="611" t="s">
        <v>147</v>
      </c>
      <c r="H86" s="973" t="s">
        <v>147</v>
      </c>
      <c r="I86" s="611" t="s">
        <v>147</v>
      </c>
      <c r="J86" s="611" t="s">
        <v>147</v>
      </c>
      <c r="K86" s="611" t="s">
        <v>147</v>
      </c>
      <c r="L86" s="611" t="s">
        <v>147</v>
      </c>
    </row>
    <row r="87" spans="3:12">
      <c r="C87" s="611" t="s">
        <v>147</v>
      </c>
      <c r="D87" s="611" t="s">
        <v>147</v>
      </c>
      <c r="E87" s="611" t="s">
        <v>147</v>
      </c>
      <c r="F87" s="611" t="s">
        <v>147</v>
      </c>
      <c r="G87" s="611" t="s">
        <v>147</v>
      </c>
      <c r="H87" s="973" t="s">
        <v>147</v>
      </c>
      <c r="I87" s="611" t="s">
        <v>147</v>
      </c>
      <c r="J87" s="611" t="s">
        <v>147</v>
      </c>
      <c r="K87" s="611" t="s">
        <v>147</v>
      </c>
      <c r="L87" s="611" t="s">
        <v>147</v>
      </c>
    </row>
    <row r="88" spans="3:12">
      <c r="C88" s="611" t="s">
        <v>147</v>
      </c>
      <c r="D88" s="611" t="s">
        <v>147</v>
      </c>
      <c r="E88" s="611" t="s">
        <v>147</v>
      </c>
      <c r="F88" s="611" t="s">
        <v>147</v>
      </c>
      <c r="G88" s="611" t="s">
        <v>147</v>
      </c>
      <c r="H88" s="973" t="s">
        <v>147</v>
      </c>
      <c r="I88" s="611" t="s">
        <v>147</v>
      </c>
      <c r="J88" s="611" t="s">
        <v>147</v>
      </c>
      <c r="K88" s="611" t="s">
        <v>147</v>
      </c>
      <c r="L88" s="611" t="s">
        <v>147</v>
      </c>
    </row>
    <row r="89" spans="3:12">
      <c r="C89" s="611" t="s">
        <v>147</v>
      </c>
      <c r="D89" s="611" t="s">
        <v>147</v>
      </c>
      <c r="E89" s="611" t="s">
        <v>147</v>
      </c>
      <c r="F89" s="611" t="s">
        <v>147</v>
      </c>
      <c r="G89" s="611" t="s">
        <v>147</v>
      </c>
      <c r="H89" s="973" t="s">
        <v>147</v>
      </c>
      <c r="I89" s="611" t="s">
        <v>147</v>
      </c>
      <c r="J89" s="611" t="s">
        <v>147</v>
      </c>
      <c r="K89" s="611" t="s">
        <v>147</v>
      </c>
      <c r="L89" s="611" t="s">
        <v>147</v>
      </c>
    </row>
    <row r="90" spans="3:12">
      <c r="C90" s="611" t="s">
        <v>147</v>
      </c>
      <c r="D90" s="611" t="s">
        <v>147</v>
      </c>
      <c r="E90" s="611" t="s">
        <v>147</v>
      </c>
      <c r="F90" s="611" t="s">
        <v>147</v>
      </c>
      <c r="G90" s="611" t="s">
        <v>147</v>
      </c>
      <c r="H90" s="973" t="s">
        <v>147</v>
      </c>
      <c r="I90" s="611" t="s">
        <v>147</v>
      </c>
      <c r="J90" s="611" t="s">
        <v>147</v>
      </c>
      <c r="K90" s="611" t="s">
        <v>147</v>
      </c>
      <c r="L90" s="611" t="s">
        <v>147</v>
      </c>
    </row>
    <row r="91" spans="3:12">
      <c r="C91" s="611" t="s">
        <v>147</v>
      </c>
      <c r="D91" s="611" t="s">
        <v>147</v>
      </c>
      <c r="E91" s="611" t="s">
        <v>147</v>
      </c>
      <c r="F91" s="611" t="s">
        <v>147</v>
      </c>
      <c r="G91" s="611" t="s">
        <v>147</v>
      </c>
      <c r="H91" s="973" t="s">
        <v>147</v>
      </c>
      <c r="I91" s="611" t="s">
        <v>147</v>
      </c>
      <c r="J91" s="611" t="s">
        <v>147</v>
      </c>
      <c r="K91" s="611" t="s">
        <v>147</v>
      </c>
      <c r="L91" s="611" t="s">
        <v>147</v>
      </c>
    </row>
    <row r="92" spans="3:12">
      <c r="C92" s="611" t="s">
        <v>147</v>
      </c>
      <c r="D92" s="611" t="s">
        <v>147</v>
      </c>
      <c r="E92" s="611" t="s">
        <v>147</v>
      </c>
      <c r="F92" s="611" t="s">
        <v>147</v>
      </c>
      <c r="G92" s="611" t="s">
        <v>147</v>
      </c>
      <c r="H92" s="973" t="s">
        <v>147</v>
      </c>
      <c r="I92" s="611" t="s">
        <v>147</v>
      </c>
      <c r="J92" s="611" t="s">
        <v>147</v>
      </c>
      <c r="K92" s="611" t="s">
        <v>147</v>
      </c>
      <c r="L92" s="611" t="s">
        <v>147</v>
      </c>
    </row>
    <row r="93" spans="3:12">
      <c r="C93" s="611" t="s">
        <v>147</v>
      </c>
      <c r="D93" s="611" t="s">
        <v>147</v>
      </c>
      <c r="E93" s="611" t="s">
        <v>147</v>
      </c>
      <c r="F93" s="611" t="s">
        <v>147</v>
      </c>
      <c r="G93" s="611" t="s">
        <v>147</v>
      </c>
      <c r="H93" s="973" t="s">
        <v>147</v>
      </c>
      <c r="I93" s="611" t="s">
        <v>147</v>
      </c>
      <c r="J93" s="611" t="s">
        <v>147</v>
      </c>
      <c r="K93" s="611" t="s">
        <v>147</v>
      </c>
      <c r="L93" s="611" t="s">
        <v>147</v>
      </c>
    </row>
    <row r="94" spans="3:12">
      <c r="C94" s="611" t="s">
        <v>147</v>
      </c>
      <c r="D94" s="611" t="s">
        <v>147</v>
      </c>
      <c r="E94" s="611" t="s">
        <v>147</v>
      </c>
      <c r="F94" s="611" t="s">
        <v>147</v>
      </c>
      <c r="G94" s="611" t="s">
        <v>147</v>
      </c>
      <c r="H94" s="973" t="s">
        <v>147</v>
      </c>
      <c r="I94" s="611" t="s">
        <v>147</v>
      </c>
      <c r="J94" s="611" t="s">
        <v>147</v>
      </c>
      <c r="K94" s="611" t="s">
        <v>147</v>
      </c>
      <c r="L94" s="611" t="s">
        <v>147</v>
      </c>
    </row>
    <row r="95" spans="3:12">
      <c r="C95" s="611" t="s">
        <v>147</v>
      </c>
      <c r="D95" s="611" t="s">
        <v>147</v>
      </c>
      <c r="E95" s="611" t="s">
        <v>147</v>
      </c>
      <c r="F95" s="611" t="s">
        <v>147</v>
      </c>
      <c r="G95" s="611" t="s">
        <v>147</v>
      </c>
      <c r="H95" s="973" t="s">
        <v>147</v>
      </c>
      <c r="I95" s="611" t="s">
        <v>147</v>
      </c>
      <c r="J95" s="611" t="s">
        <v>147</v>
      </c>
      <c r="K95" s="611" t="s">
        <v>147</v>
      </c>
      <c r="L95" s="611" t="s">
        <v>147</v>
      </c>
    </row>
    <row r="96" spans="3:12">
      <c r="C96" s="611" t="s">
        <v>147</v>
      </c>
      <c r="D96" s="611" t="s">
        <v>147</v>
      </c>
      <c r="E96" s="611" t="s">
        <v>147</v>
      </c>
      <c r="F96" s="611" t="s">
        <v>147</v>
      </c>
      <c r="G96" s="611" t="s">
        <v>147</v>
      </c>
      <c r="H96" s="973" t="s">
        <v>147</v>
      </c>
      <c r="I96" s="611" t="s">
        <v>147</v>
      </c>
      <c r="J96" s="611" t="s">
        <v>147</v>
      </c>
      <c r="K96" s="611" t="s">
        <v>147</v>
      </c>
      <c r="L96" s="611" t="s">
        <v>147</v>
      </c>
    </row>
    <row r="97" spans="3:12">
      <c r="C97" s="611" t="s">
        <v>147</v>
      </c>
      <c r="D97" s="611" t="s">
        <v>147</v>
      </c>
      <c r="E97" s="611" t="s">
        <v>147</v>
      </c>
      <c r="F97" s="611" t="s">
        <v>147</v>
      </c>
      <c r="G97" s="611" t="s">
        <v>147</v>
      </c>
      <c r="H97" s="973" t="s">
        <v>147</v>
      </c>
      <c r="I97" s="611" t="s">
        <v>147</v>
      </c>
      <c r="J97" s="611" t="s">
        <v>147</v>
      </c>
      <c r="K97" s="611" t="s">
        <v>147</v>
      </c>
      <c r="L97" s="611" t="s">
        <v>147</v>
      </c>
    </row>
    <row r="98" spans="3:12">
      <c r="C98" s="611" t="s">
        <v>147</v>
      </c>
      <c r="D98" s="611" t="s">
        <v>147</v>
      </c>
      <c r="E98" s="611" t="s">
        <v>147</v>
      </c>
      <c r="F98" s="611" t="s">
        <v>147</v>
      </c>
      <c r="G98" s="611" t="s">
        <v>147</v>
      </c>
      <c r="H98" s="973" t="s">
        <v>147</v>
      </c>
      <c r="I98" s="611" t="s">
        <v>147</v>
      </c>
      <c r="J98" s="611" t="s">
        <v>147</v>
      </c>
      <c r="K98" s="611" t="s">
        <v>147</v>
      </c>
      <c r="L98" s="611" t="s">
        <v>147</v>
      </c>
    </row>
    <row r="99" spans="3:12">
      <c r="C99" s="611" t="s">
        <v>147</v>
      </c>
      <c r="D99" s="611" t="s">
        <v>147</v>
      </c>
      <c r="E99" s="611" t="s">
        <v>147</v>
      </c>
      <c r="F99" s="611" t="s">
        <v>147</v>
      </c>
      <c r="G99" s="611" t="s">
        <v>147</v>
      </c>
      <c r="H99" s="973" t="s">
        <v>147</v>
      </c>
      <c r="I99" s="611" t="s">
        <v>147</v>
      </c>
      <c r="J99" s="611" t="s">
        <v>147</v>
      </c>
      <c r="K99" s="611" t="s">
        <v>147</v>
      </c>
      <c r="L99" s="611" t="s">
        <v>147</v>
      </c>
    </row>
    <row r="100" spans="3:12">
      <c r="C100" s="611" t="s">
        <v>147</v>
      </c>
      <c r="D100" s="611" t="s">
        <v>147</v>
      </c>
      <c r="E100" s="611" t="s">
        <v>147</v>
      </c>
      <c r="F100" s="611" t="s">
        <v>147</v>
      </c>
      <c r="G100" s="611" t="s">
        <v>147</v>
      </c>
      <c r="H100" s="973" t="s">
        <v>147</v>
      </c>
      <c r="I100" s="611" t="s">
        <v>147</v>
      </c>
      <c r="J100" s="611" t="s">
        <v>147</v>
      </c>
      <c r="K100" s="611" t="s">
        <v>147</v>
      </c>
      <c r="L100" s="611" t="s">
        <v>147</v>
      </c>
    </row>
    <row r="101" spans="3:12">
      <c r="C101" s="611" t="s">
        <v>147</v>
      </c>
      <c r="D101" s="611" t="s">
        <v>147</v>
      </c>
      <c r="E101" s="611" t="s">
        <v>147</v>
      </c>
      <c r="F101" s="611" t="s">
        <v>147</v>
      </c>
      <c r="G101" s="611" t="s">
        <v>147</v>
      </c>
      <c r="H101" s="973" t="s">
        <v>147</v>
      </c>
      <c r="I101" s="611" t="s">
        <v>147</v>
      </c>
      <c r="J101" s="611" t="s">
        <v>147</v>
      </c>
      <c r="K101" s="611" t="s">
        <v>147</v>
      </c>
      <c r="L101" s="611" t="s">
        <v>147</v>
      </c>
    </row>
    <row r="102" spans="3:12">
      <c r="C102" s="611" t="s">
        <v>147</v>
      </c>
      <c r="D102" s="611" t="s">
        <v>147</v>
      </c>
      <c r="E102" s="611" t="s">
        <v>147</v>
      </c>
      <c r="F102" s="611" t="s">
        <v>147</v>
      </c>
      <c r="G102" s="611" t="s">
        <v>147</v>
      </c>
      <c r="H102" s="973" t="s">
        <v>147</v>
      </c>
      <c r="I102" s="611" t="s">
        <v>147</v>
      </c>
      <c r="J102" s="611" t="s">
        <v>147</v>
      </c>
      <c r="K102" s="611" t="s">
        <v>147</v>
      </c>
      <c r="L102" s="611" t="s">
        <v>147</v>
      </c>
    </row>
    <row r="103" spans="3:12">
      <c r="C103" s="611" t="s">
        <v>147</v>
      </c>
      <c r="D103" s="611" t="s">
        <v>147</v>
      </c>
      <c r="E103" s="611" t="s">
        <v>147</v>
      </c>
      <c r="F103" s="611" t="s">
        <v>147</v>
      </c>
      <c r="G103" s="611" t="s">
        <v>147</v>
      </c>
      <c r="H103" s="973" t="s">
        <v>147</v>
      </c>
      <c r="I103" s="611" t="s">
        <v>147</v>
      </c>
      <c r="J103" s="611" t="s">
        <v>147</v>
      </c>
      <c r="K103" s="611" t="s">
        <v>147</v>
      </c>
      <c r="L103" s="611" t="s">
        <v>147</v>
      </c>
    </row>
    <row r="104" spans="3:12">
      <c r="C104" s="611" t="s">
        <v>147</v>
      </c>
      <c r="D104" s="611" t="s">
        <v>147</v>
      </c>
      <c r="E104" s="611" t="s">
        <v>147</v>
      </c>
      <c r="F104" s="611" t="s">
        <v>147</v>
      </c>
      <c r="G104" s="611" t="s">
        <v>147</v>
      </c>
      <c r="H104" s="973" t="s">
        <v>147</v>
      </c>
      <c r="I104" s="611" t="s">
        <v>147</v>
      </c>
      <c r="J104" s="611" t="s">
        <v>147</v>
      </c>
      <c r="K104" s="611" t="s">
        <v>147</v>
      </c>
      <c r="L104" s="611" t="s">
        <v>147</v>
      </c>
    </row>
    <row r="105" spans="3:12">
      <c r="C105" s="611" t="s">
        <v>147</v>
      </c>
      <c r="D105" s="611" t="s">
        <v>147</v>
      </c>
      <c r="E105" s="611" t="s">
        <v>147</v>
      </c>
      <c r="F105" s="611" t="s">
        <v>147</v>
      </c>
      <c r="G105" s="611" t="s">
        <v>147</v>
      </c>
      <c r="H105" s="973" t="s">
        <v>147</v>
      </c>
      <c r="I105" s="611" t="s">
        <v>147</v>
      </c>
      <c r="J105" s="611" t="s">
        <v>147</v>
      </c>
      <c r="K105" s="611" t="s">
        <v>147</v>
      </c>
      <c r="L105" s="611" t="s">
        <v>147</v>
      </c>
    </row>
    <row r="106" spans="3:12">
      <c r="C106" s="611" t="s">
        <v>147</v>
      </c>
      <c r="D106" s="611" t="s">
        <v>147</v>
      </c>
      <c r="E106" s="611" t="s">
        <v>147</v>
      </c>
      <c r="F106" s="611" t="s">
        <v>147</v>
      </c>
      <c r="G106" s="611" t="s">
        <v>147</v>
      </c>
      <c r="H106" s="973" t="s">
        <v>147</v>
      </c>
      <c r="I106" s="611" t="s">
        <v>147</v>
      </c>
      <c r="J106" s="611" t="s">
        <v>147</v>
      </c>
      <c r="K106" s="611" t="s">
        <v>147</v>
      </c>
      <c r="L106" s="611" t="s">
        <v>147</v>
      </c>
    </row>
    <row r="107" spans="3:12">
      <c r="C107" s="611" t="s">
        <v>147</v>
      </c>
      <c r="D107" s="611" t="s">
        <v>147</v>
      </c>
      <c r="E107" s="611" t="s">
        <v>147</v>
      </c>
      <c r="F107" s="611" t="s">
        <v>147</v>
      </c>
      <c r="G107" s="611" t="s">
        <v>147</v>
      </c>
      <c r="H107" s="973" t="s">
        <v>147</v>
      </c>
      <c r="I107" s="611" t="s">
        <v>147</v>
      </c>
      <c r="J107" s="611" t="s">
        <v>147</v>
      </c>
      <c r="K107" s="611" t="s">
        <v>147</v>
      </c>
      <c r="L107" s="611" t="s">
        <v>147</v>
      </c>
    </row>
    <row r="108" spans="3:12">
      <c r="C108" s="611" t="s">
        <v>147</v>
      </c>
      <c r="D108" s="611" t="s">
        <v>147</v>
      </c>
      <c r="E108" s="611" t="s">
        <v>147</v>
      </c>
      <c r="F108" s="611" t="s">
        <v>147</v>
      </c>
      <c r="G108" s="611" t="s">
        <v>147</v>
      </c>
      <c r="H108" s="973" t="s">
        <v>147</v>
      </c>
      <c r="I108" s="611" t="s">
        <v>147</v>
      </c>
      <c r="J108" s="611" t="s">
        <v>147</v>
      </c>
      <c r="K108" s="611" t="s">
        <v>147</v>
      </c>
      <c r="L108" s="611" t="s">
        <v>147</v>
      </c>
    </row>
    <row r="109" spans="3:12">
      <c r="C109" s="611" t="s">
        <v>147</v>
      </c>
      <c r="D109" s="611" t="s">
        <v>147</v>
      </c>
      <c r="E109" s="611" t="s">
        <v>147</v>
      </c>
      <c r="F109" s="611" t="s">
        <v>147</v>
      </c>
      <c r="G109" s="611" t="s">
        <v>147</v>
      </c>
      <c r="H109" s="973" t="s">
        <v>147</v>
      </c>
      <c r="I109" s="611" t="s">
        <v>147</v>
      </c>
      <c r="J109" s="611" t="s">
        <v>147</v>
      </c>
      <c r="K109" s="611" t="s">
        <v>147</v>
      </c>
      <c r="L109" s="611" t="s">
        <v>147</v>
      </c>
    </row>
    <row r="110" spans="3:12">
      <c r="C110" s="611" t="s">
        <v>147</v>
      </c>
      <c r="D110" s="611" t="s">
        <v>147</v>
      </c>
      <c r="E110" s="611" t="s">
        <v>147</v>
      </c>
      <c r="F110" s="611" t="s">
        <v>147</v>
      </c>
      <c r="G110" s="611" t="s">
        <v>147</v>
      </c>
      <c r="H110" s="973" t="s">
        <v>147</v>
      </c>
      <c r="I110" s="611" t="s">
        <v>147</v>
      </c>
      <c r="J110" s="611" t="s">
        <v>147</v>
      </c>
      <c r="K110" s="611" t="s">
        <v>147</v>
      </c>
      <c r="L110" s="611" t="s">
        <v>147</v>
      </c>
    </row>
    <row r="111" spans="3:12">
      <c r="C111" s="611" t="s">
        <v>147</v>
      </c>
      <c r="D111" s="611" t="s">
        <v>147</v>
      </c>
      <c r="E111" s="611" t="s">
        <v>147</v>
      </c>
      <c r="F111" s="611" t="s">
        <v>147</v>
      </c>
      <c r="G111" s="611" t="s">
        <v>147</v>
      </c>
      <c r="H111" s="973" t="s">
        <v>147</v>
      </c>
      <c r="I111" s="611" t="s">
        <v>147</v>
      </c>
      <c r="J111" s="611" t="s">
        <v>147</v>
      </c>
      <c r="K111" s="611" t="s">
        <v>147</v>
      </c>
      <c r="L111" s="611" t="s">
        <v>147</v>
      </c>
    </row>
    <row r="112" spans="3:12">
      <c r="C112" s="611" t="s">
        <v>147</v>
      </c>
      <c r="D112" s="611" t="s">
        <v>147</v>
      </c>
      <c r="E112" s="611" t="s">
        <v>147</v>
      </c>
      <c r="F112" s="611" t="s">
        <v>147</v>
      </c>
      <c r="G112" s="611" t="s">
        <v>147</v>
      </c>
      <c r="H112" s="973" t="s">
        <v>147</v>
      </c>
      <c r="I112" s="611" t="s">
        <v>147</v>
      </c>
      <c r="J112" s="611" t="s">
        <v>147</v>
      </c>
      <c r="K112" s="611" t="s">
        <v>147</v>
      </c>
      <c r="L112" s="611" t="s">
        <v>147</v>
      </c>
    </row>
    <row r="113" spans="3:12">
      <c r="C113" s="611" t="s">
        <v>147</v>
      </c>
      <c r="D113" s="611" t="s">
        <v>147</v>
      </c>
      <c r="E113" s="611" t="s">
        <v>147</v>
      </c>
      <c r="F113" s="611" t="s">
        <v>147</v>
      </c>
      <c r="G113" s="611" t="s">
        <v>147</v>
      </c>
      <c r="H113" s="973" t="s">
        <v>147</v>
      </c>
      <c r="I113" s="611" t="s">
        <v>147</v>
      </c>
      <c r="J113" s="611" t="s">
        <v>147</v>
      </c>
      <c r="K113" s="611" t="s">
        <v>147</v>
      </c>
      <c r="L113" s="611" t="s">
        <v>147</v>
      </c>
    </row>
    <row r="114" spans="3:12">
      <c r="C114" s="611" t="s">
        <v>147</v>
      </c>
      <c r="D114" s="611" t="s">
        <v>147</v>
      </c>
      <c r="E114" s="611" t="s">
        <v>147</v>
      </c>
      <c r="F114" s="611" t="s">
        <v>147</v>
      </c>
      <c r="G114" s="611" t="s">
        <v>147</v>
      </c>
      <c r="H114" s="973" t="s">
        <v>147</v>
      </c>
      <c r="I114" s="611" t="s">
        <v>147</v>
      </c>
      <c r="J114" s="611" t="s">
        <v>147</v>
      </c>
      <c r="K114" s="611" t="s">
        <v>147</v>
      </c>
      <c r="L114" s="611" t="s">
        <v>147</v>
      </c>
    </row>
    <row r="115" spans="3:12">
      <c r="C115" s="611" t="s">
        <v>147</v>
      </c>
      <c r="D115" s="611" t="s">
        <v>147</v>
      </c>
      <c r="E115" s="611" t="s">
        <v>147</v>
      </c>
      <c r="F115" s="611" t="s">
        <v>147</v>
      </c>
      <c r="G115" s="611" t="s">
        <v>147</v>
      </c>
      <c r="H115" s="973" t="s">
        <v>147</v>
      </c>
      <c r="I115" s="611" t="s">
        <v>147</v>
      </c>
      <c r="J115" s="611" t="s">
        <v>147</v>
      </c>
      <c r="K115" s="611" t="s">
        <v>147</v>
      </c>
      <c r="L115" s="611" t="s">
        <v>147</v>
      </c>
    </row>
    <row r="116" spans="3:12">
      <c r="C116" s="611" t="s">
        <v>147</v>
      </c>
      <c r="D116" s="611" t="s">
        <v>147</v>
      </c>
      <c r="E116" s="611" t="s">
        <v>147</v>
      </c>
      <c r="F116" s="611" t="s">
        <v>147</v>
      </c>
      <c r="G116" s="611" t="s">
        <v>147</v>
      </c>
      <c r="H116" s="973" t="s">
        <v>147</v>
      </c>
      <c r="I116" s="611" t="s">
        <v>147</v>
      </c>
      <c r="J116" s="611" t="s">
        <v>147</v>
      </c>
      <c r="K116" s="611" t="s">
        <v>147</v>
      </c>
      <c r="L116" s="611" t="s">
        <v>147</v>
      </c>
    </row>
    <row r="117" spans="3:12">
      <c r="C117" s="611" t="s">
        <v>147</v>
      </c>
      <c r="D117" s="611" t="s">
        <v>147</v>
      </c>
      <c r="E117" s="611" t="s">
        <v>147</v>
      </c>
      <c r="F117" s="611" t="s">
        <v>147</v>
      </c>
      <c r="G117" s="611" t="s">
        <v>147</v>
      </c>
      <c r="H117" s="973" t="s">
        <v>147</v>
      </c>
      <c r="I117" s="611" t="s">
        <v>147</v>
      </c>
      <c r="J117" s="611" t="s">
        <v>147</v>
      </c>
      <c r="K117" s="611" t="s">
        <v>147</v>
      </c>
      <c r="L117" s="611" t="s">
        <v>147</v>
      </c>
    </row>
    <row r="118" spans="3:12">
      <c r="C118" s="611" t="s">
        <v>147</v>
      </c>
      <c r="D118" s="611" t="s">
        <v>147</v>
      </c>
      <c r="E118" s="611" t="s">
        <v>147</v>
      </c>
      <c r="F118" s="611" t="s">
        <v>147</v>
      </c>
      <c r="G118" s="611" t="s">
        <v>147</v>
      </c>
      <c r="H118" s="973" t="s">
        <v>147</v>
      </c>
      <c r="I118" s="611" t="s">
        <v>147</v>
      </c>
      <c r="J118" s="611" t="s">
        <v>147</v>
      </c>
      <c r="K118" s="611" t="s">
        <v>147</v>
      </c>
      <c r="L118" s="611" t="s">
        <v>147</v>
      </c>
    </row>
    <row r="119" spans="3:12">
      <c r="C119" s="611" t="s">
        <v>147</v>
      </c>
      <c r="D119" s="611" t="s">
        <v>147</v>
      </c>
      <c r="E119" s="611" t="s">
        <v>147</v>
      </c>
      <c r="F119" s="611" t="s">
        <v>147</v>
      </c>
      <c r="G119" s="611" t="s">
        <v>147</v>
      </c>
      <c r="H119" s="973" t="s">
        <v>147</v>
      </c>
      <c r="I119" s="611" t="s">
        <v>147</v>
      </c>
      <c r="J119" s="611" t="s">
        <v>147</v>
      </c>
      <c r="K119" s="611" t="s">
        <v>147</v>
      </c>
      <c r="L119" s="611" t="s">
        <v>147</v>
      </c>
    </row>
    <row r="120" spans="3:12">
      <c r="C120" s="611" t="s">
        <v>147</v>
      </c>
      <c r="D120" s="611" t="s">
        <v>147</v>
      </c>
      <c r="E120" s="611" t="s">
        <v>147</v>
      </c>
      <c r="F120" s="611" t="s">
        <v>147</v>
      </c>
      <c r="G120" s="611" t="s">
        <v>147</v>
      </c>
      <c r="H120" s="973" t="s">
        <v>147</v>
      </c>
      <c r="I120" s="611" t="s">
        <v>147</v>
      </c>
      <c r="J120" s="611" t="s">
        <v>147</v>
      </c>
      <c r="K120" s="611" t="s">
        <v>147</v>
      </c>
      <c r="L120" s="611" t="s">
        <v>147</v>
      </c>
    </row>
    <row r="121" spans="3:12">
      <c r="C121" s="611" t="s">
        <v>147</v>
      </c>
      <c r="D121" s="611" t="s">
        <v>147</v>
      </c>
      <c r="E121" s="611" t="s">
        <v>147</v>
      </c>
      <c r="F121" s="611" t="s">
        <v>147</v>
      </c>
      <c r="G121" s="611" t="s">
        <v>147</v>
      </c>
      <c r="H121" s="973" t="s">
        <v>147</v>
      </c>
      <c r="I121" s="611" t="s">
        <v>147</v>
      </c>
      <c r="J121" s="611" t="s">
        <v>147</v>
      </c>
      <c r="K121" s="611" t="s">
        <v>147</v>
      </c>
      <c r="L121" s="611" t="s">
        <v>147</v>
      </c>
    </row>
    <row r="122" spans="3:12">
      <c r="C122" s="611" t="s">
        <v>147</v>
      </c>
      <c r="D122" s="611" t="s">
        <v>147</v>
      </c>
      <c r="E122" s="611" t="s">
        <v>147</v>
      </c>
      <c r="F122" s="611" t="s">
        <v>147</v>
      </c>
      <c r="G122" s="611" t="s">
        <v>147</v>
      </c>
      <c r="H122" s="973" t="s">
        <v>147</v>
      </c>
      <c r="I122" s="611" t="s">
        <v>147</v>
      </c>
      <c r="J122" s="611" t="s">
        <v>147</v>
      </c>
      <c r="K122" s="611" t="s">
        <v>147</v>
      </c>
      <c r="L122" s="611" t="s">
        <v>147</v>
      </c>
    </row>
    <row r="123" spans="3:12">
      <c r="C123" s="611" t="s">
        <v>147</v>
      </c>
      <c r="D123" s="611" t="s">
        <v>147</v>
      </c>
      <c r="E123" s="611" t="s">
        <v>147</v>
      </c>
      <c r="F123" s="611" t="s">
        <v>147</v>
      </c>
      <c r="G123" s="611" t="s">
        <v>147</v>
      </c>
      <c r="H123" s="973" t="s">
        <v>147</v>
      </c>
      <c r="I123" s="611" t="s">
        <v>147</v>
      </c>
      <c r="J123" s="611" t="s">
        <v>147</v>
      </c>
      <c r="K123" s="611" t="s">
        <v>147</v>
      </c>
      <c r="L123" s="611" t="s">
        <v>147</v>
      </c>
    </row>
    <row r="124" spans="3:12">
      <c r="C124" s="611" t="s">
        <v>147</v>
      </c>
      <c r="D124" s="611" t="s">
        <v>147</v>
      </c>
      <c r="E124" s="611" t="s">
        <v>147</v>
      </c>
      <c r="F124" s="611" t="s">
        <v>147</v>
      </c>
      <c r="G124" s="611" t="s">
        <v>147</v>
      </c>
      <c r="H124" s="973" t="s">
        <v>147</v>
      </c>
      <c r="I124" s="611" t="s">
        <v>147</v>
      </c>
      <c r="J124" s="611" t="s">
        <v>147</v>
      </c>
      <c r="K124" s="611" t="s">
        <v>147</v>
      </c>
      <c r="L124" s="611" t="s">
        <v>147</v>
      </c>
    </row>
    <row r="125" spans="3:12">
      <c r="C125" s="611" t="s">
        <v>147</v>
      </c>
      <c r="D125" s="611" t="s">
        <v>147</v>
      </c>
      <c r="E125" s="611" t="s">
        <v>147</v>
      </c>
      <c r="F125" s="611" t="s">
        <v>147</v>
      </c>
      <c r="G125" s="611" t="s">
        <v>147</v>
      </c>
      <c r="H125" s="973" t="s">
        <v>147</v>
      </c>
      <c r="I125" s="611" t="s">
        <v>147</v>
      </c>
      <c r="J125" s="611" t="s">
        <v>147</v>
      </c>
      <c r="K125" s="611" t="s">
        <v>147</v>
      </c>
      <c r="L125" s="611" t="s">
        <v>147</v>
      </c>
    </row>
    <row r="126" spans="3:12">
      <c r="C126" s="611" t="s">
        <v>147</v>
      </c>
      <c r="D126" s="611" t="s">
        <v>147</v>
      </c>
      <c r="E126" s="611" t="s">
        <v>147</v>
      </c>
      <c r="F126" s="611" t="s">
        <v>147</v>
      </c>
      <c r="G126" s="611" t="s">
        <v>147</v>
      </c>
      <c r="H126" s="973" t="s">
        <v>147</v>
      </c>
      <c r="I126" s="611" t="s">
        <v>147</v>
      </c>
      <c r="J126" s="611" t="s">
        <v>147</v>
      </c>
      <c r="K126" s="611" t="s">
        <v>147</v>
      </c>
      <c r="L126" s="611" t="s">
        <v>147</v>
      </c>
    </row>
    <row r="127" spans="3:12">
      <c r="C127" s="611" t="s">
        <v>147</v>
      </c>
      <c r="D127" s="611" t="s">
        <v>147</v>
      </c>
      <c r="E127" s="611" t="s">
        <v>147</v>
      </c>
      <c r="F127" s="611" t="s">
        <v>147</v>
      </c>
      <c r="G127" s="611" t="s">
        <v>147</v>
      </c>
      <c r="H127" s="973" t="s">
        <v>147</v>
      </c>
      <c r="I127" s="611" t="s">
        <v>147</v>
      </c>
      <c r="J127" s="611" t="s">
        <v>147</v>
      </c>
      <c r="K127" s="611" t="s">
        <v>147</v>
      </c>
      <c r="L127" s="611" t="s">
        <v>147</v>
      </c>
    </row>
    <row r="128" spans="3:12">
      <c r="C128" s="611" t="s">
        <v>147</v>
      </c>
      <c r="D128" s="611" t="s">
        <v>147</v>
      </c>
      <c r="E128" s="611" t="s">
        <v>147</v>
      </c>
      <c r="F128" s="611" t="s">
        <v>147</v>
      </c>
      <c r="G128" s="611" t="s">
        <v>147</v>
      </c>
      <c r="H128" s="973" t="s">
        <v>147</v>
      </c>
      <c r="I128" s="611" t="s">
        <v>147</v>
      </c>
      <c r="J128" s="611" t="s">
        <v>147</v>
      </c>
      <c r="K128" s="611" t="s">
        <v>147</v>
      </c>
      <c r="L128" s="611" t="s">
        <v>147</v>
      </c>
    </row>
    <row r="129" spans="3:12">
      <c r="C129" s="611" t="s">
        <v>147</v>
      </c>
      <c r="D129" s="611" t="s">
        <v>147</v>
      </c>
      <c r="E129" s="611" t="s">
        <v>147</v>
      </c>
      <c r="F129" s="611" t="s">
        <v>147</v>
      </c>
      <c r="G129" s="611" t="s">
        <v>147</v>
      </c>
      <c r="H129" s="973" t="s">
        <v>147</v>
      </c>
      <c r="I129" s="611" t="s">
        <v>147</v>
      </c>
      <c r="J129" s="611" t="s">
        <v>147</v>
      </c>
      <c r="K129" s="611" t="s">
        <v>147</v>
      </c>
      <c r="L129" s="611" t="s">
        <v>147</v>
      </c>
    </row>
    <row r="130" spans="3:12">
      <c r="C130" s="611" t="s">
        <v>147</v>
      </c>
      <c r="D130" s="611" t="s">
        <v>147</v>
      </c>
      <c r="E130" s="611" t="s">
        <v>147</v>
      </c>
      <c r="F130" s="611" t="s">
        <v>147</v>
      </c>
      <c r="G130" s="611" t="s">
        <v>147</v>
      </c>
      <c r="H130" s="973" t="s">
        <v>147</v>
      </c>
      <c r="I130" s="611" t="s">
        <v>147</v>
      </c>
      <c r="J130" s="611" t="s">
        <v>147</v>
      </c>
      <c r="K130" s="611" t="s">
        <v>147</v>
      </c>
      <c r="L130" s="611" t="s">
        <v>147</v>
      </c>
    </row>
    <row r="131" spans="3:12">
      <c r="C131" s="611" t="s">
        <v>147</v>
      </c>
      <c r="D131" s="611" t="s">
        <v>147</v>
      </c>
      <c r="E131" s="611" t="s">
        <v>147</v>
      </c>
      <c r="F131" s="611" t="s">
        <v>147</v>
      </c>
      <c r="G131" s="611" t="s">
        <v>147</v>
      </c>
      <c r="H131" s="973" t="s">
        <v>147</v>
      </c>
      <c r="I131" s="611" t="s">
        <v>147</v>
      </c>
      <c r="J131" s="611" t="s">
        <v>147</v>
      </c>
      <c r="K131" s="611" t="s">
        <v>147</v>
      </c>
      <c r="L131" s="611" t="s">
        <v>147</v>
      </c>
    </row>
    <row r="132" spans="3:12">
      <c r="C132" s="611" t="s">
        <v>147</v>
      </c>
      <c r="D132" s="611" t="s">
        <v>147</v>
      </c>
      <c r="E132" s="611" t="s">
        <v>147</v>
      </c>
      <c r="F132" s="611" t="s">
        <v>147</v>
      </c>
      <c r="G132" s="611" t="s">
        <v>147</v>
      </c>
      <c r="H132" s="973" t="s">
        <v>147</v>
      </c>
      <c r="I132" s="611" t="s">
        <v>147</v>
      </c>
      <c r="J132" s="611" t="s">
        <v>147</v>
      </c>
      <c r="K132" s="611" t="s">
        <v>147</v>
      </c>
      <c r="L132" s="611" t="s">
        <v>147</v>
      </c>
    </row>
    <row r="133" spans="3:12">
      <c r="C133" s="611" t="s">
        <v>147</v>
      </c>
      <c r="D133" s="611" t="s">
        <v>147</v>
      </c>
      <c r="E133" s="611" t="s">
        <v>147</v>
      </c>
      <c r="F133" s="611" t="s">
        <v>147</v>
      </c>
      <c r="G133" s="611" t="s">
        <v>147</v>
      </c>
      <c r="H133" s="973" t="s">
        <v>147</v>
      </c>
      <c r="I133" s="611" t="s">
        <v>147</v>
      </c>
      <c r="J133" s="611" t="s">
        <v>147</v>
      </c>
      <c r="K133" s="611" t="s">
        <v>147</v>
      </c>
      <c r="L133" s="611" t="s">
        <v>147</v>
      </c>
    </row>
    <row r="134" spans="3:12">
      <c r="C134" s="611" t="s">
        <v>147</v>
      </c>
      <c r="D134" s="611" t="s">
        <v>147</v>
      </c>
      <c r="E134" s="611" t="s">
        <v>147</v>
      </c>
      <c r="F134" s="611" t="s">
        <v>147</v>
      </c>
      <c r="G134" s="611" t="s">
        <v>147</v>
      </c>
      <c r="H134" s="973" t="s">
        <v>147</v>
      </c>
      <c r="I134" s="611" t="s">
        <v>147</v>
      </c>
      <c r="J134" s="611" t="s">
        <v>147</v>
      </c>
      <c r="K134" s="611" t="s">
        <v>147</v>
      </c>
      <c r="L134" s="611" t="s">
        <v>147</v>
      </c>
    </row>
    <row r="135" spans="3:12">
      <c r="C135" s="611" t="s">
        <v>147</v>
      </c>
      <c r="D135" s="611" t="s">
        <v>147</v>
      </c>
      <c r="E135" s="611" t="s">
        <v>147</v>
      </c>
      <c r="F135" s="611" t="s">
        <v>147</v>
      </c>
      <c r="G135" s="611" t="s">
        <v>147</v>
      </c>
      <c r="H135" s="973" t="s">
        <v>147</v>
      </c>
      <c r="I135" s="611" t="s">
        <v>147</v>
      </c>
      <c r="J135" s="611" t="s">
        <v>147</v>
      </c>
      <c r="K135" s="611" t="s">
        <v>147</v>
      </c>
      <c r="L135" s="611" t="s">
        <v>147</v>
      </c>
    </row>
    <row r="136" spans="3:12">
      <c r="C136" s="611" t="s">
        <v>147</v>
      </c>
      <c r="D136" s="611" t="s">
        <v>147</v>
      </c>
      <c r="E136" s="611" t="s">
        <v>147</v>
      </c>
      <c r="F136" s="611" t="s">
        <v>147</v>
      </c>
      <c r="G136" s="611" t="s">
        <v>147</v>
      </c>
      <c r="H136" s="973" t="s">
        <v>147</v>
      </c>
      <c r="I136" s="611" t="s">
        <v>147</v>
      </c>
      <c r="J136" s="611" t="s">
        <v>147</v>
      </c>
      <c r="K136" s="611" t="s">
        <v>147</v>
      </c>
      <c r="L136" s="611" t="s">
        <v>147</v>
      </c>
    </row>
    <row r="137" spans="3:12">
      <c r="C137" s="611" t="s">
        <v>147</v>
      </c>
      <c r="D137" s="611" t="s">
        <v>147</v>
      </c>
      <c r="E137" s="611" t="s">
        <v>147</v>
      </c>
      <c r="F137" s="611" t="s">
        <v>147</v>
      </c>
      <c r="G137" s="611" t="s">
        <v>147</v>
      </c>
      <c r="H137" s="973" t="s">
        <v>147</v>
      </c>
      <c r="I137" s="611" t="s">
        <v>147</v>
      </c>
      <c r="J137" s="611" t="s">
        <v>147</v>
      </c>
      <c r="K137" s="611" t="s">
        <v>147</v>
      </c>
      <c r="L137" s="611" t="s">
        <v>147</v>
      </c>
    </row>
    <row r="138" spans="3:12">
      <c r="C138" s="611" t="s">
        <v>147</v>
      </c>
      <c r="D138" s="611" t="s">
        <v>147</v>
      </c>
      <c r="E138" s="611" t="s">
        <v>147</v>
      </c>
      <c r="F138" s="611" t="s">
        <v>147</v>
      </c>
      <c r="G138" s="611" t="s">
        <v>147</v>
      </c>
      <c r="H138" s="973" t="s">
        <v>147</v>
      </c>
      <c r="I138" s="611" t="s">
        <v>147</v>
      </c>
      <c r="J138" s="611" t="s">
        <v>147</v>
      </c>
      <c r="K138" s="611" t="s">
        <v>147</v>
      </c>
      <c r="L138" s="611" t="s">
        <v>147</v>
      </c>
    </row>
    <row r="139" spans="3:12">
      <c r="C139" s="611" t="s">
        <v>147</v>
      </c>
      <c r="D139" s="611" t="s">
        <v>147</v>
      </c>
      <c r="E139" s="611" t="s">
        <v>147</v>
      </c>
      <c r="F139" s="611" t="s">
        <v>147</v>
      </c>
      <c r="G139" s="611" t="s">
        <v>147</v>
      </c>
      <c r="H139" s="973" t="s">
        <v>147</v>
      </c>
      <c r="I139" s="611" t="s">
        <v>147</v>
      </c>
      <c r="J139" s="611" t="s">
        <v>147</v>
      </c>
      <c r="K139" s="611" t="s">
        <v>147</v>
      </c>
      <c r="L139" s="611" t="s">
        <v>147</v>
      </c>
    </row>
    <row r="140" spans="3:12">
      <c r="C140" s="611" t="s">
        <v>147</v>
      </c>
      <c r="D140" s="611" t="s">
        <v>147</v>
      </c>
      <c r="E140" s="611" t="s">
        <v>147</v>
      </c>
      <c r="F140" s="611" t="s">
        <v>147</v>
      </c>
      <c r="G140" s="611" t="s">
        <v>147</v>
      </c>
      <c r="H140" s="973" t="s">
        <v>147</v>
      </c>
      <c r="I140" s="611" t="s">
        <v>147</v>
      </c>
      <c r="J140" s="611" t="s">
        <v>147</v>
      </c>
      <c r="K140" s="611" t="s">
        <v>147</v>
      </c>
      <c r="L140" s="611" t="s">
        <v>147</v>
      </c>
    </row>
    <row r="141" spans="3:12">
      <c r="C141" s="611" t="s">
        <v>147</v>
      </c>
      <c r="D141" s="611" t="s">
        <v>147</v>
      </c>
      <c r="E141" s="611" t="s">
        <v>147</v>
      </c>
      <c r="F141" s="611" t="s">
        <v>147</v>
      </c>
      <c r="G141" s="611" t="s">
        <v>147</v>
      </c>
      <c r="H141" s="973" t="s">
        <v>147</v>
      </c>
      <c r="I141" s="611" t="s">
        <v>147</v>
      </c>
      <c r="J141" s="611" t="s">
        <v>147</v>
      </c>
      <c r="K141" s="611" t="s">
        <v>147</v>
      </c>
      <c r="L141" s="611" t="s">
        <v>147</v>
      </c>
    </row>
    <row r="142" spans="3:12">
      <c r="C142" s="611" t="s">
        <v>147</v>
      </c>
      <c r="D142" s="611" t="s">
        <v>147</v>
      </c>
      <c r="E142" s="611" t="s">
        <v>147</v>
      </c>
      <c r="F142" s="611" t="s">
        <v>147</v>
      </c>
      <c r="G142" s="611" t="s">
        <v>147</v>
      </c>
      <c r="H142" s="973" t="s">
        <v>147</v>
      </c>
      <c r="I142" s="611" t="s">
        <v>147</v>
      </c>
      <c r="J142" s="611" t="s">
        <v>147</v>
      </c>
      <c r="K142" s="611" t="s">
        <v>147</v>
      </c>
      <c r="L142" s="611" t="s">
        <v>147</v>
      </c>
    </row>
    <row r="143" spans="3:12">
      <c r="C143" s="611" t="s">
        <v>147</v>
      </c>
      <c r="D143" s="611" t="s">
        <v>147</v>
      </c>
      <c r="E143" s="611" t="s">
        <v>147</v>
      </c>
      <c r="F143" s="611" t="s">
        <v>147</v>
      </c>
      <c r="G143" s="611" t="s">
        <v>147</v>
      </c>
      <c r="H143" s="973" t="s">
        <v>147</v>
      </c>
      <c r="I143" s="611" t="s">
        <v>147</v>
      </c>
      <c r="J143" s="611" t="s">
        <v>147</v>
      </c>
      <c r="K143" s="611" t="s">
        <v>147</v>
      </c>
      <c r="L143" s="611" t="s">
        <v>147</v>
      </c>
    </row>
    <row r="144" spans="3:12">
      <c r="C144" s="611" t="s">
        <v>147</v>
      </c>
      <c r="D144" s="611" t="s">
        <v>147</v>
      </c>
      <c r="E144" s="611" t="s">
        <v>147</v>
      </c>
      <c r="F144" s="611" t="s">
        <v>147</v>
      </c>
      <c r="G144" s="611" t="s">
        <v>147</v>
      </c>
      <c r="H144" s="973" t="s">
        <v>147</v>
      </c>
      <c r="I144" s="611" t="s">
        <v>147</v>
      </c>
      <c r="J144" s="611" t="s">
        <v>147</v>
      </c>
      <c r="K144" s="611" t="s">
        <v>147</v>
      </c>
      <c r="L144" s="611" t="s">
        <v>147</v>
      </c>
    </row>
    <row r="145" spans="3:12">
      <c r="C145" s="611" t="s">
        <v>147</v>
      </c>
      <c r="D145" s="611" t="s">
        <v>147</v>
      </c>
      <c r="E145" s="611" t="s">
        <v>147</v>
      </c>
      <c r="F145" s="611" t="s">
        <v>147</v>
      </c>
      <c r="G145" s="611" t="s">
        <v>147</v>
      </c>
      <c r="H145" s="973" t="s">
        <v>147</v>
      </c>
      <c r="I145" s="611" t="s">
        <v>147</v>
      </c>
      <c r="J145" s="611" t="s">
        <v>147</v>
      </c>
      <c r="K145" s="611" t="s">
        <v>147</v>
      </c>
      <c r="L145" s="611" t="s">
        <v>147</v>
      </c>
    </row>
    <row r="146" spans="3:12">
      <c r="C146" s="611" t="s">
        <v>147</v>
      </c>
      <c r="D146" s="611" t="s">
        <v>147</v>
      </c>
      <c r="E146" s="611" t="s">
        <v>147</v>
      </c>
      <c r="F146" s="611" t="s">
        <v>147</v>
      </c>
      <c r="G146" s="611" t="s">
        <v>147</v>
      </c>
      <c r="H146" s="973" t="s">
        <v>147</v>
      </c>
      <c r="I146" s="611" t="s">
        <v>147</v>
      </c>
      <c r="J146" s="611" t="s">
        <v>147</v>
      </c>
      <c r="K146" s="611" t="s">
        <v>147</v>
      </c>
      <c r="L146" s="611" t="s">
        <v>147</v>
      </c>
    </row>
    <row r="147" spans="3:12">
      <c r="C147" s="611" t="s">
        <v>147</v>
      </c>
      <c r="D147" s="611" t="s">
        <v>147</v>
      </c>
      <c r="E147" s="611" t="s">
        <v>147</v>
      </c>
      <c r="F147" s="611" t="s">
        <v>147</v>
      </c>
      <c r="G147" s="611" t="s">
        <v>147</v>
      </c>
      <c r="H147" s="973" t="s">
        <v>147</v>
      </c>
      <c r="I147" s="611" t="s">
        <v>147</v>
      </c>
      <c r="J147" s="611" t="s">
        <v>147</v>
      </c>
      <c r="K147" s="611" t="s">
        <v>147</v>
      </c>
      <c r="L147" s="611" t="s">
        <v>147</v>
      </c>
    </row>
    <row r="148" spans="3:12">
      <c r="C148" s="611" t="s">
        <v>147</v>
      </c>
      <c r="D148" s="611" t="s">
        <v>147</v>
      </c>
      <c r="E148" s="611" t="s">
        <v>147</v>
      </c>
      <c r="F148" s="611" t="s">
        <v>147</v>
      </c>
      <c r="G148" s="611" t="s">
        <v>147</v>
      </c>
      <c r="H148" s="973" t="s">
        <v>147</v>
      </c>
      <c r="I148" s="611" t="s">
        <v>147</v>
      </c>
      <c r="J148" s="611" t="s">
        <v>147</v>
      </c>
      <c r="K148" s="611" t="s">
        <v>147</v>
      </c>
      <c r="L148" s="611" t="s">
        <v>147</v>
      </c>
    </row>
    <row r="149" spans="3:12">
      <c r="C149" s="611" t="s">
        <v>147</v>
      </c>
      <c r="D149" s="611" t="s">
        <v>147</v>
      </c>
      <c r="E149" s="611" t="s">
        <v>147</v>
      </c>
      <c r="F149" s="611" t="s">
        <v>147</v>
      </c>
      <c r="G149" s="611" t="s">
        <v>147</v>
      </c>
      <c r="H149" s="973" t="s">
        <v>147</v>
      </c>
      <c r="I149" s="611" t="s">
        <v>147</v>
      </c>
      <c r="J149" s="611" t="s">
        <v>147</v>
      </c>
      <c r="K149" s="611" t="s">
        <v>147</v>
      </c>
      <c r="L149" s="611" t="s">
        <v>147</v>
      </c>
    </row>
    <row r="150" spans="3:12">
      <c r="C150" s="611" t="s">
        <v>147</v>
      </c>
      <c r="D150" s="611" t="s">
        <v>147</v>
      </c>
      <c r="E150" s="611" t="s">
        <v>147</v>
      </c>
      <c r="F150" s="611" t="s">
        <v>147</v>
      </c>
      <c r="G150" s="611" t="s">
        <v>147</v>
      </c>
      <c r="H150" s="973" t="s">
        <v>147</v>
      </c>
      <c r="I150" s="611" t="s">
        <v>147</v>
      </c>
      <c r="J150" s="611" t="s">
        <v>147</v>
      </c>
      <c r="K150" s="611" t="s">
        <v>147</v>
      </c>
      <c r="L150" s="611" t="s">
        <v>147</v>
      </c>
    </row>
    <row r="151" spans="3:12">
      <c r="C151" s="611" t="s">
        <v>147</v>
      </c>
      <c r="D151" s="611" t="s">
        <v>147</v>
      </c>
      <c r="E151" s="611" t="s">
        <v>147</v>
      </c>
      <c r="F151" s="611" t="s">
        <v>147</v>
      </c>
      <c r="G151" s="611" t="s">
        <v>147</v>
      </c>
      <c r="H151" s="973" t="s">
        <v>147</v>
      </c>
      <c r="I151" s="611" t="s">
        <v>147</v>
      </c>
      <c r="J151" s="611" t="s">
        <v>147</v>
      </c>
      <c r="K151" s="611" t="s">
        <v>147</v>
      </c>
      <c r="L151" s="611" t="s">
        <v>147</v>
      </c>
    </row>
    <row r="152" spans="3:12">
      <c r="C152" s="611" t="s">
        <v>147</v>
      </c>
      <c r="D152" s="611" t="s">
        <v>147</v>
      </c>
      <c r="E152" s="611" t="s">
        <v>147</v>
      </c>
      <c r="F152" s="611" t="s">
        <v>147</v>
      </c>
      <c r="G152" s="611" t="s">
        <v>147</v>
      </c>
      <c r="H152" s="973" t="s">
        <v>147</v>
      </c>
      <c r="I152" s="611" t="s">
        <v>147</v>
      </c>
      <c r="J152" s="611" t="s">
        <v>147</v>
      </c>
      <c r="K152" s="611" t="s">
        <v>147</v>
      </c>
      <c r="L152" s="611" t="s">
        <v>147</v>
      </c>
    </row>
    <row r="153" spans="3:12">
      <c r="C153" s="611" t="s">
        <v>147</v>
      </c>
      <c r="D153" s="611" t="s">
        <v>147</v>
      </c>
      <c r="E153" s="611" t="s">
        <v>147</v>
      </c>
      <c r="F153" s="611" t="s">
        <v>147</v>
      </c>
      <c r="G153" s="611" t="s">
        <v>147</v>
      </c>
      <c r="H153" s="973" t="s">
        <v>147</v>
      </c>
      <c r="I153" s="611" t="s">
        <v>147</v>
      </c>
      <c r="J153" s="611" t="s">
        <v>147</v>
      </c>
      <c r="K153" s="611" t="s">
        <v>147</v>
      </c>
      <c r="L153" s="611" t="s">
        <v>147</v>
      </c>
    </row>
    <row r="154" spans="3:12">
      <c r="C154" s="611" t="s">
        <v>147</v>
      </c>
      <c r="D154" s="611" t="s">
        <v>147</v>
      </c>
      <c r="E154" s="611" t="s">
        <v>147</v>
      </c>
      <c r="F154" s="611" t="s">
        <v>147</v>
      </c>
      <c r="G154" s="611" t="s">
        <v>147</v>
      </c>
      <c r="H154" s="973" t="s">
        <v>147</v>
      </c>
      <c r="I154" s="611" t="s">
        <v>147</v>
      </c>
      <c r="J154" s="611" t="s">
        <v>147</v>
      </c>
      <c r="K154" s="611" t="s">
        <v>147</v>
      </c>
      <c r="L154" s="611" t="s">
        <v>147</v>
      </c>
    </row>
    <row r="155" spans="3:12">
      <c r="C155" s="611" t="s">
        <v>147</v>
      </c>
      <c r="D155" s="611" t="s">
        <v>147</v>
      </c>
      <c r="E155" s="611" t="s">
        <v>147</v>
      </c>
      <c r="F155" s="611" t="s">
        <v>147</v>
      </c>
      <c r="G155" s="611" t="s">
        <v>147</v>
      </c>
      <c r="H155" s="973" t="s">
        <v>147</v>
      </c>
      <c r="I155" s="611" t="s">
        <v>147</v>
      </c>
      <c r="J155" s="611" t="s">
        <v>147</v>
      </c>
      <c r="K155" s="611" t="s">
        <v>147</v>
      </c>
      <c r="L155" s="611" t="s">
        <v>147</v>
      </c>
    </row>
    <row r="156" spans="3:12">
      <c r="C156" s="611" t="s">
        <v>147</v>
      </c>
      <c r="D156" s="611" t="s">
        <v>147</v>
      </c>
      <c r="E156" s="611" t="s">
        <v>147</v>
      </c>
      <c r="F156" s="611" t="s">
        <v>147</v>
      </c>
      <c r="G156" s="611" t="s">
        <v>147</v>
      </c>
      <c r="H156" s="973" t="s">
        <v>147</v>
      </c>
      <c r="I156" s="611" t="s">
        <v>147</v>
      </c>
      <c r="J156" s="611" t="s">
        <v>147</v>
      </c>
      <c r="K156" s="611" t="s">
        <v>147</v>
      </c>
      <c r="L156" s="611" t="s">
        <v>147</v>
      </c>
    </row>
    <row r="157" spans="3:12">
      <c r="C157" s="611" t="s">
        <v>147</v>
      </c>
      <c r="D157" s="611" t="s">
        <v>147</v>
      </c>
      <c r="E157" s="611" t="s">
        <v>147</v>
      </c>
      <c r="F157" s="611" t="s">
        <v>147</v>
      </c>
      <c r="G157" s="611" t="s">
        <v>147</v>
      </c>
      <c r="H157" s="973" t="s">
        <v>147</v>
      </c>
      <c r="I157" s="611" t="s">
        <v>147</v>
      </c>
      <c r="J157" s="611" t="s">
        <v>147</v>
      </c>
      <c r="K157" s="611" t="s">
        <v>147</v>
      </c>
      <c r="L157" s="611" t="s">
        <v>147</v>
      </c>
    </row>
    <row r="158" spans="3:12">
      <c r="C158" s="611" t="s">
        <v>147</v>
      </c>
      <c r="D158" s="611" t="s">
        <v>147</v>
      </c>
      <c r="E158" s="611" t="s">
        <v>147</v>
      </c>
      <c r="F158" s="611" t="s">
        <v>147</v>
      </c>
      <c r="G158" s="611" t="s">
        <v>147</v>
      </c>
      <c r="H158" s="973" t="s">
        <v>147</v>
      </c>
      <c r="I158" s="611" t="s">
        <v>147</v>
      </c>
      <c r="J158" s="611" t="s">
        <v>147</v>
      </c>
      <c r="K158" s="611" t="s">
        <v>147</v>
      </c>
      <c r="L158" s="611" t="s">
        <v>147</v>
      </c>
    </row>
    <row r="159" spans="3:12">
      <c r="C159" s="611" t="s">
        <v>147</v>
      </c>
      <c r="D159" s="611" t="s">
        <v>147</v>
      </c>
      <c r="E159" s="611" t="s">
        <v>147</v>
      </c>
      <c r="F159" s="611" t="s">
        <v>147</v>
      </c>
      <c r="G159" s="611" t="s">
        <v>147</v>
      </c>
      <c r="H159" s="973" t="s">
        <v>147</v>
      </c>
      <c r="I159" s="611" t="s">
        <v>147</v>
      </c>
      <c r="J159" s="611" t="s">
        <v>147</v>
      </c>
      <c r="K159" s="611" t="s">
        <v>147</v>
      </c>
      <c r="L159" s="611" t="s">
        <v>147</v>
      </c>
    </row>
    <row r="160" spans="3:12">
      <c r="C160" s="611" t="s">
        <v>147</v>
      </c>
      <c r="D160" s="611" t="s">
        <v>147</v>
      </c>
      <c r="E160" s="611" t="s">
        <v>147</v>
      </c>
      <c r="F160" s="611" t="s">
        <v>147</v>
      </c>
      <c r="G160" s="611" t="s">
        <v>147</v>
      </c>
      <c r="H160" s="973" t="s">
        <v>147</v>
      </c>
      <c r="I160" s="611" t="s">
        <v>147</v>
      </c>
      <c r="J160" s="611" t="s">
        <v>147</v>
      </c>
      <c r="K160" s="611" t="s">
        <v>147</v>
      </c>
      <c r="L160" s="611" t="s">
        <v>147</v>
      </c>
    </row>
    <row r="161" spans="3:12">
      <c r="C161" s="611" t="s">
        <v>147</v>
      </c>
      <c r="D161" s="611" t="s">
        <v>147</v>
      </c>
      <c r="E161" s="611" t="s">
        <v>147</v>
      </c>
      <c r="F161" s="611" t="s">
        <v>147</v>
      </c>
      <c r="G161" s="611" t="s">
        <v>147</v>
      </c>
      <c r="H161" s="973" t="s">
        <v>147</v>
      </c>
      <c r="I161" s="611" t="s">
        <v>147</v>
      </c>
      <c r="J161" s="611" t="s">
        <v>147</v>
      </c>
      <c r="K161" s="611" t="s">
        <v>147</v>
      </c>
      <c r="L161" s="611" t="s">
        <v>147</v>
      </c>
    </row>
    <row r="162" spans="3:12">
      <c r="C162" s="611" t="s">
        <v>147</v>
      </c>
      <c r="D162" s="611" t="s">
        <v>147</v>
      </c>
      <c r="E162" s="611" t="s">
        <v>147</v>
      </c>
      <c r="F162" s="611" t="s">
        <v>147</v>
      </c>
      <c r="G162" s="611" t="s">
        <v>147</v>
      </c>
      <c r="H162" s="973" t="s">
        <v>147</v>
      </c>
      <c r="I162" s="611" t="s">
        <v>147</v>
      </c>
      <c r="J162" s="611" t="s">
        <v>147</v>
      </c>
      <c r="K162" s="611" t="s">
        <v>147</v>
      </c>
      <c r="L162" s="611" t="s">
        <v>147</v>
      </c>
    </row>
    <row r="163" spans="3:12">
      <c r="C163" s="611" t="s">
        <v>147</v>
      </c>
      <c r="D163" s="611" t="s">
        <v>147</v>
      </c>
      <c r="E163" s="611" t="s">
        <v>147</v>
      </c>
      <c r="F163" s="611" t="s">
        <v>147</v>
      </c>
      <c r="G163" s="611" t="s">
        <v>147</v>
      </c>
      <c r="H163" s="973" t="s">
        <v>147</v>
      </c>
      <c r="I163" s="611" t="s">
        <v>147</v>
      </c>
      <c r="J163" s="611" t="s">
        <v>147</v>
      </c>
      <c r="K163" s="611" t="s">
        <v>147</v>
      </c>
      <c r="L163" s="611" t="s">
        <v>147</v>
      </c>
    </row>
    <row r="164" spans="3:12">
      <c r="C164" s="611" t="s">
        <v>147</v>
      </c>
      <c r="D164" s="611" t="s">
        <v>147</v>
      </c>
      <c r="E164" s="611" t="s">
        <v>147</v>
      </c>
      <c r="F164" s="611" t="s">
        <v>147</v>
      </c>
      <c r="G164" s="611" t="s">
        <v>147</v>
      </c>
      <c r="H164" s="973" t="s">
        <v>147</v>
      </c>
      <c r="I164" s="611" t="s">
        <v>147</v>
      </c>
      <c r="J164" s="611" t="s">
        <v>147</v>
      </c>
      <c r="K164" s="611" t="s">
        <v>147</v>
      </c>
      <c r="L164" s="611" t="s">
        <v>147</v>
      </c>
    </row>
    <row r="165" spans="3:12">
      <c r="C165" s="611" t="s">
        <v>147</v>
      </c>
      <c r="D165" s="611" t="s">
        <v>147</v>
      </c>
      <c r="E165" s="611" t="s">
        <v>147</v>
      </c>
      <c r="F165" s="611" t="s">
        <v>147</v>
      </c>
      <c r="G165" s="611" t="s">
        <v>147</v>
      </c>
      <c r="H165" s="973" t="s">
        <v>147</v>
      </c>
      <c r="I165" s="611" t="s">
        <v>147</v>
      </c>
      <c r="J165" s="611" t="s">
        <v>147</v>
      </c>
      <c r="K165" s="611" t="s">
        <v>147</v>
      </c>
      <c r="L165" s="611" t="s">
        <v>147</v>
      </c>
    </row>
    <row r="166" spans="3:12">
      <c r="C166" s="611" t="s">
        <v>147</v>
      </c>
      <c r="D166" s="611" t="s">
        <v>147</v>
      </c>
      <c r="E166" s="611" t="s">
        <v>147</v>
      </c>
      <c r="F166" s="611" t="s">
        <v>147</v>
      </c>
      <c r="G166" s="611" t="s">
        <v>147</v>
      </c>
      <c r="H166" s="973" t="s">
        <v>147</v>
      </c>
      <c r="I166" s="611" t="s">
        <v>147</v>
      </c>
      <c r="J166" s="611" t="s">
        <v>147</v>
      </c>
      <c r="K166" s="611" t="s">
        <v>147</v>
      </c>
      <c r="L166" s="611" t="s">
        <v>147</v>
      </c>
    </row>
    <row r="167" spans="3:12">
      <c r="C167" s="611" t="s">
        <v>147</v>
      </c>
      <c r="D167" s="611" t="s">
        <v>147</v>
      </c>
      <c r="E167" s="611" t="s">
        <v>147</v>
      </c>
      <c r="F167" s="611" t="s">
        <v>147</v>
      </c>
      <c r="G167" s="611" t="s">
        <v>147</v>
      </c>
      <c r="H167" s="973" t="s">
        <v>147</v>
      </c>
      <c r="I167" s="611" t="s">
        <v>147</v>
      </c>
      <c r="J167" s="611" t="s">
        <v>147</v>
      </c>
      <c r="K167" s="611" t="s">
        <v>147</v>
      </c>
      <c r="L167" s="611" t="s">
        <v>147</v>
      </c>
    </row>
    <row r="168" spans="3:12">
      <c r="C168" s="611" t="s">
        <v>147</v>
      </c>
      <c r="D168" s="611" t="s">
        <v>147</v>
      </c>
      <c r="E168" s="611" t="s">
        <v>147</v>
      </c>
      <c r="F168" s="611" t="s">
        <v>147</v>
      </c>
      <c r="G168" s="611" t="s">
        <v>147</v>
      </c>
      <c r="H168" s="973" t="s">
        <v>147</v>
      </c>
      <c r="I168" s="611" t="s">
        <v>147</v>
      </c>
      <c r="J168" s="611" t="s">
        <v>147</v>
      </c>
      <c r="K168" s="611" t="s">
        <v>147</v>
      </c>
      <c r="L168" s="611" t="s">
        <v>147</v>
      </c>
    </row>
    <row r="169" spans="3:12">
      <c r="C169" s="611" t="s">
        <v>147</v>
      </c>
      <c r="D169" s="611" t="s">
        <v>147</v>
      </c>
      <c r="E169" s="611" t="s">
        <v>147</v>
      </c>
      <c r="F169" s="611" t="s">
        <v>147</v>
      </c>
      <c r="G169" s="611" t="s">
        <v>147</v>
      </c>
      <c r="H169" s="973" t="s">
        <v>147</v>
      </c>
      <c r="I169" s="611" t="s">
        <v>147</v>
      </c>
      <c r="J169" s="611" t="s">
        <v>147</v>
      </c>
      <c r="K169" s="611" t="s">
        <v>147</v>
      </c>
      <c r="L169" s="611" t="s">
        <v>147</v>
      </c>
    </row>
    <row r="170" spans="3:12">
      <c r="C170" s="611" t="s">
        <v>147</v>
      </c>
      <c r="D170" s="611" t="s">
        <v>147</v>
      </c>
      <c r="E170" s="611" t="s">
        <v>147</v>
      </c>
      <c r="F170" s="611" t="s">
        <v>147</v>
      </c>
      <c r="G170" s="611" t="s">
        <v>147</v>
      </c>
      <c r="H170" s="973" t="s">
        <v>147</v>
      </c>
      <c r="I170" s="611" t="s">
        <v>147</v>
      </c>
      <c r="J170" s="611" t="s">
        <v>147</v>
      </c>
      <c r="K170" s="611" t="s">
        <v>147</v>
      </c>
      <c r="L170" s="611" t="s">
        <v>147</v>
      </c>
    </row>
    <row r="171" spans="3:12">
      <c r="C171" s="611" t="s">
        <v>147</v>
      </c>
      <c r="D171" s="611" t="s">
        <v>147</v>
      </c>
      <c r="E171" s="611" t="s">
        <v>147</v>
      </c>
      <c r="F171" s="611" t="s">
        <v>147</v>
      </c>
      <c r="G171" s="611" t="s">
        <v>147</v>
      </c>
      <c r="H171" s="973" t="s">
        <v>147</v>
      </c>
      <c r="I171" s="611" t="s">
        <v>147</v>
      </c>
      <c r="J171" s="611" t="s">
        <v>147</v>
      </c>
      <c r="K171" s="611" t="s">
        <v>147</v>
      </c>
      <c r="L171" s="611" t="s">
        <v>147</v>
      </c>
    </row>
    <row r="172" spans="3:12">
      <c r="C172" s="611" t="s">
        <v>147</v>
      </c>
      <c r="D172" s="611" t="s">
        <v>147</v>
      </c>
      <c r="E172" s="611" t="s">
        <v>147</v>
      </c>
      <c r="F172" s="611" t="s">
        <v>147</v>
      </c>
      <c r="G172" s="611" t="s">
        <v>147</v>
      </c>
      <c r="H172" s="973" t="s">
        <v>147</v>
      </c>
      <c r="I172" s="611" t="s">
        <v>147</v>
      </c>
      <c r="J172" s="611" t="s">
        <v>147</v>
      </c>
      <c r="K172" s="611" t="s">
        <v>147</v>
      </c>
      <c r="L172" s="611" t="s">
        <v>147</v>
      </c>
    </row>
    <row r="173" spans="3:12">
      <c r="C173" s="611" t="s">
        <v>147</v>
      </c>
      <c r="D173" s="611" t="s">
        <v>147</v>
      </c>
      <c r="E173" s="611" t="s">
        <v>147</v>
      </c>
      <c r="F173" s="611" t="s">
        <v>147</v>
      </c>
      <c r="G173" s="611" t="s">
        <v>147</v>
      </c>
      <c r="H173" s="973" t="s">
        <v>147</v>
      </c>
      <c r="I173" s="611" t="s">
        <v>147</v>
      </c>
      <c r="J173" s="611" t="s">
        <v>147</v>
      </c>
      <c r="K173" s="611" t="s">
        <v>147</v>
      </c>
      <c r="L173" s="611" t="s">
        <v>147</v>
      </c>
    </row>
    <row r="174" spans="3:12">
      <c r="C174" s="611" t="s">
        <v>147</v>
      </c>
      <c r="D174" s="611" t="s">
        <v>147</v>
      </c>
      <c r="E174" s="611" t="s">
        <v>147</v>
      </c>
      <c r="F174" s="611" t="s">
        <v>147</v>
      </c>
      <c r="G174" s="611" t="s">
        <v>147</v>
      </c>
      <c r="H174" s="973" t="s">
        <v>147</v>
      </c>
      <c r="I174" s="611" t="s">
        <v>147</v>
      </c>
      <c r="J174" s="611" t="s">
        <v>147</v>
      </c>
      <c r="K174" s="611" t="s">
        <v>147</v>
      </c>
      <c r="L174" s="611" t="s">
        <v>147</v>
      </c>
    </row>
    <row r="175" spans="3:12">
      <c r="C175" s="611" t="s">
        <v>147</v>
      </c>
      <c r="D175" s="611" t="s">
        <v>147</v>
      </c>
      <c r="E175" s="611" t="s">
        <v>147</v>
      </c>
      <c r="F175" s="611" t="s">
        <v>147</v>
      </c>
      <c r="G175" s="611" t="s">
        <v>147</v>
      </c>
      <c r="H175" s="973" t="s">
        <v>147</v>
      </c>
      <c r="I175" s="611" t="s">
        <v>147</v>
      </c>
      <c r="J175" s="611" t="s">
        <v>147</v>
      </c>
      <c r="K175" s="611" t="s">
        <v>147</v>
      </c>
      <c r="L175" s="611" t="s">
        <v>147</v>
      </c>
    </row>
    <row r="176" spans="3:12">
      <c r="C176" s="611" t="s">
        <v>147</v>
      </c>
      <c r="D176" s="611" t="s">
        <v>147</v>
      </c>
      <c r="E176" s="611" t="s">
        <v>147</v>
      </c>
      <c r="F176" s="611" t="s">
        <v>147</v>
      </c>
      <c r="G176" s="611" t="s">
        <v>147</v>
      </c>
      <c r="H176" s="973" t="s">
        <v>147</v>
      </c>
      <c r="I176" s="611" t="s">
        <v>147</v>
      </c>
      <c r="J176" s="611" t="s">
        <v>147</v>
      </c>
      <c r="K176" s="611" t="s">
        <v>147</v>
      </c>
      <c r="L176" s="611" t="s">
        <v>147</v>
      </c>
    </row>
    <row r="177" spans="3:12">
      <c r="C177" s="611" t="s">
        <v>147</v>
      </c>
      <c r="D177" s="611" t="s">
        <v>147</v>
      </c>
      <c r="E177" s="611" t="s">
        <v>147</v>
      </c>
      <c r="F177" s="611" t="s">
        <v>147</v>
      </c>
      <c r="G177" s="611" t="s">
        <v>147</v>
      </c>
      <c r="H177" s="973" t="s">
        <v>147</v>
      </c>
      <c r="I177" s="611" t="s">
        <v>147</v>
      </c>
      <c r="J177" s="611" t="s">
        <v>147</v>
      </c>
      <c r="K177" s="611" t="s">
        <v>147</v>
      </c>
      <c r="L177" s="611" t="s">
        <v>147</v>
      </c>
    </row>
    <row r="178" spans="3:12">
      <c r="C178" s="611" t="s">
        <v>147</v>
      </c>
      <c r="D178" s="611" t="s">
        <v>147</v>
      </c>
      <c r="E178" s="611" t="s">
        <v>147</v>
      </c>
      <c r="F178" s="611" t="s">
        <v>147</v>
      </c>
      <c r="G178" s="611" t="s">
        <v>147</v>
      </c>
      <c r="H178" s="973" t="s">
        <v>147</v>
      </c>
      <c r="I178" s="611" t="s">
        <v>147</v>
      </c>
      <c r="J178" s="611" t="s">
        <v>147</v>
      </c>
      <c r="K178" s="611" t="s">
        <v>147</v>
      </c>
      <c r="L178" s="611" t="s">
        <v>147</v>
      </c>
    </row>
    <row r="179" spans="3:12">
      <c r="C179" s="611" t="s">
        <v>147</v>
      </c>
      <c r="D179" s="611" t="s">
        <v>147</v>
      </c>
      <c r="E179" s="611" t="s">
        <v>147</v>
      </c>
      <c r="F179" s="611" t="s">
        <v>147</v>
      </c>
      <c r="G179" s="611" t="s">
        <v>147</v>
      </c>
      <c r="H179" s="973" t="s">
        <v>147</v>
      </c>
      <c r="I179" s="611" t="s">
        <v>147</v>
      </c>
      <c r="J179" s="611" t="s">
        <v>147</v>
      </c>
      <c r="K179" s="611" t="s">
        <v>147</v>
      </c>
      <c r="L179" s="611" t="s">
        <v>147</v>
      </c>
    </row>
    <row r="180" spans="3:12">
      <c r="C180" s="611" t="s">
        <v>147</v>
      </c>
      <c r="D180" s="611" t="s">
        <v>147</v>
      </c>
      <c r="E180" s="611" t="s">
        <v>147</v>
      </c>
      <c r="F180" s="611" t="s">
        <v>147</v>
      </c>
      <c r="G180" s="611" t="s">
        <v>147</v>
      </c>
      <c r="H180" s="973" t="s">
        <v>147</v>
      </c>
      <c r="I180" s="611" t="s">
        <v>147</v>
      </c>
      <c r="J180" s="611" t="s">
        <v>147</v>
      </c>
      <c r="K180" s="611" t="s">
        <v>147</v>
      </c>
      <c r="L180" s="611" t="s">
        <v>147</v>
      </c>
    </row>
    <row r="181" spans="3:12">
      <c r="C181" s="611" t="s">
        <v>147</v>
      </c>
      <c r="D181" s="611" t="s">
        <v>147</v>
      </c>
      <c r="E181" s="611" t="s">
        <v>147</v>
      </c>
      <c r="F181" s="611" t="s">
        <v>147</v>
      </c>
      <c r="G181" s="611" t="s">
        <v>147</v>
      </c>
      <c r="H181" s="973" t="s">
        <v>147</v>
      </c>
      <c r="I181" s="611" t="s">
        <v>147</v>
      </c>
      <c r="J181" s="611" t="s">
        <v>147</v>
      </c>
      <c r="K181" s="611" t="s">
        <v>147</v>
      </c>
      <c r="L181" s="611" t="s">
        <v>147</v>
      </c>
    </row>
    <row r="182" spans="3:12">
      <c r="C182" s="611" t="s">
        <v>147</v>
      </c>
      <c r="D182" s="611" t="s">
        <v>147</v>
      </c>
      <c r="E182" s="611" t="s">
        <v>147</v>
      </c>
      <c r="F182" s="611" t="s">
        <v>147</v>
      </c>
      <c r="G182" s="611" t="s">
        <v>147</v>
      </c>
      <c r="H182" s="973" t="s">
        <v>147</v>
      </c>
      <c r="I182" s="611" t="s">
        <v>147</v>
      </c>
      <c r="J182" s="611" t="s">
        <v>147</v>
      </c>
      <c r="K182" s="611" t="s">
        <v>147</v>
      </c>
      <c r="L182" s="611" t="s">
        <v>147</v>
      </c>
    </row>
    <row r="183" spans="3:12">
      <c r="C183" s="611" t="s">
        <v>147</v>
      </c>
      <c r="D183" s="611" t="s">
        <v>147</v>
      </c>
      <c r="E183" s="611" t="s">
        <v>147</v>
      </c>
      <c r="F183" s="611" t="s">
        <v>147</v>
      </c>
      <c r="G183" s="611" t="s">
        <v>147</v>
      </c>
      <c r="H183" s="973" t="s">
        <v>147</v>
      </c>
      <c r="I183" s="611" t="s">
        <v>147</v>
      </c>
      <c r="J183" s="611" t="s">
        <v>147</v>
      </c>
      <c r="K183" s="611" t="s">
        <v>147</v>
      </c>
      <c r="L183" s="611" t="s">
        <v>147</v>
      </c>
    </row>
    <row r="184" spans="3:12">
      <c r="C184" s="611" t="s">
        <v>147</v>
      </c>
      <c r="D184" s="611" t="s">
        <v>147</v>
      </c>
      <c r="E184" s="611" t="s">
        <v>147</v>
      </c>
      <c r="F184" s="611" t="s">
        <v>147</v>
      </c>
      <c r="G184" s="611" t="s">
        <v>147</v>
      </c>
      <c r="H184" s="973" t="s">
        <v>147</v>
      </c>
      <c r="I184" s="611" t="s">
        <v>147</v>
      </c>
      <c r="J184" s="611" t="s">
        <v>147</v>
      </c>
      <c r="K184" s="611" t="s">
        <v>147</v>
      </c>
      <c r="L184" s="611" t="s">
        <v>147</v>
      </c>
    </row>
    <row r="185" spans="3:12">
      <c r="C185" s="611" t="s">
        <v>147</v>
      </c>
      <c r="D185" s="611" t="s">
        <v>147</v>
      </c>
      <c r="E185" s="611" t="s">
        <v>147</v>
      </c>
      <c r="F185" s="611" t="s">
        <v>147</v>
      </c>
      <c r="G185" s="611" t="s">
        <v>147</v>
      </c>
      <c r="H185" s="973" t="s">
        <v>147</v>
      </c>
      <c r="I185" s="611" t="s">
        <v>147</v>
      </c>
      <c r="J185" s="611" t="s">
        <v>147</v>
      </c>
      <c r="K185" s="611" t="s">
        <v>147</v>
      </c>
      <c r="L185" s="611" t="s">
        <v>147</v>
      </c>
    </row>
    <row r="186" spans="3:12">
      <c r="C186" s="611" t="s">
        <v>147</v>
      </c>
      <c r="D186" s="611" t="s">
        <v>147</v>
      </c>
      <c r="E186" s="611" t="s">
        <v>147</v>
      </c>
      <c r="F186" s="611" t="s">
        <v>147</v>
      </c>
      <c r="G186" s="611" t="s">
        <v>147</v>
      </c>
      <c r="H186" s="973" t="s">
        <v>147</v>
      </c>
      <c r="I186" s="611" t="s">
        <v>147</v>
      </c>
      <c r="J186" s="611" t="s">
        <v>147</v>
      </c>
      <c r="K186" s="611" t="s">
        <v>147</v>
      </c>
      <c r="L186" s="611" t="s">
        <v>147</v>
      </c>
    </row>
    <row r="187" spans="3:12">
      <c r="C187" s="611" t="s">
        <v>147</v>
      </c>
      <c r="D187" s="611" t="s">
        <v>147</v>
      </c>
      <c r="E187" s="611" t="s">
        <v>147</v>
      </c>
      <c r="F187" s="611" t="s">
        <v>147</v>
      </c>
      <c r="G187" s="611" t="s">
        <v>147</v>
      </c>
      <c r="H187" s="973" t="s">
        <v>147</v>
      </c>
      <c r="I187" s="611" t="s">
        <v>147</v>
      </c>
      <c r="J187" s="611" t="s">
        <v>147</v>
      </c>
      <c r="K187" s="611" t="s">
        <v>147</v>
      </c>
      <c r="L187" s="611" t="s">
        <v>147</v>
      </c>
    </row>
    <row r="188" spans="3:12">
      <c r="C188" s="611" t="s">
        <v>147</v>
      </c>
      <c r="D188" s="611" t="s">
        <v>147</v>
      </c>
      <c r="E188" s="611" t="s">
        <v>147</v>
      </c>
      <c r="F188" s="611" t="s">
        <v>147</v>
      </c>
      <c r="G188" s="611" t="s">
        <v>147</v>
      </c>
      <c r="H188" s="973" t="s">
        <v>147</v>
      </c>
      <c r="I188" s="611" t="s">
        <v>147</v>
      </c>
      <c r="J188" s="611" t="s">
        <v>147</v>
      </c>
      <c r="K188" s="611" t="s">
        <v>147</v>
      </c>
      <c r="L188" s="611" t="s">
        <v>147</v>
      </c>
    </row>
    <row r="189" spans="3:12">
      <c r="C189" s="611" t="s">
        <v>147</v>
      </c>
      <c r="D189" s="611" t="s">
        <v>147</v>
      </c>
      <c r="E189" s="611" t="s">
        <v>147</v>
      </c>
      <c r="F189" s="611" t="s">
        <v>147</v>
      </c>
      <c r="G189" s="611" t="s">
        <v>147</v>
      </c>
      <c r="H189" s="973" t="s">
        <v>147</v>
      </c>
      <c r="I189" s="611" t="s">
        <v>147</v>
      </c>
      <c r="J189" s="611" t="s">
        <v>147</v>
      </c>
      <c r="K189" s="611" t="s">
        <v>147</v>
      </c>
      <c r="L189" s="611" t="s">
        <v>147</v>
      </c>
    </row>
    <row r="190" spans="3:12">
      <c r="C190" s="611" t="s">
        <v>147</v>
      </c>
      <c r="D190" s="611" t="s">
        <v>147</v>
      </c>
      <c r="E190" s="611" t="s">
        <v>147</v>
      </c>
      <c r="F190" s="611" t="s">
        <v>147</v>
      </c>
      <c r="G190" s="611" t="s">
        <v>147</v>
      </c>
      <c r="H190" s="973" t="s">
        <v>147</v>
      </c>
      <c r="I190" s="611" t="s">
        <v>147</v>
      </c>
      <c r="J190" s="611" t="s">
        <v>147</v>
      </c>
      <c r="K190" s="611" t="s">
        <v>147</v>
      </c>
      <c r="L190" s="611" t="s">
        <v>147</v>
      </c>
    </row>
    <row r="191" spans="3:12">
      <c r="C191" s="611" t="s">
        <v>147</v>
      </c>
      <c r="D191" s="611" t="s">
        <v>147</v>
      </c>
      <c r="E191" s="611" t="s">
        <v>147</v>
      </c>
      <c r="F191" s="611" t="s">
        <v>147</v>
      </c>
      <c r="G191" s="611" t="s">
        <v>147</v>
      </c>
      <c r="H191" s="973" t="s">
        <v>147</v>
      </c>
      <c r="I191" s="611" t="s">
        <v>147</v>
      </c>
      <c r="J191" s="611" t="s">
        <v>147</v>
      </c>
      <c r="K191" s="611" t="s">
        <v>147</v>
      </c>
      <c r="L191" s="611" t="s">
        <v>147</v>
      </c>
    </row>
    <row r="192" spans="3:12">
      <c r="C192" s="611" t="s">
        <v>147</v>
      </c>
      <c r="D192" s="611" t="s">
        <v>147</v>
      </c>
      <c r="E192" s="611" t="s">
        <v>147</v>
      </c>
      <c r="F192" s="611" t="s">
        <v>147</v>
      </c>
      <c r="G192" s="611" t="s">
        <v>147</v>
      </c>
      <c r="H192" s="973" t="s">
        <v>147</v>
      </c>
      <c r="I192" s="611" t="s">
        <v>147</v>
      </c>
      <c r="J192" s="611" t="s">
        <v>147</v>
      </c>
      <c r="K192" s="611" t="s">
        <v>147</v>
      </c>
      <c r="L192" s="611" t="s">
        <v>147</v>
      </c>
    </row>
    <row r="193" spans="3:12">
      <c r="C193" s="611" t="s">
        <v>147</v>
      </c>
      <c r="D193" s="611" t="s">
        <v>147</v>
      </c>
      <c r="E193" s="611" t="s">
        <v>147</v>
      </c>
      <c r="F193" s="611" t="s">
        <v>147</v>
      </c>
      <c r="G193" s="611" t="s">
        <v>147</v>
      </c>
      <c r="H193" s="973" t="s">
        <v>147</v>
      </c>
      <c r="I193" s="611" t="s">
        <v>147</v>
      </c>
      <c r="J193" s="611" t="s">
        <v>147</v>
      </c>
      <c r="K193" s="611" t="s">
        <v>147</v>
      </c>
      <c r="L193" s="611" t="s">
        <v>147</v>
      </c>
    </row>
    <row r="194" spans="3:12">
      <c r="C194" s="611" t="s">
        <v>147</v>
      </c>
      <c r="D194" s="611" t="s">
        <v>147</v>
      </c>
      <c r="E194" s="611" t="s">
        <v>147</v>
      </c>
      <c r="F194" s="611" t="s">
        <v>147</v>
      </c>
      <c r="G194" s="611" t="s">
        <v>147</v>
      </c>
      <c r="H194" s="973" t="s">
        <v>147</v>
      </c>
      <c r="I194" s="611" t="s">
        <v>147</v>
      </c>
      <c r="J194" s="611" t="s">
        <v>147</v>
      </c>
      <c r="K194" s="611" t="s">
        <v>147</v>
      </c>
      <c r="L194" s="611" t="s">
        <v>147</v>
      </c>
    </row>
    <row r="195" spans="3:12">
      <c r="C195" s="611" t="s">
        <v>147</v>
      </c>
      <c r="D195" s="611" t="s">
        <v>147</v>
      </c>
      <c r="E195" s="611" t="s">
        <v>147</v>
      </c>
      <c r="F195" s="611" t="s">
        <v>147</v>
      </c>
      <c r="G195" s="611" t="s">
        <v>147</v>
      </c>
      <c r="H195" s="973" t="s">
        <v>147</v>
      </c>
      <c r="I195" s="611" t="s">
        <v>147</v>
      </c>
      <c r="J195" s="611" t="s">
        <v>147</v>
      </c>
      <c r="K195" s="611" t="s">
        <v>147</v>
      </c>
      <c r="L195" s="611" t="s">
        <v>147</v>
      </c>
    </row>
    <row r="196" spans="3:12">
      <c r="C196" s="611" t="s">
        <v>147</v>
      </c>
      <c r="D196" s="611" t="s">
        <v>147</v>
      </c>
      <c r="E196" s="611" t="s">
        <v>147</v>
      </c>
      <c r="F196" s="611" t="s">
        <v>147</v>
      </c>
      <c r="G196" s="611" t="s">
        <v>147</v>
      </c>
      <c r="H196" s="973" t="s">
        <v>147</v>
      </c>
      <c r="I196" s="611" t="s">
        <v>147</v>
      </c>
      <c r="J196" s="611" t="s">
        <v>147</v>
      </c>
      <c r="K196" s="611" t="s">
        <v>147</v>
      </c>
      <c r="L196" s="611" t="s">
        <v>147</v>
      </c>
    </row>
    <row r="197" spans="3:12">
      <c r="C197" s="611" t="s">
        <v>147</v>
      </c>
      <c r="D197" s="611" t="s">
        <v>147</v>
      </c>
      <c r="E197" s="611" t="s">
        <v>147</v>
      </c>
      <c r="F197" s="611" t="s">
        <v>147</v>
      </c>
      <c r="G197" s="611" t="s">
        <v>147</v>
      </c>
      <c r="H197" s="973" t="s">
        <v>147</v>
      </c>
      <c r="I197" s="611" t="s">
        <v>147</v>
      </c>
      <c r="J197" s="611" t="s">
        <v>147</v>
      </c>
      <c r="K197" s="611" t="s">
        <v>147</v>
      </c>
      <c r="L197" s="611" t="s">
        <v>147</v>
      </c>
    </row>
    <row r="198" spans="3:12">
      <c r="C198" s="611" t="s">
        <v>147</v>
      </c>
      <c r="D198" s="611" t="s">
        <v>147</v>
      </c>
      <c r="E198" s="611" t="s">
        <v>147</v>
      </c>
      <c r="F198" s="611" t="s">
        <v>147</v>
      </c>
      <c r="G198" s="611" t="s">
        <v>147</v>
      </c>
      <c r="H198" s="973" t="s">
        <v>147</v>
      </c>
      <c r="I198" s="611" t="s">
        <v>147</v>
      </c>
      <c r="J198" s="611" t="s">
        <v>147</v>
      </c>
      <c r="K198" s="611" t="s">
        <v>147</v>
      </c>
      <c r="L198" s="611" t="s">
        <v>147</v>
      </c>
    </row>
    <row r="199" spans="3:12">
      <c r="C199" s="611" t="s">
        <v>147</v>
      </c>
      <c r="D199" s="611" t="s">
        <v>147</v>
      </c>
      <c r="E199" s="611" t="s">
        <v>147</v>
      </c>
      <c r="F199" s="611" t="s">
        <v>147</v>
      </c>
      <c r="G199" s="611" t="s">
        <v>147</v>
      </c>
      <c r="H199" s="973" t="s">
        <v>147</v>
      </c>
      <c r="I199" s="611" t="s">
        <v>147</v>
      </c>
      <c r="J199" s="611" t="s">
        <v>147</v>
      </c>
      <c r="K199" s="611" t="s">
        <v>147</v>
      </c>
      <c r="L199" s="611" t="s">
        <v>147</v>
      </c>
    </row>
    <row r="200" spans="3:12">
      <c r="C200" s="611" t="s">
        <v>147</v>
      </c>
      <c r="D200" s="611" t="s">
        <v>147</v>
      </c>
      <c r="E200" s="611" t="s">
        <v>147</v>
      </c>
      <c r="F200" s="611" t="s">
        <v>147</v>
      </c>
      <c r="G200" s="611" t="s">
        <v>147</v>
      </c>
      <c r="H200" s="973" t="s">
        <v>147</v>
      </c>
      <c r="I200" s="611" t="s">
        <v>147</v>
      </c>
      <c r="J200" s="611" t="s">
        <v>147</v>
      </c>
      <c r="K200" s="611" t="s">
        <v>147</v>
      </c>
      <c r="L200" s="611" t="s">
        <v>147</v>
      </c>
    </row>
    <row r="201" spans="3:12">
      <c r="C201" s="611" t="s">
        <v>147</v>
      </c>
      <c r="D201" s="611" t="s">
        <v>147</v>
      </c>
      <c r="E201" s="611" t="s">
        <v>147</v>
      </c>
      <c r="F201" s="611" t="s">
        <v>147</v>
      </c>
      <c r="G201" s="611" t="s">
        <v>147</v>
      </c>
      <c r="H201" s="973" t="s">
        <v>147</v>
      </c>
      <c r="I201" s="611" t="s">
        <v>147</v>
      </c>
      <c r="J201" s="611" t="s">
        <v>147</v>
      </c>
      <c r="K201" s="611" t="s">
        <v>147</v>
      </c>
      <c r="L201" s="611" t="s">
        <v>147</v>
      </c>
    </row>
    <row r="202" spans="3:12">
      <c r="C202" s="611" t="s">
        <v>147</v>
      </c>
      <c r="D202" s="611" t="s">
        <v>147</v>
      </c>
      <c r="E202" s="611" t="s">
        <v>147</v>
      </c>
      <c r="F202" s="611" t="s">
        <v>147</v>
      </c>
      <c r="G202" s="611" t="s">
        <v>147</v>
      </c>
      <c r="H202" s="973" t="s">
        <v>147</v>
      </c>
      <c r="I202" s="611" t="s">
        <v>147</v>
      </c>
      <c r="J202" s="611" t="s">
        <v>147</v>
      </c>
      <c r="K202" s="611" t="s">
        <v>147</v>
      </c>
      <c r="L202" s="611" t="s">
        <v>147</v>
      </c>
    </row>
    <row r="203" spans="3:12">
      <c r="C203" s="611" t="s">
        <v>147</v>
      </c>
      <c r="D203" s="611" t="s">
        <v>147</v>
      </c>
      <c r="E203" s="611" t="s">
        <v>147</v>
      </c>
      <c r="F203" s="611" t="s">
        <v>147</v>
      </c>
      <c r="G203" s="611" t="s">
        <v>147</v>
      </c>
      <c r="H203" s="973" t="s">
        <v>147</v>
      </c>
      <c r="I203" s="611" t="s">
        <v>147</v>
      </c>
      <c r="J203" s="611" t="s">
        <v>147</v>
      </c>
      <c r="K203" s="611" t="s">
        <v>147</v>
      </c>
      <c r="L203" s="611" t="s">
        <v>147</v>
      </c>
    </row>
    <row r="204" spans="3:12">
      <c r="C204" s="611" t="s">
        <v>147</v>
      </c>
      <c r="D204" s="611" t="s">
        <v>147</v>
      </c>
      <c r="E204" s="611" t="s">
        <v>147</v>
      </c>
      <c r="F204" s="611" t="s">
        <v>147</v>
      </c>
      <c r="G204" s="611" t="s">
        <v>147</v>
      </c>
      <c r="H204" s="973" t="s">
        <v>147</v>
      </c>
      <c r="I204" s="611" t="s">
        <v>147</v>
      </c>
      <c r="J204" s="611" t="s">
        <v>147</v>
      </c>
      <c r="K204" s="611" t="s">
        <v>147</v>
      </c>
      <c r="L204" s="611" t="s">
        <v>147</v>
      </c>
    </row>
    <row r="205" spans="3:12">
      <c r="C205" s="611" t="s">
        <v>147</v>
      </c>
      <c r="D205" s="611" t="s">
        <v>147</v>
      </c>
      <c r="E205" s="611" t="s">
        <v>147</v>
      </c>
      <c r="F205" s="611" t="s">
        <v>147</v>
      </c>
      <c r="G205" s="611" t="s">
        <v>147</v>
      </c>
      <c r="H205" s="973" t="s">
        <v>147</v>
      </c>
      <c r="I205" s="611" t="s">
        <v>147</v>
      </c>
      <c r="J205" s="611" t="s">
        <v>147</v>
      </c>
      <c r="K205" s="611" t="s">
        <v>147</v>
      </c>
      <c r="L205" s="611" t="s">
        <v>147</v>
      </c>
    </row>
    <row r="206" spans="3:12">
      <c r="C206" s="611" t="s">
        <v>147</v>
      </c>
      <c r="D206" s="611" t="s">
        <v>147</v>
      </c>
      <c r="E206" s="611" t="s">
        <v>147</v>
      </c>
      <c r="F206" s="611" t="s">
        <v>147</v>
      </c>
      <c r="G206" s="611" t="s">
        <v>147</v>
      </c>
      <c r="H206" s="973" t="s">
        <v>147</v>
      </c>
      <c r="I206" s="611" t="s">
        <v>147</v>
      </c>
      <c r="J206" s="611" t="s">
        <v>147</v>
      </c>
      <c r="K206" s="611" t="s">
        <v>147</v>
      </c>
      <c r="L206" s="611" t="s">
        <v>147</v>
      </c>
    </row>
    <row r="207" spans="3:12">
      <c r="C207" s="611" t="s">
        <v>147</v>
      </c>
      <c r="D207" s="611" t="s">
        <v>147</v>
      </c>
      <c r="E207" s="611" t="s">
        <v>147</v>
      </c>
      <c r="F207" s="611" t="s">
        <v>147</v>
      </c>
      <c r="G207" s="611" t="s">
        <v>147</v>
      </c>
      <c r="H207" s="973" t="s">
        <v>147</v>
      </c>
      <c r="I207" s="611" t="s">
        <v>147</v>
      </c>
      <c r="J207" s="611" t="s">
        <v>147</v>
      </c>
      <c r="K207" s="611" t="s">
        <v>147</v>
      </c>
      <c r="L207" s="611" t="s">
        <v>147</v>
      </c>
    </row>
    <row r="208" spans="3:12">
      <c r="C208" s="611" t="s">
        <v>147</v>
      </c>
      <c r="D208" s="611" t="s">
        <v>147</v>
      </c>
      <c r="E208" s="611" t="s">
        <v>147</v>
      </c>
      <c r="F208" s="611" t="s">
        <v>147</v>
      </c>
      <c r="G208" s="611" t="s">
        <v>147</v>
      </c>
      <c r="H208" s="973" t="s">
        <v>147</v>
      </c>
      <c r="I208" s="611" t="s">
        <v>147</v>
      </c>
      <c r="J208" s="611" t="s">
        <v>147</v>
      </c>
      <c r="K208" s="611" t="s">
        <v>147</v>
      </c>
      <c r="L208" s="611" t="s">
        <v>147</v>
      </c>
    </row>
    <row r="209" spans="3:12">
      <c r="C209" s="611" t="s">
        <v>147</v>
      </c>
      <c r="D209" s="611" t="s">
        <v>147</v>
      </c>
      <c r="E209" s="611" t="s">
        <v>147</v>
      </c>
      <c r="F209" s="611" t="s">
        <v>147</v>
      </c>
      <c r="G209" s="611" t="s">
        <v>147</v>
      </c>
      <c r="H209" s="973" t="s">
        <v>147</v>
      </c>
      <c r="I209" s="611" t="s">
        <v>147</v>
      </c>
      <c r="J209" s="611" t="s">
        <v>147</v>
      </c>
      <c r="K209" s="611" t="s">
        <v>147</v>
      </c>
      <c r="L209" s="611" t="s">
        <v>147</v>
      </c>
    </row>
    <row r="210" spans="3:12">
      <c r="C210" s="611" t="s">
        <v>147</v>
      </c>
      <c r="D210" s="611" t="s">
        <v>147</v>
      </c>
      <c r="E210" s="611" t="s">
        <v>147</v>
      </c>
      <c r="F210" s="611" t="s">
        <v>147</v>
      </c>
      <c r="G210" s="611" t="s">
        <v>147</v>
      </c>
      <c r="H210" s="973" t="s">
        <v>147</v>
      </c>
      <c r="I210" s="611" t="s">
        <v>147</v>
      </c>
      <c r="J210" s="611" t="s">
        <v>147</v>
      </c>
      <c r="K210" s="611" t="s">
        <v>147</v>
      </c>
      <c r="L210" s="611" t="s">
        <v>147</v>
      </c>
    </row>
    <row r="211" spans="3:12">
      <c r="C211" s="611" t="s">
        <v>147</v>
      </c>
      <c r="D211" s="611" t="s">
        <v>147</v>
      </c>
      <c r="E211" s="611" t="s">
        <v>147</v>
      </c>
      <c r="F211" s="611" t="s">
        <v>147</v>
      </c>
      <c r="G211" s="611" t="s">
        <v>147</v>
      </c>
      <c r="H211" s="973" t="s">
        <v>147</v>
      </c>
      <c r="I211" s="611" t="s">
        <v>147</v>
      </c>
      <c r="J211" s="611" t="s">
        <v>147</v>
      </c>
      <c r="K211" s="611" t="s">
        <v>147</v>
      </c>
      <c r="L211" s="611" t="s">
        <v>147</v>
      </c>
    </row>
    <row r="212" spans="3:12">
      <c r="C212" s="611" t="s">
        <v>147</v>
      </c>
      <c r="D212" s="611" t="s">
        <v>147</v>
      </c>
      <c r="E212" s="611" t="s">
        <v>147</v>
      </c>
      <c r="F212" s="611" t="s">
        <v>147</v>
      </c>
      <c r="G212" s="611" t="s">
        <v>147</v>
      </c>
      <c r="H212" s="973" t="s">
        <v>147</v>
      </c>
      <c r="I212" s="611" t="s">
        <v>147</v>
      </c>
      <c r="J212" s="611" t="s">
        <v>147</v>
      </c>
      <c r="K212" s="611" t="s">
        <v>147</v>
      </c>
      <c r="L212" s="611" t="s">
        <v>147</v>
      </c>
    </row>
    <row r="213" spans="3:12">
      <c r="C213" s="611" t="s">
        <v>147</v>
      </c>
      <c r="D213" s="611" t="s">
        <v>147</v>
      </c>
      <c r="E213" s="611" t="s">
        <v>147</v>
      </c>
      <c r="F213" s="611" t="s">
        <v>147</v>
      </c>
      <c r="G213" s="611" t="s">
        <v>147</v>
      </c>
      <c r="H213" s="973" t="s">
        <v>147</v>
      </c>
      <c r="I213" s="611" t="s">
        <v>147</v>
      </c>
      <c r="J213" s="611" t="s">
        <v>147</v>
      </c>
      <c r="K213" s="611" t="s">
        <v>147</v>
      </c>
      <c r="L213" s="611" t="s">
        <v>147</v>
      </c>
    </row>
    <row r="214" spans="3:12">
      <c r="C214" s="611" t="s">
        <v>147</v>
      </c>
      <c r="D214" s="611" t="s">
        <v>147</v>
      </c>
      <c r="E214" s="611" t="s">
        <v>147</v>
      </c>
      <c r="F214" s="611" t="s">
        <v>147</v>
      </c>
      <c r="G214" s="611" t="s">
        <v>147</v>
      </c>
      <c r="H214" s="973" t="s">
        <v>147</v>
      </c>
      <c r="I214" s="611" t="s">
        <v>147</v>
      </c>
      <c r="J214" s="611" t="s">
        <v>147</v>
      </c>
      <c r="K214" s="611" t="s">
        <v>147</v>
      </c>
      <c r="L214" s="611" t="s">
        <v>147</v>
      </c>
    </row>
    <row r="215" spans="3:12">
      <c r="C215" s="611" t="s">
        <v>147</v>
      </c>
      <c r="D215" s="611" t="s">
        <v>147</v>
      </c>
      <c r="E215" s="611" t="s">
        <v>147</v>
      </c>
      <c r="F215" s="611" t="s">
        <v>147</v>
      </c>
      <c r="G215" s="611" t="s">
        <v>147</v>
      </c>
      <c r="H215" s="973" t="s">
        <v>147</v>
      </c>
      <c r="I215" s="611" t="s">
        <v>147</v>
      </c>
      <c r="J215" s="611" t="s">
        <v>147</v>
      </c>
      <c r="K215" s="611" t="s">
        <v>147</v>
      </c>
      <c r="L215" s="611" t="s">
        <v>147</v>
      </c>
    </row>
    <row r="216" spans="3:12">
      <c r="C216" s="611" t="s">
        <v>147</v>
      </c>
      <c r="D216" s="611" t="s">
        <v>147</v>
      </c>
      <c r="E216" s="611" t="s">
        <v>147</v>
      </c>
      <c r="F216" s="611" t="s">
        <v>147</v>
      </c>
      <c r="G216" s="611" t="s">
        <v>147</v>
      </c>
      <c r="H216" s="973" t="s">
        <v>147</v>
      </c>
      <c r="I216" s="611" t="s">
        <v>147</v>
      </c>
      <c r="J216" s="611" t="s">
        <v>147</v>
      </c>
      <c r="K216" s="611" t="s">
        <v>147</v>
      </c>
      <c r="L216" s="611" t="s">
        <v>147</v>
      </c>
    </row>
    <row r="217" spans="3:12">
      <c r="C217" s="611" t="s">
        <v>147</v>
      </c>
      <c r="D217" s="611" t="s">
        <v>147</v>
      </c>
      <c r="E217" s="611" t="s">
        <v>147</v>
      </c>
      <c r="F217" s="611" t="s">
        <v>147</v>
      </c>
      <c r="G217" s="611" t="s">
        <v>147</v>
      </c>
      <c r="H217" s="973" t="s">
        <v>147</v>
      </c>
      <c r="I217" s="611" t="s">
        <v>147</v>
      </c>
      <c r="J217" s="611" t="s">
        <v>147</v>
      </c>
      <c r="K217" s="611" t="s">
        <v>147</v>
      </c>
      <c r="L217" s="611" t="s">
        <v>147</v>
      </c>
    </row>
    <row r="218" spans="3:12">
      <c r="C218" s="611" t="s">
        <v>147</v>
      </c>
      <c r="D218" s="611" t="s">
        <v>147</v>
      </c>
      <c r="E218" s="611" t="s">
        <v>147</v>
      </c>
      <c r="F218" s="611" t="s">
        <v>147</v>
      </c>
      <c r="G218" s="611" t="s">
        <v>147</v>
      </c>
      <c r="H218" s="973" t="s">
        <v>147</v>
      </c>
      <c r="I218" s="611" t="s">
        <v>147</v>
      </c>
      <c r="J218" s="611" t="s">
        <v>147</v>
      </c>
      <c r="K218" s="611" t="s">
        <v>147</v>
      </c>
      <c r="L218" s="611" t="s">
        <v>147</v>
      </c>
    </row>
    <row r="219" spans="3:12">
      <c r="C219" s="611" t="s">
        <v>147</v>
      </c>
      <c r="D219" s="611" t="s">
        <v>147</v>
      </c>
      <c r="E219" s="611" t="s">
        <v>147</v>
      </c>
      <c r="F219" s="611" t="s">
        <v>147</v>
      </c>
      <c r="G219" s="611" t="s">
        <v>147</v>
      </c>
      <c r="H219" s="973" t="s">
        <v>147</v>
      </c>
      <c r="I219" s="611" t="s">
        <v>147</v>
      </c>
      <c r="J219" s="611" t="s">
        <v>147</v>
      </c>
      <c r="K219" s="611" t="s">
        <v>147</v>
      </c>
      <c r="L219" s="611" t="s">
        <v>147</v>
      </c>
    </row>
    <row r="220" spans="3:12">
      <c r="C220" s="611" t="s">
        <v>147</v>
      </c>
      <c r="D220" s="611" t="s">
        <v>147</v>
      </c>
      <c r="E220" s="611" t="s">
        <v>147</v>
      </c>
      <c r="F220" s="611" t="s">
        <v>147</v>
      </c>
      <c r="G220" s="611" t="s">
        <v>147</v>
      </c>
      <c r="H220" s="973" t="s">
        <v>147</v>
      </c>
      <c r="I220" s="611" t="s">
        <v>147</v>
      </c>
      <c r="J220" s="611" t="s">
        <v>147</v>
      </c>
      <c r="K220" s="611" t="s">
        <v>147</v>
      </c>
      <c r="L220" s="611" t="s">
        <v>147</v>
      </c>
    </row>
    <row r="221" spans="3:12">
      <c r="C221" s="611" t="s">
        <v>147</v>
      </c>
      <c r="D221" s="611" t="s">
        <v>147</v>
      </c>
      <c r="E221" s="611" t="s">
        <v>147</v>
      </c>
      <c r="F221" s="611" t="s">
        <v>147</v>
      </c>
      <c r="G221" s="611" t="s">
        <v>147</v>
      </c>
      <c r="H221" s="973" t="s">
        <v>147</v>
      </c>
      <c r="I221" s="611" t="s">
        <v>147</v>
      </c>
      <c r="J221" s="611" t="s">
        <v>147</v>
      </c>
      <c r="K221" s="611" t="s">
        <v>147</v>
      </c>
      <c r="L221" s="611" t="s">
        <v>147</v>
      </c>
    </row>
    <row r="222" spans="3:12">
      <c r="C222" s="611" t="s">
        <v>147</v>
      </c>
      <c r="D222" s="611" t="s">
        <v>147</v>
      </c>
      <c r="E222" s="611" t="s">
        <v>147</v>
      </c>
      <c r="F222" s="611" t="s">
        <v>147</v>
      </c>
      <c r="G222" s="611" t="s">
        <v>147</v>
      </c>
      <c r="H222" s="973" t="s">
        <v>147</v>
      </c>
      <c r="I222" s="611" t="s">
        <v>147</v>
      </c>
      <c r="J222" s="611" t="s">
        <v>147</v>
      </c>
      <c r="K222" s="611" t="s">
        <v>147</v>
      </c>
      <c r="L222" s="611" t="s">
        <v>147</v>
      </c>
    </row>
    <row r="223" spans="3:12">
      <c r="C223" s="611" t="s">
        <v>147</v>
      </c>
      <c r="D223" s="611" t="s">
        <v>147</v>
      </c>
      <c r="E223" s="611" t="s">
        <v>147</v>
      </c>
      <c r="F223" s="611" t="s">
        <v>147</v>
      </c>
      <c r="G223" s="611" t="s">
        <v>147</v>
      </c>
      <c r="H223" s="973" t="s">
        <v>147</v>
      </c>
      <c r="I223" s="611" t="s">
        <v>147</v>
      </c>
      <c r="J223" s="611" t="s">
        <v>147</v>
      </c>
      <c r="K223" s="611" t="s">
        <v>147</v>
      </c>
      <c r="L223" s="611" t="s">
        <v>147</v>
      </c>
    </row>
    <row r="224" spans="3:12">
      <c r="C224" s="611" t="s">
        <v>147</v>
      </c>
      <c r="D224" s="611" t="s">
        <v>147</v>
      </c>
      <c r="E224" s="611" t="s">
        <v>147</v>
      </c>
      <c r="F224" s="611" t="s">
        <v>147</v>
      </c>
      <c r="G224" s="611" t="s">
        <v>147</v>
      </c>
      <c r="H224" s="973" t="s">
        <v>147</v>
      </c>
      <c r="I224" s="611" t="s">
        <v>147</v>
      </c>
      <c r="J224" s="611" t="s">
        <v>147</v>
      </c>
      <c r="K224" s="611" t="s">
        <v>147</v>
      </c>
      <c r="L224" s="611" t="s">
        <v>147</v>
      </c>
    </row>
    <row r="225" spans="3:12">
      <c r="C225" s="611" t="s">
        <v>147</v>
      </c>
      <c r="D225" s="611" t="s">
        <v>147</v>
      </c>
      <c r="E225" s="611" t="s">
        <v>147</v>
      </c>
      <c r="F225" s="611" t="s">
        <v>147</v>
      </c>
      <c r="G225" s="611" t="s">
        <v>147</v>
      </c>
      <c r="H225" s="973" t="s">
        <v>147</v>
      </c>
      <c r="I225" s="611" t="s">
        <v>147</v>
      </c>
      <c r="J225" s="611" t="s">
        <v>147</v>
      </c>
      <c r="K225" s="611" t="s">
        <v>147</v>
      </c>
      <c r="L225" s="611" t="s">
        <v>147</v>
      </c>
    </row>
    <row r="226" spans="3:12">
      <c r="C226" s="611" t="s">
        <v>147</v>
      </c>
      <c r="D226" s="611" t="s">
        <v>147</v>
      </c>
      <c r="E226" s="611" t="s">
        <v>147</v>
      </c>
      <c r="F226" s="611" t="s">
        <v>147</v>
      </c>
      <c r="G226" s="611" t="s">
        <v>147</v>
      </c>
      <c r="H226" s="973" t="s">
        <v>147</v>
      </c>
      <c r="I226" s="611" t="s">
        <v>147</v>
      </c>
      <c r="J226" s="611" t="s">
        <v>147</v>
      </c>
      <c r="K226" s="611" t="s">
        <v>147</v>
      </c>
      <c r="L226" s="611" t="s">
        <v>147</v>
      </c>
    </row>
    <row r="227" spans="3:12">
      <c r="C227" s="611" t="s">
        <v>147</v>
      </c>
      <c r="D227" s="611" t="s">
        <v>147</v>
      </c>
      <c r="E227" s="611" t="s">
        <v>147</v>
      </c>
      <c r="F227" s="611" t="s">
        <v>147</v>
      </c>
      <c r="G227" s="611" t="s">
        <v>147</v>
      </c>
      <c r="H227" s="973" t="s">
        <v>147</v>
      </c>
      <c r="I227" s="611" t="s">
        <v>147</v>
      </c>
      <c r="J227" s="611" t="s">
        <v>147</v>
      </c>
      <c r="K227" s="611" t="s">
        <v>147</v>
      </c>
      <c r="L227" s="611" t="s">
        <v>147</v>
      </c>
    </row>
    <row r="228" spans="3:12">
      <c r="C228" s="611" t="s">
        <v>147</v>
      </c>
      <c r="D228" s="611" t="s">
        <v>147</v>
      </c>
      <c r="E228" s="611" t="s">
        <v>147</v>
      </c>
      <c r="F228" s="611" t="s">
        <v>147</v>
      </c>
      <c r="G228" s="611" t="s">
        <v>147</v>
      </c>
      <c r="H228" s="973" t="s">
        <v>147</v>
      </c>
      <c r="I228" s="611" t="s">
        <v>147</v>
      </c>
      <c r="J228" s="611" t="s">
        <v>147</v>
      </c>
      <c r="K228" s="611" t="s">
        <v>147</v>
      </c>
      <c r="L228" s="611" t="s">
        <v>147</v>
      </c>
    </row>
    <row r="229" spans="3:12">
      <c r="C229" s="611" t="s">
        <v>147</v>
      </c>
      <c r="D229" s="611" t="s">
        <v>147</v>
      </c>
      <c r="E229" s="611" t="s">
        <v>147</v>
      </c>
      <c r="F229" s="611" t="s">
        <v>147</v>
      </c>
      <c r="G229" s="611" t="s">
        <v>147</v>
      </c>
      <c r="H229" s="973" t="s">
        <v>147</v>
      </c>
      <c r="I229" s="611" t="s">
        <v>147</v>
      </c>
      <c r="J229" s="611" t="s">
        <v>147</v>
      </c>
      <c r="K229" s="611" t="s">
        <v>147</v>
      </c>
      <c r="L229" s="611" t="s">
        <v>147</v>
      </c>
    </row>
    <row r="230" spans="3:12">
      <c r="C230" s="611" t="s">
        <v>147</v>
      </c>
      <c r="D230" s="611" t="s">
        <v>147</v>
      </c>
      <c r="E230" s="611" t="s">
        <v>147</v>
      </c>
      <c r="F230" s="611" t="s">
        <v>147</v>
      </c>
      <c r="G230" s="611" t="s">
        <v>147</v>
      </c>
      <c r="H230" s="973" t="s">
        <v>147</v>
      </c>
      <c r="I230" s="611" t="s">
        <v>147</v>
      </c>
      <c r="J230" s="611" t="s">
        <v>147</v>
      </c>
      <c r="K230" s="611" t="s">
        <v>147</v>
      </c>
      <c r="L230" s="611" t="s">
        <v>147</v>
      </c>
    </row>
    <row r="231" spans="3:12">
      <c r="C231" s="611" t="s">
        <v>147</v>
      </c>
      <c r="D231" s="611" t="s">
        <v>147</v>
      </c>
      <c r="E231" s="611" t="s">
        <v>147</v>
      </c>
      <c r="F231" s="611" t="s">
        <v>147</v>
      </c>
      <c r="G231" s="611" t="s">
        <v>147</v>
      </c>
      <c r="H231" s="973" t="s">
        <v>147</v>
      </c>
      <c r="I231" s="611" t="s">
        <v>147</v>
      </c>
      <c r="J231" s="611" t="s">
        <v>147</v>
      </c>
      <c r="K231" s="611" t="s">
        <v>147</v>
      </c>
      <c r="L231" s="611" t="s">
        <v>147</v>
      </c>
    </row>
    <row r="232" spans="3:12">
      <c r="C232" s="611" t="s">
        <v>147</v>
      </c>
      <c r="D232" s="611" t="s">
        <v>147</v>
      </c>
      <c r="E232" s="611" t="s">
        <v>147</v>
      </c>
      <c r="F232" s="611" t="s">
        <v>147</v>
      </c>
      <c r="G232" s="611" t="s">
        <v>147</v>
      </c>
      <c r="H232" s="973" t="s">
        <v>147</v>
      </c>
      <c r="I232" s="611" t="s">
        <v>147</v>
      </c>
      <c r="J232" s="611" t="s">
        <v>147</v>
      </c>
      <c r="K232" s="611" t="s">
        <v>147</v>
      </c>
      <c r="L232" s="611" t="s">
        <v>147</v>
      </c>
    </row>
    <row r="233" spans="3:12">
      <c r="C233" s="611" t="s">
        <v>147</v>
      </c>
      <c r="D233" s="611" t="s">
        <v>147</v>
      </c>
      <c r="E233" s="611" t="s">
        <v>147</v>
      </c>
      <c r="F233" s="611" t="s">
        <v>147</v>
      </c>
      <c r="G233" s="611" t="s">
        <v>147</v>
      </c>
      <c r="H233" s="973" t="s">
        <v>147</v>
      </c>
      <c r="I233" s="611" t="s">
        <v>147</v>
      </c>
      <c r="J233" s="611" t="s">
        <v>147</v>
      </c>
      <c r="K233" s="611" t="s">
        <v>147</v>
      </c>
      <c r="L233" s="611" t="s">
        <v>147</v>
      </c>
    </row>
    <row r="234" spans="3:12">
      <c r="C234" s="611" t="s">
        <v>147</v>
      </c>
      <c r="D234" s="611" t="s">
        <v>147</v>
      </c>
      <c r="E234" s="611" t="s">
        <v>147</v>
      </c>
      <c r="F234" s="611" t="s">
        <v>147</v>
      </c>
      <c r="G234" s="611" t="s">
        <v>147</v>
      </c>
      <c r="H234" s="973" t="s">
        <v>147</v>
      </c>
      <c r="I234" s="611" t="s">
        <v>147</v>
      </c>
      <c r="J234" s="611" t="s">
        <v>147</v>
      </c>
      <c r="K234" s="611" t="s">
        <v>147</v>
      </c>
      <c r="L234" s="611" t="s">
        <v>147</v>
      </c>
    </row>
    <row r="235" spans="3:12">
      <c r="C235" s="611" t="s">
        <v>147</v>
      </c>
      <c r="D235" s="611" t="s">
        <v>147</v>
      </c>
      <c r="E235" s="611" t="s">
        <v>147</v>
      </c>
      <c r="F235" s="611" t="s">
        <v>147</v>
      </c>
      <c r="G235" s="611" t="s">
        <v>147</v>
      </c>
      <c r="H235" s="973" t="s">
        <v>147</v>
      </c>
      <c r="I235" s="611" t="s">
        <v>147</v>
      </c>
      <c r="J235" s="611" t="s">
        <v>147</v>
      </c>
      <c r="K235" s="611" t="s">
        <v>147</v>
      </c>
      <c r="L235" s="611" t="s">
        <v>147</v>
      </c>
    </row>
    <row r="236" spans="3:12">
      <c r="C236" s="611" t="s">
        <v>147</v>
      </c>
      <c r="D236" s="611" t="s">
        <v>147</v>
      </c>
      <c r="E236" s="611" t="s">
        <v>147</v>
      </c>
      <c r="F236" s="611" t="s">
        <v>147</v>
      </c>
      <c r="G236" s="611" t="s">
        <v>147</v>
      </c>
      <c r="H236" s="973" t="s">
        <v>147</v>
      </c>
      <c r="I236" s="611" t="s">
        <v>147</v>
      </c>
      <c r="J236" s="611" t="s">
        <v>147</v>
      </c>
      <c r="K236" s="611" t="s">
        <v>147</v>
      </c>
      <c r="L236" s="611" t="s">
        <v>147</v>
      </c>
    </row>
    <row r="237" spans="3:12">
      <c r="C237" s="611" t="s">
        <v>147</v>
      </c>
      <c r="D237" s="611" t="s">
        <v>147</v>
      </c>
      <c r="E237" s="611" t="s">
        <v>147</v>
      </c>
      <c r="F237" s="611" t="s">
        <v>147</v>
      </c>
      <c r="G237" s="611" t="s">
        <v>147</v>
      </c>
      <c r="H237" s="973" t="s">
        <v>147</v>
      </c>
      <c r="I237" s="611" t="s">
        <v>147</v>
      </c>
      <c r="J237" s="611" t="s">
        <v>147</v>
      </c>
      <c r="K237" s="611" t="s">
        <v>147</v>
      </c>
      <c r="L237" s="611" t="s">
        <v>147</v>
      </c>
    </row>
    <row r="238" spans="3:12">
      <c r="C238" s="611" t="s">
        <v>147</v>
      </c>
      <c r="D238" s="611" t="s">
        <v>147</v>
      </c>
      <c r="E238" s="611" t="s">
        <v>147</v>
      </c>
      <c r="F238" s="611" t="s">
        <v>147</v>
      </c>
      <c r="G238" s="611" t="s">
        <v>147</v>
      </c>
      <c r="H238" s="973" t="s">
        <v>147</v>
      </c>
      <c r="I238" s="611" t="s">
        <v>147</v>
      </c>
      <c r="J238" s="611" t="s">
        <v>147</v>
      </c>
      <c r="K238" s="611" t="s">
        <v>147</v>
      </c>
      <c r="L238" s="611" t="s">
        <v>147</v>
      </c>
    </row>
    <row r="239" spans="3:12">
      <c r="C239" s="611" t="s">
        <v>147</v>
      </c>
      <c r="D239" s="611" t="s">
        <v>147</v>
      </c>
      <c r="E239" s="611" t="s">
        <v>147</v>
      </c>
      <c r="F239" s="611" t="s">
        <v>147</v>
      </c>
      <c r="G239" s="611" t="s">
        <v>147</v>
      </c>
      <c r="H239" s="973" t="s">
        <v>147</v>
      </c>
      <c r="I239" s="611" t="s">
        <v>147</v>
      </c>
      <c r="J239" s="611" t="s">
        <v>147</v>
      </c>
      <c r="K239" s="611" t="s">
        <v>147</v>
      </c>
      <c r="L239" s="611" t="s">
        <v>147</v>
      </c>
    </row>
    <row r="240" spans="3:12">
      <c r="C240" s="611" t="s">
        <v>147</v>
      </c>
      <c r="D240" s="611" t="s">
        <v>147</v>
      </c>
      <c r="E240" s="611" t="s">
        <v>147</v>
      </c>
      <c r="F240" s="611" t="s">
        <v>147</v>
      </c>
      <c r="G240" s="611" t="s">
        <v>147</v>
      </c>
      <c r="H240" s="973" t="s">
        <v>147</v>
      </c>
      <c r="I240" s="611" t="s">
        <v>147</v>
      </c>
      <c r="J240" s="611" t="s">
        <v>147</v>
      </c>
      <c r="K240" s="611" t="s">
        <v>147</v>
      </c>
      <c r="L240" s="611" t="s">
        <v>147</v>
      </c>
    </row>
    <row r="241" spans="3:12">
      <c r="C241" s="611" t="s">
        <v>147</v>
      </c>
      <c r="D241" s="611" t="s">
        <v>147</v>
      </c>
      <c r="E241" s="611" t="s">
        <v>147</v>
      </c>
      <c r="F241" s="611" t="s">
        <v>147</v>
      </c>
      <c r="G241" s="611" t="s">
        <v>147</v>
      </c>
      <c r="H241" s="973" t="s">
        <v>147</v>
      </c>
      <c r="I241" s="611" t="s">
        <v>147</v>
      </c>
      <c r="J241" s="611" t="s">
        <v>147</v>
      </c>
      <c r="K241" s="611" t="s">
        <v>147</v>
      </c>
      <c r="L241" s="611" t="s">
        <v>147</v>
      </c>
    </row>
    <row r="242" spans="3:12">
      <c r="C242" s="611" t="s">
        <v>147</v>
      </c>
      <c r="D242" s="611" t="s">
        <v>147</v>
      </c>
      <c r="E242" s="611" t="s">
        <v>147</v>
      </c>
      <c r="F242" s="611" t="s">
        <v>147</v>
      </c>
      <c r="G242" s="611" t="s">
        <v>147</v>
      </c>
      <c r="H242" s="973" t="s">
        <v>147</v>
      </c>
      <c r="I242" s="611" t="s">
        <v>147</v>
      </c>
      <c r="J242" s="611" t="s">
        <v>147</v>
      </c>
      <c r="K242" s="611" t="s">
        <v>147</v>
      </c>
      <c r="L242" s="611" t="s">
        <v>147</v>
      </c>
    </row>
    <row r="243" spans="3:12">
      <c r="C243" s="611" t="s">
        <v>147</v>
      </c>
      <c r="D243" s="611" t="s">
        <v>147</v>
      </c>
      <c r="E243" s="611" t="s">
        <v>147</v>
      </c>
      <c r="F243" s="611" t="s">
        <v>147</v>
      </c>
      <c r="G243" s="611" t="s">
        <v>147</v>
      </c>
      <c r="H243" s="973" t="s">
        <v>147</v>
      </c>
      <c r="I243" s="611" t="s">
        <v>147</v>
      </c>
      <c r="J243" s="611" t="s">
        <v>147</v>
      </c>
      <c r="K243" s="611" t="s">
        <v>147</v>
      </c>
      <c r="L243" s="611" t="s">
        <v>147</v>
      </c>
    </row>
    <row r="244" spans="3:12">
      <c r="C244" s="611" t="s">
        <v>147</v>
      </c>
      <c r="D244" s="611" t="s">
        <v>147</v>
      </c>
      <c r="E244" s="611" t="s">
        <v>147</v>
      </c>
      <c r="F244" s="611" t="s">
        <v>147</v>
      </c>
      <c r="G244" s="611" t="s">
        <v>147</v>
      </c>
      <c r="H244" s="973" t="s">
        <v>147</v>
      </c>
      <c r="I244" s="611" t="s">
        <v>147</v>
      </c>
      <c r="J244" s="611" t="s">
        <v>147</v>
      </c>
      <c r="K244" s="611" t="s">
        <v>147</v>
      </c>
      <c r="L244" s="611" t="s">
        <v>147</v>
      </c>
    </row>
    <row r="245" spans="3:12">
      <c r="C245" s="611" t="s">
        <v>147</v>
      </c>
      <c r="D245" s="611" t="s">
        <v>147</v>
      </c>
      <c r="E245" s="611" t="s">
        <v>147</v>
      </c>
      <c r="F245" s="611" t="s">
        <v>147</v>
      </c>
      <c r="G245" s="611" t="s">
        <v>147</v>
      </c>
      <c r="H245" s="973" t="s">
        <v>147</v>
      </c>
      <c r="I245" s="611" t="s">
        <v>147</v>
      </c>
      <c r="J245" s="611" t="s">
        <v>147</v>
      </c>
      <c r="K245" s="611" t="s">
        <v>147</v>
      </c>
      <c r="L245" s="611" t="s">
        <v>147</v>
      </c>
    </row>
    <row r="246" spans="3:12">
      <c r="C246" s="611" t="s">
        <v>147</v>
      </c>
      <c r="D246" s="611" t="s">
        <v>147</v>
      </c>
      <c r="E246" s="611" t="s">
        <v>147</v>
      </c>
      <c r="F246" s="611" t="s">
        <v>147</v>
      </c>
      <c r="G246" s="611" t="s">
        <v>147</v>
      </c>
      <c r="H246" s="973" t="s">
        <v>147</v>
      </c>
      <c r="I246" s="611" t="s">
        <v>147</v>
      </c>
      <c r="J246" s="611" t="s">
        <v>147</v>
      </c>
      <c r="K246" s="611" t="s">
        <v>147</v>
      </c>
      <c r="L246" s="611" t="s">
        <v>147</v>
      </c>
    </row>
    <row r="247" spans="3:12">
      <c r="C247" s="611" t="s">
        <v>147</v>
      </c>
      <c r="D247" s="611" t="s">
        <v>147</v>
      </c>
      <c r="E247" s="611" t="s">
        <v>147</v>
      </c>
      <c r="F247" s="611" t="s">
        <v>147</v>
      </c>
      <c r="G247" s="611" t="s">
        <v>147</v>
      </c>
      <c r="H247" s="973" t="s">
        <v>147</v>
      </c>
      <c r="I247" s="611" t="s">
        <v>147</v>
      </c>
      <c r="J247" s="611" t="s">
        <v>147</v>
      </c>
      <c r="K247" s="611" t="s">
        <v>147</v>
      </c>
      <c r="L247" s="611" t="s">
        <v>147</v>
      </c>
    </row>
    <row r="248" spans="3:12">
      <c r="C248" s="611" t="s">
        <v>147</v>
      </c>
      <c r="D248" s="611" t="s">
        <v>147</v>
      </c>
      <c r="E248" s="611" t="s">
        <v>147</v>
      </c>
      <c r="F248" s="611" t="s">
        <v>147</v>
      </c>
      <c r="G248" s="611" t="s">
        <v>147</v>
      </c>
      <c r="H248" s="973" t="s">
        <v>147</v>
      </c>
      <c r="I248" s="611" t="s">
        <v>147</v>
      </c>
      <c r="J248" s="611" t="s">
        <v>147</v>
      </c>
      <c r="K248" s="611" t="s">
        <v>147</v>
      </c>
      <c r="L248" s="611" t="s">
        <v>147</v>
      </c>
    </row>
    <row r="249" spans="3:12">
      <c r="C249" s="611" t="s">
        <v>147</v>
      </c>
      <c r="D249" s="611" t="s">
        <v>147</v>
      </c>
      <c r="E249" s="611" t="s">
        <v>147</v>
      </c>
      <c r="F249" s="611" t="s">
        <v>147</v>
      </c>
      <c r="G249" s="611" t="s">
        <v>147</v>
      </c>
      <c r="H249" s="973" t="s">
        <v>147</v>
      </c>
      <c r="I249" s="611" t="s">
        <v>147</v>
      </c>
      <c r="J249" s="611" t="s">
        <v>147</v>
      </c>
      <c r="K249" s="611" t="s">
        <v>147</v>
      </c>
      <c r="L249" s="611" t="s">
        <v>147</v>
      </c>
    </row>
    <row r="250" spans="3:12">
      <c r="C250" s="611" t="s">
        <v>147</v>
      </c>
      <c r="D250" s="611" t="s">
        <v>147</v>
      </c>
      <c r="E250" s="611" t="s">
        <v>147</v>
      </c>
      <c r="F250" s="611" t="s">
        <v>147</v>
      </c>
      <c r="G250" s="611" t="s">
        <v>147</v>
      </c>
      <c r="H250" s="973" t="s">
        <v>147</v>
      </c>
      <c r="I250" s="611" t="s">
        <v>147</v>
      </c>
      <c r="J250" s="611" t="s">
        <v>147</v>
      </c>
      <c r="K250" s="611" t="s">
        <v>147</v>
      </c>
      <c r="L250" s="611" t="s">
        <v>147</v>
      </c>
    </row>
    <row r="251" spans="3:12">
      <c r="C251" s="611" t="s">
        <v>147</v>
      </c>
      <c r="D251" s="611" t="s">
        <v>147</v>
      </c>
      <c r="E251" s="611" t="s">
        <v>147</v>
      </c>
      <c r="F251" s="611" t="s">
        <v>147</v>
      </c>
      <c r="G251" s="611" t="s">
        <v>147</v>
      </c>
      <c r="H251" s="973" t="s">
        <v>147</v>
      </c>
      <c r="I251" s="611" t="s">
        <v>147</v>
      </c>
      <c r="J251" s="611" t="s">
        <v>147</v>
      </c>
      <c r="K251" s="611" t="s">
        <v>147</v>
      </c>
      <c r="L251" s="611" t="s">
        <v>147</v>
      </c>
    </row>
    <row r="252" spans="3:12">
      <c r="C252" s="611" t="s">
        <v>147</v>
      </c>
      <c r="D252" s="611" t="s">
        <v>147</v>
      </c>
      <c r="E252" s="611" t="s">
        <v>147</v>
      </c>
      <c r="F252" s="611" t="s">
        <v>147</v>
      </c>
      <c r="G252" s="611" t="s">
        <v>147</v>
      </c>
      <c r="H252" s="973" t="s">
        <v>147</v>
      </c>
      <c r="I252" s="611" t="s">
        <v>147</v>
      </c>
      <c r="J252" s="611" t="s">
        <v>147</v>
      </c>
      <c r="K252" s="611" t="s">
        <v>147</v>
      </c>
      <c r="L252" s="611" t="s">
        <v>147</v>
      </c>
    </row>
    <row r="253" spans="3:12">
      <c r="C253" s="611" t="s">
        <v>147</v>
      </c>
      <c r="D253" s="611" t="s">
        <v>147</v>
      </c>
      <c r="E253" s="611" t="s">
        <v>147</v>
      </c>
      <c r="F253" s="611" t="s">
        <v>147</v>
      </c>
      <c r="G253" s="611" t="s">
        <v>147</v>
      </c>
      <c r="H253" s="973" t="s">
        <v>147</v>
      </c>
      <c r="I253" s="611" t="s">
        <v>147</v>
      </c>
      <c r="J253" s="611" t="s">
        <v>147</v>
      </c>
      <c r="K253" s="611" t="s">
        <v>147</v>
      </c>
      <c r="L253" s="611" t="s">
        <v>147</v>
      </c>
    </row>
    <row r="254" spans="3:12">
      <c r="C254" s="611" t="s">
        <v>147</v>
      </c>
      <c r="D254" s="611" t="s">
        <v>147</v>
      </c>
      <c r="E254" s="611" t="s">
        <v>147</v>
      </c>
      <c r="F254" s="611" t="s">
        <v>147</v>
      </c>
      <c r="G254" s="611" t="s">
        <v>147</v>
      </c>
      <c r="H254" s="973" t="s">
        <v>147</v>
      </c>
      <c r="I254" s="611" t="s">
        <v>147</v>
      </c>
      <c r="J254" s="611" t="s">
        <v>147</v>
      </c>
      <c r="K254" s="611" t="s">
        <v>147</v>
      </c>
      <c r="L254" s="611" t="s">
        <v>147</v>
      </c>
    </row>
    <row r="255" spans="3:12">
      <c r="C255" s="611" t="s">
        <v>147</v>
      </c>
      <c r="D255" s="611" t="s">
        <v>147</v>
      </c>
      <c r="E255" s="611" t="s">
        <v>147</v>
      </c>
      <c r="F255" s="611" t="s">
        <v>147</v>
      </c>
      <c r="G255" s="611" t="s">
        <v>147</v>
      </c>
      <c r="H255" s="973" t="s">
        <v>147</v>
      </c>
      <c r="I255" s="611" t="s">
        <v>147</v>
      </c>
      <c r="J255" s="611" t="s">
        <v>147</v>
      </c>
      <c r="K255" s="611" t="s">
        <v>147</v>
      </c>
      <c r="L255" s="611" t="s">
        <v>147</v>
      </c>
    </row>
    <row r="256" spans="3:12">
      <c r="C256" s="611" t="s">
        <v>147</v>
      </c>
      <c r="D256" s="611" t="s">
        <v>147</v>
      </c>
      <c r="E256" s="611" t="s">
        <v>147</v>
      </c>
      <c r="F256" s="611" t="s">
        <v>147</v>
      </c>
      <c r="G256" s="611" t="s">
        <v>147</v>
      </c>
      <c r="H256" s="973" t="s">
        <v>147</v>
      </c>
      <c r="I256" s="611" t="s">
        <v>147</v>
      </c>
      <c r="J256" s="611" t="s">
        <v>147</v>
      </c>
      <c r="K256" s="611" t="s">
        <v>147</v>
      </c>
      <c r="L256" s="611" t="s">
        <v>147</v>
      </c>
    </row>
    <row r="257" spans="3:12">
      <c r="C257" s="611" t="s">
        <v>147</v>
      </c>
      <c r="D257" s="611" t="s">
        <v>147</v>
      </c>
      <c r="E257" s="611" t="s">
        <v>147</v>
      </c>
      <c r="F257" s="611" t="s">
        <v>147</v>
      </c>
      <c r="G257" s="611" t="s">
        <v>147</v>
      </c>
      <c r="H257" s="973" t="s">
        <v>147</v>
      </c>
      <c r="I257" s="611" t="s">
        <v>147</v>
      </c>
      <c r="J257" s="611" t="s">
        <v>147</v>
      </c>
      <c r="K257" s="611" t="s">
        <v>147</v>
      </c>
      <c r="L257" s="611" t="s">
        <v>147</v>
      </c>
    </row>
    <row r="258" spans="3:12">
      <c r="C258" s="611" t="s">
        <v>147</v>
      </c>
      <c r="D258" s="611" t="s">
        <v>147</v>
      </c>
      <c r="E258" s="611" t="s">
        <v>147</v>
      </c>
      <c r="F258" s="611" t="s">
        <v>147</v>
      </c>
      <c r="G258" s="611" t="s">
        <v>147</v>
      </c>
      <c r="H258" s="973" t="s">
        <v>147</v>
      </c>
      <c r="I258" s="611" t="s">
        <v>147</v>
      </c>
      <c r="J258" s="611" t="s">
        <v>147</v>
      </c>
      <c r="K258" s="611" t="s">
        <v>147</v>
      </c>
      <c r="L258" s="611" t="s">
        <v>147</v>
      </c>
    </row>
    <row r="259" spans="3:12">
      <c r="C259" s="611" t="s">
        <v>147</v>
      </c>
      <c r="D259" s="611" t="s">
        <v>147</v>
      </c>
      <c r="E259" s="611" t="s">
        <v>147</v>
      </c>
      <c r="F259" s="611" t="s">
        <v>147</v>
      </c>
      <c r="G259" s="611" t="s">
        <v>147</v>
      </c>
      <c r="H259" s="973" t="s">
        <v>147</v>
      </c>
      <c r="I259" s="611" t="s">
        <v>147</v>
      </c>
      <c r="J259" s="611" t="s">
        <v>147</v>
      </c>
      <c r="K259" s="611" t="s">
        <v>147</v>
      </c>
      <c r="L259" s="611" t="s">
        <v>147</v>
      </c>
    </row>
    <row r="260" spans="3:12">
      <c r="C260" s="611" t="s">
        <v>147</v>
      </c>
      <c r="D260" s="611" t="s">
        <v>147</v>
      </c>
      <c r="E260" s="611" t="s">
        <v>147</v>
      </c>
      <c r="F260" s="611" t="s">
        <v>147</v>
      </c>
      <c r="G260" s="611" t="s">
        <v>147</v>
      </c>
      <c r="H260" s="973" t="s">
        <v>147</v>
      </c>
      <c r="I260" s="611" t="s">
        <v>147</v>
      </c>
      <c r="J260" s="611" t="s">
        <v>147</v>
      </c>
      <c r="K260" s="611" t="s">
        <v>147</v>
      </c>
      <c r="L260" s="611" t="s">
        <v>147</v>
      </c>
    </row>
    <row r="261" spans="3:12">
      <c r="C261" s="611" t="s">
        <v>147</v>
      </c>
      <c r="D261" s="611" t="s">
        <v>147</v>
      </c>
      <c r="E261" s="611" t="s">
        <v>147</v>
      </c>
      <c r="F261" s="611" t="s">
        <v>147</v>
      </c>
      <c r="G261" s="611" t="s">
        <v>147</v>
      </c>
      <c r="H261" s="973" t="s">
        <v>147</v>
      </c>
      <c r="I261" s="611" t="s">
        <v>147</v>
      </c>
      <c r="J261" s="611" t="s">
        <v>147</v>
      </c>
      <c r="K261" s="611" t="s">
        <v>147</v>
      </c>
      <c r="L261" s="611" t="s">
        <v>147</v>
      </c>
    </row>
    <row r="262" spans="3:12">
      <c r="C262" s="611" t="s">
        <v>147</v>
      </c>
      <c r="D262" s="611" t="s">
        <v>147</v>
      </c>
      <c r="E262" s="611" t="s">
        <v>147</v>
      </c>
      <c r="F262" s="611" t="s">
        <v>147</v>
      </c>
      <c r="G262" s="611" t="s">
        <v>147</v>
      </c>
      <c r="H262" s="973" t="s">
        <v>147</v>
      </c>
      <c r="I262" s="611" t="s">
        <v>147</v>
      </c>
      <c r="J262" s="611" t="s">
        <v>147</v>
      </c>
      <c r="K262" s="611" t="s">
        <v>147</v>
      </c>
      <c r="L262" s="611" t="s">
        <v>147</v>
      </c>
    </row>
    <row r="263" spans="3:12">
      <c r="C263" s="611" t="s">
        <v>147</v>
      </c>
      <c r="D263" s="611" t="s">
        <v>147</v>
      </c>
      <c r="E263" s="611" t="s">
        <v>147</v>
      </c>
      <c r="F263" s="611" t="s">
        <v>147</v>
      </c>
      <c r="G263" s="611" t="s">
        <v>147</v>
      </c>
      <c r="H263" s="973" t="s">
        <v>147</v>
      </c>
      <c r="I263" s="611" t="s">
        <v>147</v>
      </c>
      <c r="J263" s="611" t="s">
        <v>147</v>
      </c>
      <c r="K263" s="611" t="s">
        <v>147</v>
      </c>
      <c r="L263" s="611" t="s">
        <v>147</v>
      </c>
    </row>
    <row r="264" spans="3:12">
      <c r="C264" s="611" t="s">
        <v>147</v>
      </c>
      <c r="D264" s="611" t="s">
        <v>147</v>
      </c>
      <c r="E264" s="611" t="s">
        <v>147</v>
      </c>
      <c r="F264" s="611" t="s">
        <v>147</v>
      </c>
      <c r="G264" s="611" t="s">
        <v>147</v>
      </c>
      <c r="H264" s="973" t="s">
        <v>147</v>
      </c>
      <c r="I264" s="611" t="s">
        <v>147</v>
      </c>
      <c r="J264" s="611" t="s">
        <v>147</v>
      </c>
      <c r="K264" s="611" t="s">
        <v>147</v>
      </c>
      <c r="L264" s="611" t="s">
        <v>147</v>
      </c>
    </row>
    <row r="265" spans="3:12">
      <c r="C265" s="611" t="s">
        <v>147</v>
      </c>
      <c r="D265" s="611" t="s">
        <v>147</v>
      </c>
      <c r="E265" s="611" t="s">
        <v>147</v>
      </c>
      <c r="F265" s="611" t="s">
        <v>147</v>
      </c>
      <c r="G265" s="611" t="s">
        <v>147</v>
      </c>
      <c r="H265" s="973" t="s">
        <v>147</v>
      </c>
      <c r="I265" s="611" t="s">
        <v>147</v>
      </c>
      <c r="J265" s="611" t="s">
        <v>147</v>
      </c>
      <c r="K265" s="611" t="s">
        <v>147</v>
      </c>
      <c r="L265" s="611" t="s">
        <v>147</v>
      </c>
    </row>
    <row r="266" spans="3:12">
      <c r="C266" s="611" t="s">
        <v>147</v>
      </c>
      <c r="D266" s="611" t="s">
        <v>147</v>
      </c>
      <c r="E266" s="611" t="s">
        <v>147</v>
      </c>
      <c r="F266" s="611" t="s">
        <v>147</v>
      </c>
      <c r="G266" s="611" t="s">
        <v>147</v>
      </c>
      <c r="H266" s="973" t="s">
        <v>147</v>
      </c>
      <c r="I266" s="611" t="s">
        <v>147</v>
      </c>
      <c r="J266" s="611" t="s">
        <v>147</v>
      </c>
      <c r="K266" s="611" t="s">
        <v>147</v>
      </c>
      <c r="L266" s="611" t="s">
        <v>147</v>
      </c>
    </row>
    <row r="267" spans="3:12">
      <c r="C267" s="611" t="s">
        <v>147</v>
      </c>
      <c r="D267" s="611" t="s">
        <v>147</v>
      </c>
      <c r="E267" s="611" t="s">
        <v>147</v>
      </c>
      <c r="F267" s="611" t="s">
        <v>147</v>
      </c>
      <c r="G267" s="611" t="s">
        <v>147</v>
      </c>
      <c r="H267" s="973" t="s">
        <v>147</v>
      </c>
      <c r="I267" s="611" t="s">
        <v>147</v>
      </c>
      <c r="J267" s="611" t="s">
        <v>147</v>
      </c>
      <c r="K267" s="611" t="s">
        <v>147</v>
      </c>
      <c r="L267" s="611" t="s">
        <v>147</v>
      </c>
    </row>
    <row r="268" spans="3:12">
      <c r="C268" s="611" t="s">
        <v>147</v>
      </c>
      <c r="D268" s="611" t="s">
        <v>147</v>
      </c>
      <c r="E268" s="611" t="s">
        <v>147</v>
      </c>
      <c r="F268" s="611" t="s">
        <v>147</v>
      </c>
      <c r="G268" s="611" t="s">
        <v>147</v>
      </c>
      <c r="H268" s="973" t="s">
        <v>147</v>
      </c>
      <c r="I268" s="611" t="s">
        <v>147</v>
      </c>
      <c r="J268" s="611" t="s">
        <v>147</v>
      </c>
      <c r="K268" s="611" t="s">
        <v>147</v>
      </c>
      <c r="L268" s="611" t="s">
        <v>147</v>
      </c>
    </row>
    <row r="269" spans="3:12">
      <c r="C269" s="611" t="s">
        <v>147</v>
      </c>
      <c r="D269" s="611" t="s">
        <v>147</v>
      </c>
      <c r="E269" s="611" t="s">
        <v>147</v>
      </c>
      <c r="F269" s="611" t="s">
        <v>147</v>
      </c>
      <c r="G269" s="611" t="s">
        <v>147</v>
      </c>
      <c r="H269" s="973" t="s">
        <v>147</v>
      </c>
      <c r="I269" s="611" t="s">
        <v>147</v>
      </c>
      <c r="J269" s="611" t="s">
        <v>147</v>
      </c>
      <c r="K269" s="611" t="s">
        <v>147</v>
      </c>
      <c r="L269" s="611" t="s">
        <v>147</v>
      </c>
    </row>
    <row r="270" spans="3:12">
      <c r="C270" s="611" t="s">
        <v>147</v>
      </c>
      <c r="D270" s="611" t="s">
        <v>147</v>
      </c>
      <c r="E270" s="611" t="s">
        <v>147</v>
      </c>
      <c r="F270" s="611" t="s">
        <v>147</v>
      </c>
      <c r="G270" s="611" t="s">
        <v>147</v>
      </c>
      <c r="H270" s="973" t="s">
        <v>147</v>
      </c>
      <c r="I270" s="611" t="s">
        <v>147</v>
      </c>
      <c r="J270" s="611" t="s">
        <v>147</v>
      </c>
      <c r="K270" s="611" t="s">
        <v>147</v>
      </c>
      <c r="L270" s="611" t="s">
        <v>147</v>
      </c>
    </row>
    <row r="271" spans="3:12">
      <c r="C271" s="611" t="s">
        <v>147</v>
      </c>
      <c r="D271" s="611" t="s">
        <v>147</v>
      </c>
      <c r="E271" s="611" t="s">
        <v>147</v>
      </c>
      <c r="F271" s="611" t="s">
        <v>147</v>
      </c>
      <c r="G271" s="611" t="s">
        <v>147</v>
      </c>
      <c r="H271" s="973" t="s">
        <v>147</v>
      </c>
      <c r="I271" s="611" t="s">
        <v>147</v>
      </c>
      <c r="J271" s="611" t="s">
        <v>147</v>
      </c>
      <c r="K271" s="611" t="s">
        <v>147</v>
      </c>
      <c r="L271" s="611" t="s">
        <v>147</v>
      </c>
    </row>
    <row r="272" spans="3:12">
      <c r="C272" s="611" t="s">
        <v>147</v>
      </c>
      <c r="D272" s="611" t="s">
        <v>147</v>
      </c>
      <c r="E272" s="611" t="s">
        <v>147</v>
      </c>
      <c r="F272" s="611" t="s">
        <v>147</v>
      </c>
      <c r="G272" s="611" t="s">
        <v>147</v>
      </c>
      <c r="H272" s="973" t="s">
        <v>147</v>
      </c>
      <c r="I272" s="611" t="s">
        <v>147</v>
      </c>
      <c r="J272" s="611" t="s">
        <v>147</v>
      </c>
      <c r="K272" s="611" t="s">
        <v>147</v>
      </c>
      <c r="L272" s="611" t="s">
        <v>147</v>
      </c>
    </row>
    <row r="273" spans="3:12">
      <c r="C273" s="611" t="s">
        <v>147</v>
      </c>
      <c r="D273" s="611" t="s">
        <v>147</v>
      </c>
      <c r="E273" s="611" t="s">
        <v>147</v>
      </c>
      <c r="F273" s="611" t="s">
        <v>147</v>
      </c>
      <c r="G273" s="611" t="s">
        <v>147</v>
      </c>
      <c r="H273" s="973" t="s">
        <v>147</v>
      </c>
      <c r="I273" s="611" t="s">
        <v>147</v>
      </c>
      <c r="J273" s="611" t="s">
        <v>147</v>
      </c>
      <c r="K273" s="611" t="s">
        <v>147</v>
      </c>
      <c r="L273" s="611" t="s">
        <v>147</v>
      </c>
    </row>
    <row r="274" spans="3:12">
      <c r="C274" s="611" t="s">
        <v>147</v>
      </c>
      <c r="D274" s="611" t="s">
        <v>147</v>
      </c>
      <c r="E274" s="611" t="s">
        <v>147</v>
      </c>
      <c r="F274" s="611" t="s">
        <v>147</v>
      </c>
      <c r="G274" s="611" t="s">
        <v>147</v>
      </c>
      <c r="H274" s="973" t="s">
        <v>147</v>
      </c>
      <c r="I274" s="611" t="s">
        <v>147</v>
      </c>
      <c r="J274" s="611" t="s">
        <v>147</v>
      </c>
      <c r="K274" s="611" t="s">
        <v>147</v>
      </c>
      <c r="L274" s="611" t="s">
        <v>147</v>
      </c>
    </row>
    <row r="275" spans="3:12">
      <c r="C275" s="611" t="s">
        <v>147</v>
      </c>
      <c r="D275" s="611" t="s">
        <v>147</v>
      </c>
      <c r="E275" s="611" t="s">
        <v>147</v>
      </c>
      <c r="F275" s="611" t="s">
        <v>147</v>
      </c>
      <c r="G275" s="611" t="s">
        <v>147</v>
      </c>
      <c r="H275" s="973" t="s">
        <v>147</v>
      </c>
      <c r="I275" s="611" t="s">
        <v>147</v>
      </c>
      <c r="J275" s="611" t="s">
        <v>147</v>
      </c>
      <c r="K275" s="611" t="s">
        <v>147</v>
      </c>
      <c r="L275" s="611" t="s">
        <v>147</v>
      </c>
    </row>
    <row r="276" spans="3:12">
      <c r="C276" s="611" t="s">
        <v>147</v>
      </c>
      <c r="D276" s="611" t="s">
        <v>147</v>
      </c>
      <c r="E276" s="611" t="s">
        <v>147</v>
      </c>
      <c r="F276" s="611" t="s">
        <v>147</v>
      </c>
      <c r="G276" s="611" t="s">
        <v>147</v>
      </c>
      <c r="H276" s="973" t="s">
        <v>147</v>
      </c>
      <c r="I276" s="611" t="s">
        <v>147</v>
      </c>
      <c r="J276" s="611" t="s">
        <v>147</v>
      </c>
      <c r="K276" s="611" t="s">
        <v>147</v>
      </c>
      <c r="L276" s="611" t="s">
        <v>147</v>
      </c>
    </row>
    <row r="277" spans="3:12">
      <c r="C277" s="611" t="s">
        <v>147</v>
      </c>
      <c r="D277" s="611" t="s">
        <v>147</v>
      </c>
      <c r="E277" s="611" t="s">
        <v>147</v>
      </c>
      <c r="F277" s="611" t="s">
        <v>147</v>
      </c>
      <c r="G277" s="611" t="s">
        <v>147</v>
      </c>
      <c r="H277" s="973" t="s">
        <v>147</v>
      </c>
      <c r="I277" s="611" t="s">
        <v>147</v>
      </c>
      <c r="J277" s="611" t="s">
        <v>147</v>
      </c>
      <c r="K277" s="611" t="s">
        <v>147</v>
      </c>
      <c r="L277" s="611" t="s">
        <v>147</v>
      </c>
    </row>
    <row r="278" spans="3:12">
      <c r="C278" s="611" t="s">
        <v>147</v>
      </c>
      <c r="D278" s="611" t="s">
        <v>147</v>
      </c>
      <c r="E278" s="611" t="s">
        <v>147</v>
      </c>
      <c r="F278" s="611" t="s">
        <v>147</v>
      </c>
      <c r="G278" s="611" t="s">
        <v>147</v>
      </c>
      <c r="H278" s="973" t="s">
        <v>147</v>
      </c>
      <c r="I278" s="611" t="s">
        <v>147</v>
      </c>
      <c r="J278" s="611" t="s">
        <v>147</v>
      </c>
      <c r="K278" s="611" t="s">
        <v>147</v>
      </c>
      <c r="L278" s="611" t="s">
        <v>147</v>
      </c>
    </row>
    <row r="279" spans="3:12">
      <c r="C279" s="611" t="s">
        <v>147</v>
      </c>
      <c r="D279" s="611" t="s">
        <v>147</v>
      </c>
      <c r="E279" s="611" t="s">
        <v>147</v>
      </c>
      <c r="F279" s="611" t="s">
        <v>147</v>
      </c>
      <c r="G279" s="611" t="s">
        <v>147</v>
      </c>
      <c r="H279" s="973" t="s">
        <v>147</v>
      </c>
      <c r="I279" s="611" t="s">
        <v>147</v>
      </c>
      <c r="J279" s="611" t="s">
        <v>147</v>
      </c>
      <c r="K279" s="611" t="s">
        <v>147</v>
      </c>
      <c r="L279" s="611" t="s">
        <v>147</v>
      </c>
    </row>
    <row r="280" spans="3:12">
      <c r="C280" s="611" t="s">
        <v>147</v>
      </c>
      <c r="D280" s="611" t="s">
        <v>147</v>
      </c>
      <c r="E280" s="611" t="s">
        <v>147</v>
      </c>
      <c r="F280" s="611" t="s">
        <v>147</v>
      </c>
      <c r="G280" s="611" t="s">
        <v>147</v>
      </c>
      <c r="H280" s="973" t="s">
        <v>147</v>
      </c>
      <c r="I280" s="611" t="s">
        <v>147</v>
      </c>
      <c r="J280" s="611" t="s">
        <v>147</v>
      </c>
      <c r="K280" s="611" t="s">
        <v>147</v>
      </c>
      <c r="L280" s="611" t="s">
        <v>147</v>
      </c>
    </row>
    <row r="281" spans="3:12">
      <c r="C281" s="611" t="s">
        <v>147</v>
      </c>
      <c r="D281" s="611" t="s">
        <v>147</v>
      </c>
      <c r="E281" s="611" t="s">
        <v>147</v>
      </c>
      <c r="F281" s="611" t="s">
        <v>147</v>
      </c>
      <c r="G281" s="611" t="s">
        <v>147</v>
      </c>
      <c r="H281" s="973" t="s">
        <v>147</v>
      </c>
      <c r="I281" s="611" t="s">
        <v>147</v>
      </c>
      <c r="J281" s="611" t="s">
        <v>147</v>
      </c>
      <c r="K281" s="611" t="s">
        <v>147</v>
      </c>
      <c r="L281" s="611" t="s">
        <v>147</v>
      </c>
    </row>
    <row r="282" spans="3:12">
      <c r="C282" s="611" t="s">
        <v>147</v>
      </c>
      <c r="D282" s="611" t="s">
        <v>147</v>
      </c>
      <c r="E282" s="611" t="s">
        <v>147</v>
      </c>
      <c r="F282" s="611" t="s">
        <v>147</v>
      </c>
      <c r="G282" s="611" t="s">
        <v>147</v>
      </c>
      <c r="H282" s="973" t="s">
        <v>147</v>
      </c>
      <c r="I282" s="611" t="s">
        <v>147</v>
      </c>
      <c r="J282" s="611" t="s">
        <v>147</v>
      </c>
      <c r="K282" s="611" t="s">
        <v>147</v>
      </c>
      <c r="L282" s="611" t="s">
        <v>147</v>
      </c>
    </row>
    <row r="283" spans="3:12">
      <c r="C283" s="611" t="s">
        <v>147</v>
      </c>
      <c r="D283" s="611" t="s">
        <v>147</v>
      </c>
      <c r="E283" s="611" t="s">
        <v>147</v>
      </c>
      <c r="F283" s="611" t="s">
        <v>147</v>
      </c>
      <c r="G283" s="611" t="s">
        <v>147</v>
      </c>
      <c r="H283" s="973" t="s">
        <v>147</v>
      </c>
      <c r="I283" s="611" t="s">
        <v>147</v>
      </c>
      <c r="J283" s="611" t="s">
        <v>147</v>
      </c>
      <c r="K283" s="611" t="s">
        <v>147</v>
      </c>
      <c r="L283" s="611" t="s">
        <v>147</v>
      </c>
    </row>
    <row r="284" spans="3:12">
      <c r="C284" s="611" t="s">
        <v>147</v>
      </c>
      <c r="D284" s="611" t="s">
        <v>147</v>
      </c>
      <c r="E284" s="611" t="s">
        <v>147</v>
      </c>
      <c r="F284" s="611" t="s">
        <v>147</v>
      </c>
      <c r="G284" s="611" t="s">
        <v>147</v>
      </c>
      <c r="H284" s="973" t="s">
        <v>147</v>
      </c>
      <c r="I284" s="611" t="s">
        <v>147</v>
      </c>
      <c r="J284" s="611" t="s">
        <v>147</v>
      </c>
      <c r="K284" s="611" t="s">
        <v>147</v>
      </c>
      <c r="L284" s="611" t="s">
        <v>147</v>
      </c>
    </row>
    <row r="285" spans="3:12">
      <c r="C285" s="611" t="s">
        <v>147</v>
      </c>
      <c r="D285" s="611" t="s">
        <v>147</v>
      </c>
      <c r="E285" s="611" t="s">
        <v>147</v>
      </c>
      <c r="F285" s="611" t="s">
        <v>147</v>
      </c>
      <c r="G285" s="611" t="s">
        <v>147</v>
      </c>
      <c r="H285" s="973" t="s">
        <v>147</v>
      </c>
      <c r="I285" s="611" t="s">
        <v>147</v>
      </c>
      <c r="J285" s="611" t="s">
        <v>147</v>
      </c>
      <c r="K285" s="611" t="s">
        <v>147</v>
      </c>
      <c r="L285" s="611" t="s">
        <v>147</v>
      </c>
    </row>
    <row r="286" spans="3:12">
      <c r="C286" s="611" t="s">
        <v>147</v>
      </c>
      <c r="D286" s="611" t="s">
        <v>147</v>
      </c>
      <c r="E286" s="611" t="s">
        <v>147</v>
      </c>
      <c r="F286" s="611" t="s">
        <v>147</v>
      </c>
      <c r="G286" s="611" t="s">
        <v>147</v>
      </c>
      <c r="H286" s="973" t="s">
        <v>147</v>
      </c>
      <c r="I286" s="611" t="s">
        <v>147</v>
      </c>
      <c r="J286" s="611" t="s">
        <v>147</v>
      </c>
      <c r="K286" s="611" t="s">
        <v>147</v>
      </c>
      <c r="L286" s="611" t="s">
        <v>147</v>
      </c>
    </row>
    <row r="287" spans="3:12">
      <c r="C287" s="611" t="s">
        <v>147</v>
      </c>
      <c r="D287" s="611" t="s">
        <v>147</v>
      </c>
      <c r="E287" s="611" t="s">
        <v>147</v>
      </c>
      <c r="F287" s="611" t="s">
        <v>147</v>
      </c>
      <c r="G287" s="611" t="s">
        <v>147</v>
      </c>
      <c r="H287" s="973" t="s">
        <v>147</v>
      </c>
      <c r="I287" s="611" t="s">
        <v>147</v>
      </c>
      <c r="J287" s="611" t="s">
        <v>147</v>
      </c>
      <c r="K287" s="611" t="s">
        <v>147</v>
      </c>
      <c r="L287" s="611" t="s">
        <v>147</v>
      </c>
    </row>
    <row r="288" spans="3:12">
      <c r="C288" s="611" t="s">
        <v>147</v>
      </c>
      <c r="D288" s="611" t="s">
        <v>147</v>
      </c>
      <c r="E288" s="611" t="s">
        <v>147</v>
      </c>
      <c r="F288" s="611" t="s">
        <v>147</v>
      </c>
      <c r="G288" s="611" t="s">
        <v>147</v>
      </c>
      <c r="H288" s="973" t="s">
        <v>147</v>
      </c>
      <c r="I288" s="611" t="s">
        <v>147</v>
      </c>
      <c r="J288" s="611" t="s">
        <v>147</v>
      </c>
      <c r="K288" s="611" t="s">
        <v>147</v>
      </c>
      <c r="L288" s="611" t="s">
        <v>147</v>
      </c>
    </row>
    <row r="289" spans="3:12">
      <c r="C289" s="611" t="s">
        <v>147</v>
      </c>
      <c r="D289" s="611" t="s">
        <v>147</v>
      </c>
      <c r="E289" s="611" t="s">
        <v>147</v>
      </c>
      <c r="F289" s="611" t="s">
        <v>147</v>
      </c>
      <c r="G289" s="611" t="s">
        <v>147</v>
      </c>
      <c r="H289" s="973" t="s">
        <v>147</v>
      </c>
      <c r="I289" s="611" t="s">
        <v>147</v>
      </c>
      <c r="J289" s="611" t="s">
        <v>147</v>
      </c>
      <c r="K289" s="611" t="s">
        <v>147</v>
      </c>
      <c r="L289" s="611" t="s">
        <v>147</v>
      </c>
    </row>
    <row r="290" spans="3:12">
      <c r="C290" s="611" t="s">
        <v>147</v>
      </c>
      <c r="D290" s="611" t="s">
        <v>147</v>
      </c>
      <c r="E290" s="611" t="s">
        <v>147</v>
      </c>
      <c r="F290" s="611" t="s">
        <v>147</v>
      </c>
      <c r="G290" s="611" t="s">
        <v>147</v>
      </c>
      <c r="H290" s="973" t="s">
        <v>147</v>
      </c>
      <c r="I290" s="611" t="s">
        <v>147</v>
      </c>
      <c r="J290" s="611" t="s">
        <v>147</v>
      </c>
      <c r="K290" s="611" t="s">
        <v>147</v>
      </c>
      <c r="L290" s="611" t="s">
        <v>147</v>
      </c>
    </row>
    <row r="291" spans="3:12">
      <c r="C291" s="611" t="s">
        <v>147</v>
      </c>
      <c r="D291" s="611" t="s">
        <v>147</v>
      </c>
      <c r="E291" s="611" t="s">
        <v>147</v>
      </c>
      <c r="F291" s="611" t="s">
        <v>147</v>
      </c>
      <c r="G291" s="611" t="s">
        <v>147</v>
      </c>
      <c r="H291" s="973" t="s">
        <v>147</v>
      </c>
      <c r="I291" s="611" t="s">
        <v>147</v>
      </c>
      <c r="J291" s="611" t="s">
        <v>147</v>
      </c>
      <c r="K291" s="611" t="s">
        <v>147</v>
      </c>
      <c r="L291" s="611" t="s">
        <v>147</v>
      </c>
    </row>
    <row r="292" spans="3:12">
      <c r="C292" s="611" t="s">
        <v>147</v>
      </c>
      <c r="D292" s="611" t="s">
        <v>147</v>
      </c>
      <c r="E292" s="611" t="s">
        <v>147</v>
      </c>
      <c r="F292" s="611" t="s">
        <v>147</v>
      </c>
      <c r="G292" s="611" t="s">
        <v>147</v>
      </c>
      <c r="H292" s="973" t="s">
        <v>147</v>
      </c>
      <c r="I292" s="611" t="s">
        <v>147</v>
      </c>
      <c r="J292" s="611" t="s">
        <v>147</v>
      </c>
      <c r="K292" s="611" t="s">
        <v>147</v>
      </c>
      <c r="L292" s="611" t="s">
        <v>147</v>
      </c>
    </row>
    <row r="293" spans="3:12">
      <c r="C293" s="611" t="s">
        <v>147</v>
      </c>
      <c r="D293" s="611" t="s">
        <v>147</v>
      </c>
      <c r="E293" s="611" t="s">
        <v>147</v>
      </c>
      <c r="F293" s="611" t="s">
        <v>147</v>
      </c>
      <c r="G293" s="611" t="s">
        <v>147</v>
      </c>
      <c r="H293" s="973" t="s">
        <v>147</v>
      </c>
      <c r="I293" s="611" t="s">
        <v>147</v>
      </c>
      <c r="J293" s="611" t="s">
        <v>147</v>
      </c>
      <c r="K293" s="611" t="s">
        <v>147</v>
      </c>
      <c r="L293" s="611" t="s">
        <v>147</v>
      </c>
    </row>
    <row r="294" spans="3:12">
      <c r="C294" s="611" t="s">
        <v>147</v>
      </c>
      <c r="D294" s="611" t="s">
        <v>147</v>
      </c>
      <c r="E294" s="611" t="s">
        <v>147</v>
      </c>
      <c r="F294" s="611" t="s">
        <v>147</v>
      </c>
      <c r="G294" s="611" t="s">
        <v>147</v>
      </c>
      <c r="H294" s="973" t="s">
        <v>147</v>
      </c>
      <c r="I294" s="611" t="s">
        <v>147</v>
      </c>
      <c r="J294" s="611" t="s">
        <v>147</v>
      </c>
      <c r="K294" s="611" t="s">
        <v>147</v>
      </c>
      <c r="L294" s="611" t="s">
        <v>147</v>
      </c>
    </row>
    <row r="295" spans="3:12">
      <c r="C295" s="611" t="s">
        <v>147</v>
      </c>
      <c r="D295" s="611" t="s">
        <v>147</v>
      </c>
      <c r="E295" s="611" t="s">
        <v>147</v>
      </c>
      <c r="F295" s="611" t="s">
        <v>147</v>
      </c>
      <c r="G295" s="611" t="s">
        <v>147</v>
      </c>
      <c r="H295" s="973" t="s">
        <v>147</v>
      </c>
      <c r="I295" s="611" t="s">
        <v>147</v>
      </c>
      <c r="J295" s="611" t="s">
        <v>147</v>
      </c>
      <c r="K295" s="611" t="s">
        <v>147</v>
      </c>
      <c r="L295" s="611" t="s">
        <v>147</v>
      </c>
    </row>
    <row r="296" spans="3:12">
      <c r="C296" s="611" t="s">
        <v>147</v>
      </c>
      <c r="D296" s="611" t="s">
        <v>147</v>
      </c>
      <c r="E296" s="611" t="s">
        <v>147</v>
      </c>
      <c r="F296" s="611" t="s">
        <v>147</v>
      </c>
      <c r="G296" s="611" t="s">
        <v>147</v>
      </c>
      <c r="H296" s="973" t="s">
        <v>147</v>
      </c>
      <c r="I296" s="611" t="s">
        <v>147</v>
      </c>
      <c r="J296" s="611" t="s">
        <v>147</v>
      </c>
      <c r="K296" s="611" t="s">
        <v>147</v>
      </c>
      <c r="L296" s="611" t="s">
        <v>147</v>
      </c>
    </row>
    <row r="297" spans="3:12">
      <c r="C297" s="611" t="s">
        <v>147</v>
      </c>
      <c r="D297" s="611" t="s">
        <v>147</v>
      </c>
      <c r="E297" s="611" t="s">
        <v>147</v>
      </c>
      <c r="F297" s="611" t="s">
        <v>147</v>
      </c>
      <c r="G297" s="611" t="s">
        <v>147</v>
      </c>
      <c r="H297" s="973" t="s">
        <v>147</v>
      </c>
      <c r="I297" s="611" t="s">
        <v>147</v>
      </c>
      <c r="J297" s="611" t="s">
        <v>147</v>
      </c>
      <c r="K297" s="611" t="s">
        <v>147</v>
      </c>
      <c r="L297" s="611" t="s">
        <v>147</v>
      </c>
    </row>
    <row r="298" spans="3:12">
      <c r="C298" s="611" t="s">
        <v>147</v>
      </c>
      <c r="D298" s="611" t="s">
        <v>147</v>
      </c>
      <c r="E298" s="611" t="s">
        <v>147</v>
      </c>
      <c r="F298" s="611" t="s">
        <v>147</v>
      </c>
      <c r="G298" s="611" t="s">
        <v>147</v>
      </c>
      <c r="H298" s="973" t="s">
        <v>147</v>
      </c>
      <c r="I298" s="611" t="s">
        <v>147</v>
      </c>
      <c r="J298" s="611" t="s">
        <v>147</v>
      </c>
      <c r="K298" s="611" t="s">
        <v>147</v>
      </c>
      <c r="L298" s="611" t="s">
        <v>147</v>
      </c>
    </row>
    <row r="299" spans="3:12">
      <c r="C299" s="611" t="s">
        <v>147</v>
      </c>
      <c r="D299" s="611" t="s">
        <v>147</v>
      </c>
      <c r="E299" s="611" t="s">
        <v>147</v>
      </c>
      <c r="F299" s="611" t="s">
        <v>147</v>
      </c>
      <c r="G299" s="611" t="s">
        <v>147</v>
      </c>
      <c r="H299" s="973" t="s">
        <v>147</v>
      </c>
      <c r="I299" s="611" t="s">
        <v>147</v>
      </c>
      <c r="J299" s="611" t="s">
        <v>147</v>
      </c>
      <c r="K299" s="611" t="s">
        <v>147</v>
      </c>
      <c r="L299" s="611" t="s">
        <v>147</v>
      </c>
    </row>
    <row r="300" spans="3:12">
      <c r="C300" s="611" t="s">
        <v>147</v>
      </c>
      <c r="D300" s="611" t="s">
        <v>147</v>
      </c>
      <c r="E300" s="611" t="s">
        <v>147</v>
      </c>
      <c r="F300" s="611" t="s">
        <v>147</v>
      </c>
      <c r="G300" s="611" t="s">
        <v>147</v>
      </c>
      <c r="H300" s="973" t="s">
        <v>147</v>
      </c>
      <c r="I300" s="611" t="s">
        <v>147</v>
      </c>
      <c r="J300" s="611" t="s">
        <v>147</v>
      </c>
      <c r="K300" s="611" t="s">
        <v>147</v>
      </c>
      <c r="L300" s="611" t="s">
        <v>147</v>
      </c>
    </row>
    <row r="301" spans="3:12">
      <c r="C301" s="611" t="s">
        <v>147</v>
      </c>
      <c r="D301" s="611" t="s">
        <v>147</v>
      </c>
      <c r="E301" s="611" t="s">
        <v>147</v>
      </c>
      <c r="F301" s="611" t="s">
        <v>147</v>
      </c>
      <c r="G301" s="611" t="s">
        <v>147</v>
      </c>
      <c r="H301" s="973" t="s">
        <v>147</v>
      </c>
      <c r="I301" s="611" t="s">
        <v>147</v>
      </c>
      <c r="J301" s="611" t="s">
        <v>147</v>
      </c>
      <c r="K301" s="611" t="s">
        <v>147</v>
      </c>
      <c r="L301" s="611" t="s">
        <v>147</v>
      </c>
    </row>
    <row r="302" spans="3:12">
      <c r="C302" s="611" t="s">
        <v>147</v>
      </c>
      <c r="D302" s="611" t="s">
        <v>147</v>
      </c>
      <c r="E302" s="611" t="s">
        <v>147</v>
      </c>
      <c r="F302" s="611" t="s">
        <v>147</v>
      </c>
      <c r="G302" s="611" t="s">
        <v>147</v>
      </c>
      <c r="H302" s="973" t="s">
        <v>147</v>
      </c>
      <c r="I302" s="611" t="s">
        <v>147</v>
      </c>
      <c r="J302" s="611" t="s">
        <v>147</v>
      </c>
      <c r="K302" s="611" t="s">
        <v>147</v>
      </c>
      <c r="L302" s="611" t="s">
        <v>147</v>
      </c>
    </row>
    <row r="303" spans="3:12">
      <c r="C303" s="611" t="s">
        <v>147</v>
      </c>
      <c r="D303" s="611" t="s">
        <v>147</v>
      </c>
      <c r="E303" s="611" t="s">
        <v>147</v>
      </c>
      <c r="F303" s="611" t="s">
        <v>147</v>
      </c>
      <c r="G303" s="611" t="s">
        <v>147</v>
      </c>
      <c r="H303" s="973" t="s">
        <v>147</v>
      </c>
      <c r="I303" s="611" t="s">
        <v>147</v>
      </c>
      <c r="J303" s="611" t="s">
        <v>147</v>
      </c>
      <c r="K303" s="611" t="s">
        <v>147</v>
      </c>
      <c r="L303" s="611" t="s">
        <v>147</v>
      </c>
    </row>
    <row r="304" spans="3:12">
      <c r="C304" s="611" t="s">
        <v>147</v>
      </c>
      <c r="D304" s="611" t="s">
        <v>147</v>
      </c>
      <c r="E304" s="611" t="s">
        <v>147</v>
      </c>
      <c r="F304" s="611" t="s">
        <v>147</v>
      </c>
      <c r="G304" s="611" t="s">
        <v>147</v>
      </c>
      <c r="H304" s="973" t="s">
        <v>147</v>
      </c>
      <c r="I304" s="611" t="s">
        <v>147</v>
      </c>
      <c r="J304" s="611" t="s">
        <v>147</v>
      </c>
      <c r="K304" s="611" t="s">
        <v>147</v>
      </c>
      <c r="L304" s="611" t="s">
        <v>147</v>
      </c>
    </row>
    <row r="305" spans="3:12">
      <c r="C305" s="611" t="s">
        <v>147</v>
      </c>
      <c r="D305" s="611" t="s">
        <v>147</v>
      </c>
      <c r="E305" s="611" t="s">
        <v>147</v>
      </c>
      <c r="F305" s="611" t="s">
        <v>147</v>
      </c>
      <c r="G305" s="611" t="s">
        <v>147</v>
      </c>
      <c r="H305" s="973" t="s">
        <v>147</v>
      </c>
      <c r="I305" s="611" t="s">
        <v>147</v>
      </c>
      <c r="J305" s="611" t="s">
        <v>147</v>
      </c>
      <c r="K305" s="611" t="s">
        <v>147</v>
      </c>
      <c r="L305" s="611" t="s">
        <v>147</v>
      </c>
    </row>
    <row r="306" spans="3:12">
      <c r="C306" s="611" t="s">
        <v>147</v>
      </c>
      <c r="D306" s="611" t="s">
        <v>147</v>
      </c>
      <c r="E306" s="611" t="s">
        <v>147</v>
      </c>
      <c r="F306" s="611" t="s">
        <v>147</v>
      </c>
      <c r="G306" s="611" t="s">
        <v>147</v>
      </c>
      <c r="H306" s="973" t="s">
        <v>147</v>
      </c>
      <c r="I306" s="611" t="s">
        <v>147</v>
      </c>
      <c r="J306" s="611" t="s">
        <v>147</v>
      </c>
      <c r="K306" s="611" t="s">
        <v>147</v>
      </c>
      <c r="L306" s="611" t="s">
        <v>147</v>
      </c>
    </row>
    <row r="307" spans="3:12">
      <c r="C307" s="611" t="s">
        <v>147</v>
      </c>
      <c r="D307" s="611" t="s">
        <v>147</v>
      </c>
      <c r="E307" s="611" t="s">
        <v>147</v>
      </c>
      <c r="F307" s="611" t="s">
        <v>147</v>
      </c>
      <c r="G307" s="611" t="s">
        <v>147</v>
      </c>
      <c r="H307" s="973" t="s">
        <v>147</v>
      </c>
      <c r="I307" s="611" t="s">
        <v>147</v>
      </c>
      <c r="J307" s="611" t="s">
        <v>147</v>
      </c>
      <c r="K307" s="611" t="s">
        <v>147</v>
      </c>
      <c r="L307" s="611" t="s">
        <v>147</v>
      </c>
    </row>
    <row r="308" spans="3:12">
      <c r="C308" s="611" t="s">
        <v>147</v>
      </c>
      <c r="D308" s="611" t="s">
        <v>147</v>
      </c>
      <c r="E308" s="611" t="s">
        <v>147</v>
      </c>
      <c r="F308" s="611" t="s">
        <v>147</v>
      </c>
      <c r="G308" s="611" t="s">
        <v>147</v>
      </c>
      <c r="H308" s="973" t="s">
        <v>147</v>
      </c>
      <c r="I308" s="611" t="s">
        <v>147</v>
      </c>
      <c r="J308" s="611" t="s">
        <v>147</v>
      </c>
      <c r="K308" s="611" t="s">
        <v>147</v>
      </c>
      <c r="L308" s="611" t="s">
        <v>147</v>
      </c>
    </row>
    <row r="309" spans="3:12">
      <c r="C309" s="611" t="s">
        <v>147</v>
      </c>
      <c r="D309" s="611" t="s">
        <v>147</v>
      </c>
      <c r="E309" s="611" t="s">
        <v>147</v>
      </c>
      <c r="F309" s="611" t="s">
        <v>147</v>
      </c>
      <c r="G309" s="611" t="s">
        <v>147</v>
      </c>
      <c r="H309" s="973" t="s">
        <v>147</v>
      </c>
      <c r="I309" s="611" t="s">
        <v>147</v>
      </c>
      <c r="J309" s="611" t="s">
        <v>147</v>
      </c>
      <c r="K309" s="611" t="s">
        <v>147</v>
      </c>
      <c r="L309" s="611" t="s">
        <v>147</v>
      </c>
    </row>
    <row r="310" spans="3:12">
      <c r="C310" s="611" t="s">
        <v>147</v>
      </c>
      <c r="D310" s="611" t="s">
        <v>147</v>
      </c>
      <c r="E310" s="611" t="s">
        <v>147</v>
      </c>
      <c r="F310" s="611" t="s">
        <v>147</v>
      </c>
      <c r="G310" s="611" t="s">
        <v>147</v>
      </c>
      <c r="H310" s="973" t="s">
        <v>147</v>
      </c>
      <c r="I310" s="611" t="s">
        <v>147</v>
      </c>
      <c r="J310" s="611" t="s">
        <v>147</v>
      </c>
      <c r="K310" s="611" t="s">
        <v>147</v>
      </c>
      <c r="L310" s="611" t="s">
        <v>147</v>
      </c>
    </row>
    <row r="311" spans="3:12">
      <c r="C311" s="611" t="s">
        <v>147</v>
      </c>
      <c r="D311" s="611" t="s">
        <v>147</v>
      </c>
      <c r="E311" s="611" t="s">
        <v>147</v>
      </c>
      <c r="F311" s="611" t="s">
        <v>147</v>
      </c>
      <c r="G311" s="611" t="s">
        <v>147</v>
      </c>
      <c r="H311" s="973" t="s">
        <v>147</v>
      </c>
      <c r="I311" s="611" t="s">
        <v>147</v>
      </c>
      <c r="J311" s="611" t="s">
        <v>147</v>
      </c>
      <c r="K311" s="611" t="s">
        <v>147</v>
      </c>
      <c r="L311" s="611" t="s">
        <v>147</v>
      </c>
    </row>
    <row r="312" spans="3:12">
      <c r="C312" s="611" t="s">
        <v>147</v>
      </c>
      <c r="D312" s="611" t="s">
        <v>147</v>
      </c>
      <c r="E312" s="611" t="s">
        <v>147</v>
      </c>
      <c r="F312" s="611" t="s">
        <v>147</v>
      </c>
      <c r="G312" s="611" t="s">
        <v>147</v>
      </c>
      <c r="H312" s="973" t="s">
        <v>147</v>
      </c>
      <c r="I312" s="611" t="s">
        <v>147</v>
      </c>
      <c r="J312" s="611" t="s">
        <v>147</v>
      </c>
      <c r="K312" s="611" t="s">
        <v>147</v>
      </c>
      <c r="L312" s="611" t="s">
        <v>147</v>
      </c>
    </row>
    <row r="313" spans="3:12">
      <c r="C313" s="611" t="s">
        <v>147</v>
      </c>
      <c r="D313" s="611" t="s">
        <v>147</v>
      </c>
      <c r="E313" s="611" t="s">
        <v>147</v>
      </c>
      <c r="F313" s="611" t="s">
        <v>147</v>
      </c>
      <c r="G313" s="611" t="s">
        <v>147</v>
      </c>
      <c r="H313" s="973" t="s">
        <v>147</v>
      </c>
      <c r="I313" s="611" t="s">
        <v>147</v>
      </c>
      <c r="J313" s="611" t="s">
        <v>147</v>
      </c>
      <c r="K313" s="611" t="s">
        <v>147</v>
      </c>
      <c r="L313" s="611" t="s">
        <v>147</v>
      </c>
    </row>
    <row r="314" spans="3:12">
      <c r="C314" s="611" t="s">
        <v>147</v>
      </c>
      <c r="D314" s="611" t="s">
        <v>147</v>
      </c>
      <c r="E314" s="611" t="s">
        <v>147</v>
      </c>
      <c r="F314" s="611" t="s">
        <v>147</v>
      </c>
      <c r="G314" s="611" t="s">
        <v>147</v>
      </c>
      <c r="H314" s="973" t="s">
        <v>147</v>
      </c>
      <c r="I314" s="611" t="s">
        <v>147</v>
      </c>
      <c r="J314" s="611" t="s">
        <v>147</v>
      </c>
      <c r="K314" s="611" t="s">
        <v>147</v>
      </c>
      <c r="L314" s="611" t="s">
        <v>147</v>
      </c>
    </row>
    <row r="315" spans="3:12">
      <c r="C315" s="611" t="s">
        <v>147</v>
      </c>
      <c r="D315" s="611" t="s">
        <v>147</v>
      </c>
      <c r="E315" s="611" t="s">
        <v>147</v>
      </c>
      <c r="F315" s="611" t="s">
        <v>147</v>
      </c>
      <c r="G315" s="611" t="s">
        <v>147</v>
      </c>
      <c r="H315" s="973" t="s">
        <v>147</v>
      </c>
      <c r="I315" s="611" t="s">
        <v>147</v>
      </c>
      <c r="J315" s="611" t="s">
        <v>147</v>
      </c>
      <c r="K315" s="611" t="s">
        <v>147</v>
      </c>
      <c r="L315" s="611" t="s">
        <v>147</v>
      </c>
    </row>
    <row r="316" spans="3:12">
      <c r="C316" s="611" t="s">
        <v>147</v>
      </c>
      <c r="D316" s="611" t="s">
        <v>147</v>
      </c>
      <c r="E316" s="611" t="s">
        <v>147</v>
      </c>
      <c r="F316" s="611" t="s">
        <v>147</v>
      </c>
      <c r="G316" s="611" t="s">
        <v>147</v>
      </c>
      <c r="H316" s="973" t="s">
        <v>147</v>
      </c>
      <c r="I316" s="611" t="s">
        <v>147</v>
      </c>
      <c r="J316" s="611" t="s">
        <v>147</v>
      </c>
      <c r="K316" s="611" t="s">
        <v>147</v>
      </c>
      <c r="L316" s="611" t="s">
        <v>147</v>
      </c>
    </row>
    <row r="317" spans="3:12">
      <c r="C317" s="611" t="s">
        <v>147</v>
      </c>
      <c r="D317" s="611" t="s">
        <v>147</v>
      </c>
      <c r="E317" s="611" t="s">
        <v>147</v>
      </c>
      <c r="F317" s="611" t="s">
        <v>147</v>
      </c>
      <c r="G317" s="611" t="s">
        <v>147</v>
      </c>
      <c r="H317" s="973" t="s">
        <v>147</v>
      </c>
      <c r="I317" s="611" t="s">
        <v>147</v>
      </c>
      <c r="J317" s="611" t="s">
        <v>147</v>
      </c>
      <c r="K317" s="611" t="s">
        <v>147</v>
      </c>
      <c r="L317" s="611" t="s">
        <v>147</v>
      </c>
    </row>
    <row r="318" spans="3:12">
      <c r="C318" s="611" t="s">
        <v>147</v>
      </c>
      <c r="D318" s="611" t="s">
        <v>147</v>
      </c>
      <c r="E318" s="611" t="s">
        <v>147</v>
      </c>
      <c r="F318" s="611" t="s">
        <v>147</v>
      </c>
      <c r="G318" s="611" t="s">
        <v>147</v>
      </c>
      <c r="H318" s="973" t="s">
        <v>147</v>
      </c>
      <c r="I318" s="611" t="s">
        <v>147</v>
      </c>
      <c r="J318" s="611" t="s">
        <v>147</v>
      </c>
      <c r="K318" s="611" t="s">
        <v>147</v>
      </c>
      <c r="L318" s="611" t="s">
        <v>147</v>
      </c>
    </row>
    <row r="319" spans="3:12">
      <c r="C319" s="611" t="s">
        <v>147</v>
      </c>
      <c r="D319" s="611" t="s">
        <v>147</v>
      </c>
      <c r="E319" s="611" t="s">
        <v>147</v>
      </c>
      <c r="F319" s="611" t="s">
        <v>147</v>
      </c>
      <c r="G319" s="611" t="s">
        <v>147</v>
      </c>
      <c r="H319" s="973" t="s">
        <v>147</v>
      </c>
      <c r="I319" s="611" t="s">
        <v>147</v>
      </c>
      <c r="J319" s="611" t="s">
        <v>147</v>
      </c>
      <c r="K319" s="611" t="s">
        <v>147</v>
      </c>
      <c r="L319" s="611" t="s">
        <v>147</v>
      </c>
    </row>
    <row r="320" spans="3:12">
      <c r="C320" s="611" t="s">
        <v>147</v>
      </c>
      <c r="D320" s="611" t="s">
        <v>147</v>
      </c>
      <c r="E320" s="611" t="s">
        <v>147</v>
      </c>
      <c r="F320" s="611" t="s">
        <v>147</v>
      </c>
      <c r="G320" s="611" t="s">
        <v>147</v>
      </c>
      <c r="H320" s="973" t="s">
        <v>147</v>
      </c>
      <c r="I320" s="611" t="s">
        <v>147</v>
      </c>
      <c r="J320" s="611" t="s">
        <v>147</v>
      </c>
      <c r="K320" s="611" t="s">
        <v>147</v>
      </c>
      <c r="L320" s="611" t="s">
        <v>147</v>
      </c>
    </row>
    <row r="321" spans="3:12">
      <c r="C321" s="611" t="s">
        <v>147</v>
      </c>
      <c r="D321" s="611" t="s">
        <v>147</v>
      </c>
      <c r="E321" s="611" t="s">
        <v>147</v>
      </c>
      <c r="F321" s="611" t="s">
        <v>147</v>
      </c>
      <c r="G321" s="611" t="s">
        <v>147</v>
      </c>
      <c r="H321" s="973" t="s">
        <v>147</v>
      </c>
      <c r="I321" s="611" t="s">
        <v>147</v>
      </c>
      <c r="J321" s="611" t="s">
        <v>147</v>
      </c>
      <c r="K321" s="611" t="s">
        <v>147</v>
      </c>
      <c r="L321" s="611" t="s">
        <v>147</v>
      </c>
    </row>
    <row r="322" spans="3:12">
      <c r="C322" s="611" t="s">
        <v>147</v>
      </c>
      <c r="D322" s="611" t="s">
        <v>147</v>
      </c>
      <c r="E322" s="611" t="s">
        <v>147</v>
      </c>
      <c r="F322" s="611" t="s">
        <v>147</v>
      </c>
      <c r="G322" s="611" t="s">
        <v>147</v>
      </c>
      <c r="H322" s="973" t="s">
        <v>147</v>
      </c>
      <c r="I322" s="611" t="s">
        <v>147</v>
      </c>
      <c r="J322" s="611" t="s">
        <v>147</v>
      </c>
      <c r="K322" s="611" t="s">
        <v>147</v>
      </c>
      <c r="L322" s="611" t="s">
        <v>147</v>
      </c>
    </row>
    <row r="323" spans="3:12">
      <c r="C323" s="611" t="s">
        <v>147</v>
      </c>
      <c r="D323" s="611" t="s">
        <v>147</v>
      </c>
      <c r="E323" s="611" t="s">
        <v>147</v>
      </c>
      <c r="F323" s="611" t="s">
        <v>147</v>
      </c>
      <c r="G323" s="611" t="s">
        <v>147</v>
      </c>
      <c r="H323" s="973" t="s">
        <v>147</v>
      </c>
      <c r="I323" s="611" t="s">
        <v>147</v>
      </c>
      <c r="J323" s="611" t="s">
        <v>147</v>
      </c>
      <c r="K323" s="611" t="s">
        <v>147</v>
      </c>
      <c r="L323" s="611" t="s">
        <v>147</v>
      </c>
    </row>
    <row r="324" spans="3:12">
      <c r="C324" s="611" t="s">
        <v>147</v>
      </c>
      <c r="D324" s="611" t="s">
        <v>147</v>
      </c>
      <c r="E324" s="611" t="s">
        <v>147</v>
      </c>
      <c r="F324" s="611" t="s">
        <v>147</v>
      </c>
      <c r="G324" s="611" t="s">
        <v>147</v>
      </c>
      <c r="H324" s="973" t="s">
        <v>147</v>
      </c>
      <c r="I324" s="611" t="s">
        <v>147</v>
      </c>
      <c r="J324" s="611" t="s">
        <v>147</v>
      </c>
      <c r="K324" s="611" t="s">
        <v>147</v>
      </c>
      <c r="L324" s="611" t="s">
        <v>147</v>
      </c>
    </row>
    <row r="325" spans="3:12">
      <c r="C325" s="611" t="s">
        <v>147</v>
      </c>
      <c r="D325" s="611" t="s">
        <v>147</v>
      </c>
      <c r="E325" s="611" t="s">
        <v>147</v>
      </c>
      <c r="F325" s="611" t="s">
        <v>147</v>
      </c>
      <c r="G325" s="611" t="s">
        <v>147</v>
      </c>
      <c r="H325" s="973" t="s">
        <v>147</v>
      </c>
      <c r="I325" s="611" t="s">
        <v>147</v>
      </c>
      <c r="J325" s="611" t="s">
        <v>147</v>
      </c>
      <c r="K325" s="611" t="s">
        <v>147</v>
      </c>
      <c r="L325" s="611" t="s">
        <v>147</v>
      </c>
    </row>
    <row r="326" spans="3:12">
      <c r="C326" s="611" t="s">
        <v>147</v>
      </c>
      <c r="D326" s="611" t="s">
        <v>147</v>
      </c>
      <c r="E326" s="611" t="s">
        <v>147</v>
      </c>
      <c r="F326" s="611" t="s">
        <v>147</v>
      </c>
      <c r="G326" s="611" t="s">
        <v>147</v>
      </c>
      <c r="H326" s="973" t="s">
        <v>147</v>
      </c>
      <c r="I326" s="611" t="s">
        <v>147</v>
      </c>
      <c r="J326" s="611" t="s">
        <v>147</v>
      </c>
      <c r="K326" s="611" t="s">
        <v>147</v>
      </c>
      <c r="L326" s="611" t="s">
        <v>147</v>
      </c>
    </row>
    <row r="327" spans="3:12">
      <c r="C327" s="611" t="s">
        <v>147</v>
      </c>
      <c r="D327" s="611" t="s">
        <v>147</v>
      </c>
      <c r="E327" s="611" t="s">
        <v>147</v>
      </c>
      <c r="F327" s="611" t="s">
        <v>147</v>
      </c>
      <c r="G327" s="611" t="s">
        <v>147</v>
      </c>
      <c r="H327" s="973" t="s">
        <v>147</v>
      </c>
      <c r="I327" s="611" t="s">
        <v>147</v>
      </c>
      <c r="J327" s="611" t="s">
        <v>147</v>
      </c>
      <c r="K327" s="611" t="s">
        <v>147</v>
      </c>
      <c r="L327" s="611" t="s">
        <v>147</v>
      </c>
    </row>
    <row r="328" spans="3:12">
      <c r="C328" s="611" t="s">
        <v>147</v>
      </c>
      <c r="D328" s="611" t="s">
        <v>147</v>
      </c>
      <c r="E328" s="611" t="s">
        <v>147</v>
      </c>
      <c r="F328" s="611" t="s">
        <v>147</v>
      </c>
      <c r="G328" s="611" t="s">
        <v>147</v>
      </c>
      <c r="H328" s="973" t="s">
        <v>147</v>
      </c>
      <c r="I328" s="611" t="s">
        <v>147</v>
      </c>
      <c r="J328" s="611" t="s">
        <v>147</v>
      </c>
      <c r="K328" s="611" t="s">
        <v>147</v>
      </c>
      <c r="L328" s="611" t="s">
        <v>147</v>
      </c>
    </row>
    <row r="329" spans="3:12">
      <c r="C329" s="611" t="s">
        <v>147</v>
      </c>
      <c r="D329" s="611" t="s">
        <v>147</v>
      </c>
      <c r="E329" s="611" t="s">
        <v>147</v>
      </c>
      <c r="F329" s="611" t="s">
        <v>147</v>
      </c>
      <c r="G329" s="611" t="s">
        <v>147</v>
      </c>
      <c r="H329" s="973" t="s">
        <v>147</v>
      </c>
      <c r="I329" s="611" t="s">
        <v>147</v>
      </c>
      <c r="J329" s="611" t="s">
        <v>147</v>
      </c>
      <c r="K329" s="611" t="s">
        <v>147</v>
      </c>
      <c r="L329" s="611" t="s">
        <v>147</v>
      </c>
    </row>
    <row r="330" spans="3:12">
      <c r="C330" s="611" t="s">
        <v>147</v>
      </c>
      <c r="D330" s="611" t="s">
        <v>147</v>
      </c>
      <c r="E330" s="611" t="s">
        <v>147</v>
      </c>
      <c r="F330" s="611" t="s">
        <v>147</v>
      </c>
      <c r="G330" s="611" t="s">
        <v>147</v>
      </c>
      <c r="H330" s="973" t="s">
        <v>147</v>
      </c>
      <c r="I330" s="611" t="s">
        <v>147</v>
      </c>
      <c r="J330" s="611" t="s">
        <v>147</v>
      </c>
      <c r="K330" s="611" t="s">
        <v>147</v>
      </c>
      <c r="L330" s="611" t="s">
        <v>147</v>
      </c>
    </row>
    <row r="331" spans="3:12">
      <c r="C331" s="611" t="s">
        <v>147</v>
      </c>
      <c r="D331" s="611" t="s">
        <v>147</v>
      </c>
      <c r="E331" s="611" t="s">
        <v>147</v>
      </c>
      <c r="F331" s="611" t="s">
        <v>147</v>
      </c>
      <c r="G331" s="611" t="s">
        <v>147</v>
      </c>
      <c r="H331" s="973" t="s">
        <v>147</v>
      </c>
      <c r="I331" s="611" t="s">
        <v>147</v>
      </c>
      <c r="J331" s="611" t="s">
        <v>147</v>
      </c>
      <c r="K331" s="611" t="s">
        <v>147</v>
      </c>
      <c r="L331" s="611" t="s">
        <v>147</v>
      </c>
    </row>
    <row r="332" spans="3:12">
      <c r="C332" s="611" t="s">
        <v>147</v>
      </c>
      <c r="D332" s="611" t="s">
        <v>147</v>
      </c>
      <c r="E332" s="611" t="s">
        <v>147</v>
      </c>
      <c r="F332" s="611" t="s">
        <v>147</v>
      </c>
      <c r="G332" s="611" t="s">
        <v>147</v>
      </c>
      <c r="H332" s="973" t="s">
        <v>147</v>
      </c>
      <c r="I332" s="611" t="s">
        <v>147</v>
      </c>
      <c r="J332" s="611" t="s">
        <v>147</v>
      </c>
      <c r="K332" s="611" t="s">
        <v>147</v>
      </c>
      <c r="L332" s="611" t="s">
        <v>147</v>
      </c>
    </row>
    <row r="333" spans="3:12">
      <c r="C333" s="611" t="s">
        <v>147</v>
      </c>
      <c r="D333" s="611" t="s">
        <v>147</v>
      </c>
      <c r="E333" s="611" t="s">
        <v>147</v>
      </c>
      <c r="F333" s="611" t="s">
        <v>147</v>
      </c>
      <c r="G333" s="611" t="s">
        <v>147</v>
      </c>
      <c r="H333" s="973" t="s">
        <v>147</v>
      </c>
      <c r="I333" s="611" t="s">
        <v>147</v>
      </c>
      <c r="J333" s="611" t="s">
        <v>147</v>
      </c>
      <c r="K333" s="611" t="s">
        <v>147</v>
      </c>
      <c r="L333" s="611" t="s">
        <v>147</v>
      </c>
    </row>
    <row r="334" spans="3:12">
      <c r="C334" s="611" t="s">
        <v>147</v>
      </c>
      <c r="D334" s="611" t="s">
        <v>147</v>
      </c>
      <c r="E334" s="611" t="s">
        <v>147</v>
      </c>
      <c r="F334" s="611" t="s">
        <v>147</v>
      </c>
      <c r="G334" s="611" t="s">
        <v>147</v>
      </c>
      <c r="H334" s="973" t="s">
        <v>147</v>
      </c>
      <c r="I334" s="611" t="s">
        <v>147</v>
      </c>
      <c r="J334" s="611" t="s">
        <v>147</v>
      </c>
      <c r="K334" s="611" t="s">
        <v>147</v>
      </c>
      <c r="L334" s="611" t="s">
        <v>147</v>
      </c>
    </row>
    <row r="335" spans="3:12">
      <c r="C335" s="611" t="s">
        <v>147</v>
      </c>
      <c r="D335" s="611" t="s">
        <v>147</v>
      </c>
      <c r="E335" s="611" t="s">
        <v>147</v>
      </c>
      <c r="F335" s="611" t="s">
        <v>147</v>
      </c>
      <c r="G335" s="611" t="s">
        <v>147</v>
      </c>
      <c r="H335" s="973" t="s">
        <v>147</v>
      </c>
      <c r="I335" s="611" t="s">
        <v>147</v>
      </c>
      <c r="J335" s="611" t="s">
        <v>147</v>
      </c>
      <c r="K335" s="611" t="s">
        <v>147</v>
      </c>
      <c r="L335" s="611" t="s">
        <v>147</v>
      </c>
    </row>
    <row r="336" spans="3:12">
      <c r="C336" s="611" t="s">
        <v>147</v>
      </c>
      <c r="D336" s="611" t="s">
        <v>147</v>
      </c>
      <c r="E336" s="611" t="s">
        <v>147</v>
      </c>
      <c r="F336" s="611" t="s">
        <v>147</v>
      </c>
      <c r="G336" s="611" t="s">
        <v>147</v>
      </c>
      <c r="H336" s="973" t="s">
        <v>147</v>
      </c>
      <c r="I336" s="611" t="s">
        <v>147</v>
      </c>
      <c r="J336" s="611" t="s">
        <v>147</v>
      </c>
      <c r="K336" s="611" t="s">
        <v>147</v>
      </c>
      <c r="L336" s="611" t="s">
        <v>147</v>
      </c>
    </row>
    <row r="337" spans="3:12">
      <c r="C337" s="611" t="s">
        <v>147</v>
      </c>
      <c r="D337" s="611" t="s">
        <v>147</v>
      </c>
      <c r="E337" s="611" t="s">
        <v>147</v>
      </c>
      <c r="F337" s="611" t="s">
        <v>147</v>
      </c>
      <c r="G337" s="611" t="s">
        <v>147</v>
      </c>
      <c r="H337" s="973" t="s">
        <v>147</v>
      </c>
      <c r="I337" s="611" t="s">
        <v>147</v>
      </c>
      <c r="J337" s="611" t="s">
        <v>147</v>
      </c>
      <c r="K337" s="611" t="s">
        <v>147</v>
      </c>
      <c r="L337" s="611" t="s">
        <v>147</v>
      </c>
    </row>
    <row r="338" spans="3:12">
      <c r="C338" s="611" t="s">
        <v>147</v>
      </c>
      <c r="D338" s="611" t="s">
        <v>147</v>
      </c>
      <c r="E338" s="611" t="s">
        <v>147</v>
      </c>
      <c r="F338" s="611" t="s">
        <v>147</v>
      </c>
      <c r="G338" s="611" t="s">
        <v>147</v>
      </c>
      <c r="H338" s="973" t="s">
        <v>147</v>
      </c>
      <c r="I338" s="611" t="s">
        <v>147</v>
      </c>
      <c r="J338" s="611" t="s">
        <v>147</v>
      </c>
      <c r="K338" s="611" t="s">
        <v>147</v>
      </c>
      <c r="L338" s="611" t="s">
        <v>147</v>
      </c>
    </row>
    <row r="339" spans="3:12">
      <c r="C339" s="611" t="s">
        <v>147</v>
      </c>
      <c r="D339" s="611" t="s">
        <v>147</v>
      </c>
      <c r="E339" s="611" t="s">
        <v>147</v>
      </c>
      <c r="F339" s="611" t="s">
        <v>147</v>
      </c>
      <c r="G339" s="611" t="s">
        <v>147</v>
      </c>
      <c r="H339" s="973" t="s">
        <v>147</v>
      </c>
      <c r="I339" s="611" t="s">
        <v>147</v>
      </c>
      <c r="J339" s="611" t="s">
        <v>147</v>
      </c>
      <c r="K339" s="611" t="s">
        <v>147</v>
      </c>
      <c r="L339" s="611" t="s">
        <v>147</v>
      </c>
    </row>
    <row r="340" spans="3:12">
      <c r="C340" s="611" t="s">
        <v>147</v>
      </c>
      <c r="D340" s="611" t="s">
        <v>147</v>
      </c>
      <c r="E340" s="611" t="s">
        <v>147</v>
      </c>
      <c r="F340" s="611" t="s">
        <v>147</v>
      </c>
      <c r="G340" s="611" t="s">
        <v>147</v>
      </c>
      <c r="H340" s="973" t="s">
        <v>147</v>
      </c>
      <c r="I340" s="611" t="s">
        <v>147</v>
      </c>
      <c r="J340" s="611" t="s">
        <v>147</v>
      </c>
      <c r="K340" s="611" t="s">
        <v>147</v>
      </c>
      <c r="L340" s="611" t="s">
        <v>147</v>
      </c>
    </row>
    <row r="341" spans="3:12">
      <c r="C341" s="611" t="s">
        <v>147</v>
      </c>
      <c r="D341" s="611" t="s">
        <v>147</v>
      </c>
      <c r="E341" s="611" t="s">
        <v>147</v>
      </c>
      <c r="F341" s="611" t="s">
        <v>147</v>
      </c>
      <c r="G341" s="611" t="s">
        <v>147</v>
      </c>
      <c r="H341" s="973" t="s">
        <v>147</v>
      </c>
      <c r="I341" s="611" t="s">
        <v>147</v>
      </c>
      <c r="J341" s="611" t="s">
        <v>147</v>
      </c>
      <c r="K341" s="611" t="s">
        <v>147</v>
      </c>
      <c r="L341" s="611" t="s">
        <v>147</v>
      </c>
    </row>
    <row r="342" spans="3:12">
      <c r="C342" s="611" t="s">
        <v>147</v>
      </c>
      <c r="D342" s="611" t="s">
        <v>147</v>
      </c>
      <c r="E342" s="611" t="s">
        <v>147</v>
      </c>
      <c r="F342" s="611" t="s">
        <v>147</v>
      </c>
      <c r="G342" s="611" t="s">
        <v>147</v>
      </c>
      <c r="H342" s="973" t="s">
        <v>147</v>
      </c>
      <c r="I342" s="611" t="s">
        <v>147</v>
      </c>
      <c r="J342" s="611" t="s">
        <v>147</v>
      </c>
      <c r="K342" s="611" t="s">
        <v>147</v>
      </c>
      <c r="L342" s="611" t="s">
        <v>147</v>
      </c>
    </row>
    <row r="343" spans="3:12">
      <c r="C343" s="611" t="s">
        <v>147</v>
      </c>
      <c r="D343" s="611" t="s">
        <v>147</v>
      </c>
      <c r="E343" s="611" t="s">
        <v>147</v>
      </c>
      <c r="F343" s="611" t="s">
        <v>147</v>
      </c>
      <c r="G343" s="611" t="s">
        <v>147</v>
      </c>
      <c r="H343" s="973" t="s">
        <v>147</v>
      </c>
      <c r="I343" s="611" t="s">
        <v>147</v>
      </c>
      <c r="J343" s="611" t="s">
        <v>147</v>
      </c>
      <c r="K343" s="611" t="s">
        <v>147</v>
      </c>
      <c r="L343" s="611" t="s">
        <v>147</v>
      </c>
    </row>
    <row r="344" spans="3:12">
      <c r="C344" s="611" t="s">
        <v>147</v>
      </c>
      <c r="D344" s="611" t="s">
        <v>147</v>
      </c>
      <c r="E344" s="611" t="s">
        <v>147</v>
      </c>
      <c r="F344" s="611" t="s">
        <v>147</v>
      </c>
      <c r="G344" s="611" t="s">
        <v>147</v>
      </c>
      <c r="H344" s="973" t="s">
        <v>147</v>
      </c>
      <c r="I344" s="611" t="s">
        <v>147</v>
      </c>
      <c r="J344" s="611" t="s">
        <v>147</v>
      </c>
      <c r="K344" s="611" t="s">
        <v>147</v>
      </c>
      <c r="L344" s="611" t="s">
        <v>147</v>
      </c>
    </row>
    <row r="345" spans="3:12">
      <c r="C345" s="611" t="s">
        <v>147</v>
      </c>
      <c r="D345" s="611" t="s">
        <v>147</v>
      </c>
      <c r="E345" s="611" t="s">
        <v>147</v>
      </c>
      <c r="F345" s="611" t="s">
        <v>147</v>
      </c>
      <c r="G345" s="611" t="s">
        <v>147</v>
      </c>
      <c r="H345" s="973" t="s">
        <v>147</v>
      </c>
      <c r="I345" s="611" t="s">
        <v>147</v>
      </c>
      <c r="J345" s="611" t="s">
        <v>147</v>
      </c>
      <c r="K345" s="611" t="s">
        <v>147</v>
      </c>
      <c r="L345" s="611" t="s">
        <v>147</v>
      </c>
    </row>
    <row r="346" spans="3:12">
      <c r="C346" s="611" t="s">
        <v>147</v>
      </c>
      <c r="D346" s="611" t="s">
        <v>147</v>
      </c>
      <c r="E346" s="611" t="s">
        <v>147</v>
      </c>
      <c r="F346" s="611" t="s">
        <v>147</v>
      </c>
      <c r="G346" s="611" t="s">
        <v>147</v>
      </c>
      <c r="H346" s="973" t="s">
        <v>147</v>
      </c>
      <c r="I346" s="611" t="s">
        <v>147</v>
      </c>
      <c r="J346" s="611" t="s">
        <v>147</v>
      </c>
      <c r="K346" s="611" t="s">
        <v>147</v>
      </c>
      <c r="L346" s="611" t="s">
        <v>147</v>
      </c>
    </row>
    <row r="347" spans="3:12">
      <c r="C347" s="611" t="s">
        <v>147</v>
      </c>
      <c r="D347" s="611" t="s">
        <v>147</v>
      </c>
      <c r="E347" s="611" t="s">
        <v>147</v>
      </c>
      <c r="F347" s="611" t="s">
        <v>147</v>
      </c>
      <c r="G347" s="611" t="s">
        <v>147</v>
      </c>
      <c r="H347" s="973" t="s">
        <v>147</v>
      </c>
      <c r="I347" s="611" t="s">
        <v>147</v>
      </c>
      <c r="J347" s="611" t="s">
        <v>147</v>
      </c>
      <c r="K347" s="611" t="s">
        <v>147</v>
      </c>
      <c r="L347" s="611" t="s">
        <v>147</v>
      </c>
    </row>
    <row r="348" spans="3:12">
      <c r="C348" s="611" t="s">
        <v>147</v>
      </c>
      <c r="D348" s="611" t="s">
        <v>147</v>
      </c>
      <c r="E348" s="611" t="s">
        <v>147</v>
      </c>
      <c r="F348" s="611" t="s">
        <v>147</v>
      </c>
      <c r="G348" s="611" t="s">
        <v>147</v>
      </c>
      <c r="H348" s="973" t="s">
        <v>147</v>
      </c>
      <c r="I348" s="611" t="s">
        <v>147</v>
      </c>
      <c r="J348" s="611" t="s">
        <v>147</v>
      </c>
      <c r="K348" s="611" t="s">
        <v>147</v>
      </c>
      <c r="L348" s="611" t="s">
        <v>147</v>
      </c>
    </row>
    <row r="349" spans="3:12">
      <c r="C349" s="611" t="s">
        <v>147</v>
      </c>
      <c r="D349" s="611" t="s">
        <v>147</v>
      </c>
      <c r="E349" s="611" t="s">
        <v>147</v>
      </c>
      <c r="F349" s="611" t="s">
        <v>147</v>
      </c>
      <c r="G349" s="611" t="s">
        <v>147</v>
      </c>
      <c r="H349" s="973" t="s">
        <v>147</v>
      </c>
      <c r="I349" s="611" t="s">
        <v>147</v>
      </c>
      <c r="J349" s="611" t="s">
        <v>147</v>
      </c>
      <c r="K349" s="611" t="s">
        <v>147</v>
      </c>
      <c r="L349" s="611" t="s">
        <v>147</v>
      </c>
    </row>
    <row r="350" spans="3:12">
      <c r="C350" s="611" t="s">
        <v>147</v>
      </c>
      <c r="D350" s="611" t="s">
        <v>147</v>
      </c>
      <c r="E350" s="611" t="s">
        <v>147</v>
      </c>
      <c r="F350" s="611" t="s">
        <v>147</v>
      </c>
      <c r="G350" s="611" t="s">
        <v>147</v>
      </c>
      <c r="H350" s="973" t="s">
        <v>147</v>
      </c>
      <c r="I350" s="611" t="s">
        <v>147</v>
      </c>
      <c r="J350" s="611" t="s">
        <v>147</v>
      </c>
      <c r="K350" s="611" t="s">
        <v>147</v>
      </c>
      <c r="L350" s="611" t="s">
        <v>147</v>
      </c>
    </row>
    <row r="351" spans="3:12">
      <c r="C351" s="611" t="s">
        <v>147</v>
      </c>
      <c r="D351" s="611" t="s">
        <v>147</v>
      </c>
      <c r="E351" s="611" t="s">
        <v>147</v>
      </c>
      <c r="F351" s="611" t="s">
        <v>147</v>
      </c>
      <c r="G351" s="611" t="s">
        <v>147</v>
      </c>
      <c r="H351" s="973" t="s">
        <v>147</v>
      </c>
      <c r="I351" s="611" t="s">
        <v>147</v>
      </c>
      <c r="J351" s="611" t="s">
        <v>147</v>
      </c>
      <c r="K351" s="611" t="s">
        <v>147</v>
      </c>
      <c r="L351" s="611" t="s">
        <v>147</v>
      </c>
    </row>
    <row r="352" spans="3:12">
      <c r="C352" s="611" t="s">
        <v>147</v>
      </c>
      <c r="D352" s="611" t="s">
        <v>147</v>
      </c>
      <c r="E352" s="611" t="s">
        <v>147</v>
      </c>
      <c r="F352" s="611" t="s">
        <v>147</v>
      </c>
      <c r="G352" s="611" t="s">
        <v>147</v>
      </c>
      <c r="H352" s="973" t="s">
        <v>147</v>
      </c>
      <c r="I352" s="611" t="s">
        <v>147</v>
      </c>
      <c r="J352" s="611" t="s">
        <v>147</v>
      </c>
      <c r="K352" s="611" t="s">
        <v>147</v>
      </c>
      <c r="L352" s="611" t="s">
        <v>147</v>
      </c>
    </row>
    <row r="353" spans="3:12">
      <c r="C353" s="611" t="s">
        <v>147</v>
      </c>
      <c r="D353" s="611" t="s">
        <v>147</v>
      </c>
      <c r="E353" s="611" t="s">
        <v>147</v>
      </c>
      <c r="F353" s="611" t="s">
        <v>147</v>
      </c>
      <c r="G353" s="611" t="s">
        <v>147</v>
      </c>
      <c r="H353" s="973" t="s">
        <v>147</v>
      </c>
      <c r="I353" s="611" t="s">
        <v>147</v>
      </c>
      <c r="J353" s="611" t="s">
        <v>147</v>
      </c>
      <c r="K353" s="611" t="s">
        <v>147</v>
      </c>
      <c r="L353" s="611" t="s">
        <v>147</v>
      </c>
    </row>
    <row r="354" spans="3:12">
      <c r="C354" s="611" t="s">
        <v>147</v>
      </c>
      <c r="D354" s="611" t="s">
        <v>147</v>
      </c>
      <c r="E354" s="611" t="s">
        <v>147</v>
      </c>
      <c r="F354" s="611" t="s">
        <v>147</v>
      </c>
      <c r="G354" s="611" t="s">
        <v>147</v>
      </c>
      <c r="H354" s="973" t="s">
        <v>147</v>
      </c>
      <c r="I354" s="611" t="s">
        <v>147</v>
      </c>
      <c r="J354" s="611" t="s">
        <v>147</v>
      </c>
      <c r="K354" s="611" t="s">
        <v>147</v>
      </c>
      <c r="L354" s="611" t="s">
        <v>147</v>
      </c>
    </row>
    <row r="355" spans="3:12">
      <c r="C355" s="611" t="s">
        <v>147</v>
      </c>
      <c r="D355" s="611" t="s">
        <v>147</v>
      </c>
      <c r="E355" s="611" t="s">
        <v>147</v>
      </c>
      <c r="F355" s="611" t="s">
        <v>147</v>
      </c>
      <c r="G355" s="611" t="s">
        <v>147</v>
      </c>
      <c r="H355" s="973" t="s">
        <v>147</v>
      </c>
      <c r="I355" s="611" t="s">
        <v>147</v>
      </c>
      <c r="J355" s="611" t="s">
        <v>147</v>
      </c>
      <c r="K355" s="611" t="s">
        <v>147</v>
      </c>
      <c r="L355" s="611" t="s">
        <v>147</v>
      </c>
    </row>
    <row r="356" spans="3:12">
      <c r="C356" s="611" t="s">
        <v>147</v>
      </c>
      <c r="D356" s="611" t="s">
        <v>147</v>
      </c>
      <c r="E356" s="611" t="s">
        <v>147</v>
      </c>
      <c r="F356" s="611" t="s">
        <v>147</v>
      </c>
      <c r="G356" s="611" t="s">
        <v>147</v>
      </c>
      <c r="H356" s="973" t="s">
        <v>147</v>
      </c>
      <c r="I356" s="611" t="s">
        <v>147</v>
      </c>
      <c r="J356" s="611" t="s">
        <v>147</v>
      </c>
      <c r="K356" s="611" t="s">
        <v>147</v>
      </c>
      <c r="L356" s="611" t="s">
        <v>147</v>
      </c>
    </row>
    <row r="357" spans="3:12">
      <c r="C357" s="611" t="s">
        <v>147</v>
      </c>
      <c r="D357" s="611" t="s">
        <v>147</v>
      </c>
      <c r="E357" s="611" t="s">
        <v>147</v>
      </c>
      <c r="F357" s="611" t="s">
        <v>147</v>
      </c>
      <c r="G357" s="611" t="s">
        <v>147</v>
      </c>
      <c r="H357" s="973" t="s">
        <v>147</v>
      </c>
      <c r="I357" s="611" t="s">
        <v>147</v>
      </c>
      <c r="J357" s="611" t="s">
        <v>147</v>
      </c>
      <c r="K357" s="611" t="s">
        <v>147</v>
      </c>
      <c r="L357" s="611" t="s">
        <v>147</v>
      </c>
    </row>
    <row r="358" spans="3:12">
      <c r="C358" s="611" t="s">
        <v>147</v>
      </c>
      <c r="D358" s="611" t="s">
        <v>147</v>
      </c>
      <c r="E358" s="611" t="s">
        <v>147</v>
      </c>
      <c r="F358" s="611" t="s">
        <v>147</v>
      </c>
      <c r="G358" s="611" t="s">
        <v>147</v>
      </c>
      <c r="H358" s="973" t="s">
        <v>147</v>
      </c>
      <c r="I358" s="611" t="s">
        <v>147</v>
      </c>
      <c r="J358" s="611" t="s">
        <v>147</v>
      </c>
      <c r="K358" s="611" t="s">
        <v>147</v>
      </c>
      <c r="L358" s="611" t="s">
        <v>147</v>
      </c>
    </row>
    <row r="359" spans="3:12">
      <c r="C359" s="611" t="s">
        <v>147</v>
      </c>
      <c r="D359" s="611" t="s">
        <v>147</v>
      </c>
      <c r="E359" s="611" t="s">
        <v>147</v>
      </c>
      <c r="F359" s="611" t="s">
        <v>147</v>
      </c>
      <c r="G359" s="611" t="s">
        <v>147</v>
      </c>
      <c r="H359" s="973" t="s">
        <v>147</v>
      </c>
      <c r="I359" s="611" t="s">
        <v>147</v>
      </c>
      <c r="J359" s="611" t="s">
        <v>147</v>
      </c>
      <c r="K359" s="611" t="s">
        <v>147</v>
      </c>
      <c r="L359" s="611" t="s">
        <v>147</v>
      </c>
    </row>
    <row r="360" spans="3:12">
      <c r="C360" s="611" t="s">
        <v>147</v>
      </c>
      <c r="D360" s="611" t="s">
        <v>147</v>
      </c>
      <c r="E360" s="611" t="s">
        <v>147</v>
      </c>
      <c r="F360" s="611" t="s">
        <v>147</v>
      </c>
      <c r="G360" s="611" t="s">
        <v>147</v>
      </c>
      <c r="H360" s="973" t="s">
        <v>147</v>
      </c>
      <c r="I360" s="611" t="s">
        <v>147</v>
      </c>
      <c r="J360" s="611" t="s">
        <v>147</v>
      </c>
      <c r="K360" s="611" t="s">
        <v>147</v>
      </c>
      <c r="L360" s="611" t="s">
        <v>147</v>
      </c>
    </row>
    <row r="361" spans="3:12">
      <c r="C361" s="611" t="s">
        <v>147</v>
      </c>
      <c r="D361" s="611" t="s">
        <v>147</v>
      </c>
      <c r="E361" s="611" t="s">
        <v>147</v>
      </c>
      <c r="F361" s="611" t="s">
        <v>147</v>
      </c>
      <c r="G361" s="611" t="s">
        <v>147</v>
      </c>
      <c r="H361" s="973" t="s">
        <v>147</v>
      </c>
      <c r="I361" s="611" t="s">
        <v>147</v>
      </c>
      <c r="J361" s="611" t="s">
        <v>147</v>
      </c>
      <c r="K361" s="611" t="s">
        <v>147</v>
      </c>
      <c r="L361" s="611" t="s">
        <v>147</v>
      </c>
    </row>
    <row r="362" spans="3:12">
      <c r="C362" s="611" t="s">
        <v>147</v>
      </c>
      <c r="D362" s="611" t="s">
        <v>147</v>
      </c>
      <c r="E362" s="611" t="s">
        <v>147</v>
      </c>
      <c r="F362" s="611" t="s">
        <v>147</v>
      </c>
      <c r="G362" s="611" t="s">
        <v>147</v>
      </c>
      <c r="H362" s="973" t="s">
        <v>147</v>
      </c>
      <c r="I362" s="611" t="s">
        <v>147</v>
      </c>
      <c r="J362" s="611" t="s">
        <v>147</v>
      </c>
      <c r="K362" s="611" t="s">
        <v>147</v>
      </c>
      <c r="L362" s="611" t="s">
        <v>147</v>
      </c>
    </row>
    <row r="363" spans="3:12">
      <c r="C363" s="611" t="s">
        <v>147</v>
      </c>
      <c r="D363" s="611" t="s">
        <v>147</v>
      </c>
      <c r="E363" s="611" t="s">
        <v>147</v>
      </c>
      <c r="F363" s="611" t="s">
        <v>147</v>
      </c>
      <c r="G363" s="611" t="s">
        <v>147</v>
      </c>
      <c r="H363" s="973" t="s">
        <v>147</v>
      </c>
      <c r="I363" s="611" t="s">
        <v>147</v>
      </c>
      <c r="J363" s="611" t="s">
        <v>147</v>
      </c>
      <c r="K363" s="611" t="s">
        <v>147</v>
      </c>
      <c r="L363" s="611" t="s">
        <v>147</v>
      </c>
    </row>
    <row r="364" spans="3:12">
      <c r="C364" s="611" t="s">
        <v>147</v>
      </c>
      <c r="D364" s="611" t="s">
        <v>147</v>
      </c>
      <c r="E364" s="611" t="s">
        <v>147</v>
      </c>
      <c r="F364" s="611" t="s">
        <v>147</v>
      </c>
      <c r="G364" s="611" t="s">
        <v>147</v>
      </c>
      <c r="H364" s="973" t="s">
        <v>147</v>
      </c>
      <c r="I364" s="611" t="s">
        <v>147</v>
      </c>
      <c r="J364" s="611" t="s">
        <v>147</v>
      </c>
      <c r="K364" s="611" t="s">
        <v>147</v>
      </c>
      <c r="L364" s="611" t="s">
        <v>147</v>
      </c>
    </row>
    <row r="365" spans="3:12">
      <c r="C365" s="611" t="s">
        <v>147</v>
      </c>
      <c r="D365" s="611" t="s">
        <v>147</v>
      </c>
      <c r="E365" s="611" t="s">
        <v>147</v>
      </c>
      <c r="F365" s="611" t="s">
        <v>147</v>
      </c>
      <c r="G365" s="611" t="s">
        <v>147</v>
      </c>
      <c r="H365" s="973" t="s">
        <v>147</v>
      </c>
      <c r="I365" s="611" t="s">
        <v>147</v>
      </c>
      <c r="J365" s="611" t="s">
        <v>147</v>
      </c>
      <c r="K365" s="611" t="s">
        <v>147</v>
      </c>
      <c r="L365" s="611" t="s">
        <v>147</v>
      </c>
    </row>
    <row r="366" spans="3:12">
      <c r="C366" s="611" t="s">
        <v>147</v>
      </c>
      <c r="D366" s="611" t="s">
        <v>147</v>
      </c>
      <c r="E366" s="611" t="s">
        <v>147</v>
      </c>
      <c r="F366" s="611" t="s">
        <v>147</v>
      </c>
      <c r="G366" s="611" t="s">
        <v>147</v>
      </c>
      <c r="H366" s="973" t="s">
        <v>147</v>
      </c>
      <c r="I366" s="611" t="s">
        <v>147</v>
      </c>
      <c r="J366" s="611" t="s">
        <v>147</v>
      </c>
      <c r="K366" s="611" t="s">
        <v>147</v>
      </c>
      <c r="L366" s="611" t="s">
        <v>147</v>
      </c>
    </row>
    <row r="367" spans="3:12">
      <c r="C367" s="611" t="s">
        <v>147</v>
      </c>
      <c r="D367" s="611" t="s">
        <v>147</v>
      </c>
      <c r="E367" s="611" t="s">
        <v>147</v>
      </c>
      <c r="F367" s="611" t="s">
        <v>147</v>
      </c>
      <c r="G367" s="611" t="s">
        <v>147</v>
      </c>
      <c r="H367" s="973" t="s">
        <v>147</v>
      </c>
      <c r="I367" s="611" t="s">
        <v>147</v>
      </c>
      <c r="J367" s="611" t="s">
        <v>147</v>
      </c>
      <c r="K367" s="611" t="s">
        <v>147</v>
      </c>
      <c r="L367" s="611" t="s">
        <v>147</v>
      </c>
    </row>
    <row r="368" spans="3:12">
      <c r="C368" s="611" t="s">
        <v>147</v>
      </c>
      <c r="D368" s="611" t="s">
        <v>147</v>
      </c>
      <c r="E368" s="611" t="s">
        <v>147</v>
      </c>
      <c r="F368" s="611" t="s">
        <v>147</v>
      </c>
      <c r="G368" s="611" t="s">
        <v>147</v>
      </c>
      <c r="H368" s="973" t="s">
        <v>147</v>
      </c>
      <c r="I368" s="611" t="s">
        <v>147</v>
      </c>
      <c r="J368" s="611" t="s">
        <v>147</v>
      </c>
      <c r="K368" s="611" t="s">
        <v>147</v>
      </c>
      <c r="L368" s="611" t="s">
        <v>147</v>
      </c>
    </row>
    <row r="369" spans="3:12">
      <c r="C369" s="611" t="s">
        <v>147</v>
      </c>
      <c r="D369" s="611" t="s">
        <v>147</v>
      </c>
      <c r="E369" s="611" t="s">
        <v>147</v>
      </c>
      <c r="F369" s="611" t="s">
        <v>147</v>
      </c>
      <c r="G369" s="611" t="s">
        <v>147</v>
      </c>
      <c r="H369" s="973" t="s">
        <v>147</v>
      </c>
      <c r="I369" s="611" t="s">
        <v>147</v>
      </c>
      <c r="J369" s="611" t="s">
        <v>147</v>
      </c>
      <c r="K369" s="611" t="s">
        <v>147</v>
      </c>
      <c r="L369" s="611" t="s">
        <v>147</v>
      </c>
    </row>
    <row r="370" spans="3:12">
      <c r="C370" s="611" t="s">
        <v>147</v>
      </c>
      <c r="D370" s="611" t="s">
        <v>147</v>
      </c>
      <c r="E370" s="611" t="s">
        <v>147</v>
      </c>
      <c r="F370" s="611" t="s">
        <v>147</v>
      </c>
      <c r="G370" s="611" t="s">
        <v>147</v>
      </c>
      <c r="H370" s="973" t="s">
        <v>147</v>
      </c>
      <c r="I370" s="611" t="s">
        <v>147</v>
      </c>
      <c r="J370" s="611" t="s">
        <v>147</v>
      </c>
      <c r="K370" s="611" t="s">
        <v>147</v>
      </c>
      <c r="L370" s="611" t="s">
        <v>147</v>
      </c>
    </row>
    <row r="371" spans="3:12">
      <c r="C371" s="611" t="s">
        <v>147</v>
      </c>
      <c r="D371" s="611" t="s">
        <v>147</v>
      </c>
      <c r="E371" s="611" t="s">
        <v>147</v>
      </c>
      <c r="F371" s="611" t="s">
        <v>147</v>
      </c>
      <c r="G371" s="611" t="s">
        <v>147</v>
      </c>
      <c r="H371" s="973" t="s">
        <v>147</v>
      </c>
      <c r="I371" s="611" t="s">
        <v>147</v>
      </c>
      <c r="J371" s="611" t="s">
        <v>147</v>
      </c>
      <c r="K371" s="611" t="s">
        <v>147</v>
      </c>
      <c r="L371" s="611" t="s">
        <v>147</v>
      </c>
    </row>
    <row r="372" spans="3:12">
      <c r="C372" s="611" t="s">
        <v>147</v>
      </c>
      <c r="D372" s="611" t="s">
        <v>147</v>
      </c>
      <c r="E372" s="611" t="s">
        <v>147</v>
      </c>
      <c r="F372" s="611" t="s">
        <v>147</v>
      </c>
      <c r="G372" s="611" t="s">
        <v>147</v>
      </c>
      <c r="H372" s="973" t="s">
        <v>147</v>
      </c>
      <c r="I372" s="611" t="s">
        <v>147</v>
      </c>
      <c r="J372" s="611" t="s">
        <v>147</v>
      </c>
      <c r="K372" s="611" t="s">
        <v>147</v>
      </c>
      <c r="L372" s="611" t="s">
        <v>147</v>
      </c>
    </row>
    <row r="373" spans="3:12">
      <c r="C373" s="611" t="s">
        <v>147</v>
      </c>
      <c r="D373" s="611" t="s">
        <v>147</v>
      </c>
      <c r="E373" s="611" t="s">
        <v>147</v>
      </c>
      <c r="F373" s="611" t="s">
        <v>147</v>
      </c>
      <c r="G373" s="611" t="s">
        <v>147</v>
      </c>
      <c r="H373" s="973" t="s">
        <v>147</v>
      </c>
      <c r="I373" s="611" t="s">
        <v>147</v>
      </c>
      <c r="J373" s="611" t="s">
        <v>147</v>
      </c>
      <c r="K373" s="611" t="s">
        <v>147</v>
      </c>
      <c r="L373" s="611" t="s">
        <v>147</v>
      </c>
    </row>
    <row r="374" spans="3:12">
      <c r="C374" s="611" t="s">
        <v>147</v>
      </c>
      <c r="D374" s="611" t="s">
        <v>147</v>
      </c>
      <c r="E374" s="611" t="s">
        <v>147</v>
      </c>
      <c r="F374" s="611" t="s">
        <v>147</v>
      </c>
      <c r="G374" s="611" t="s">
        <v>147</v>
      </c>
      <c r="H374" s="973" t="s">
        <v>147</v>
      </c>
      <c r="I374" s="611" t="s">
        <v>147</v>
      </c>
      <c r="J374" s="611" t="s">
        <v>147</v>
      </c>
      <c r="K374" s="611" t="s">
        <v>147</v>
      </c>
      <c r="L374" s="611" t="s">
        <v>147</v>
      </c>
    </row>
    <row r="375" spans="3:12">
      <c r="C375" s="611" t="s">
        <v>147</v>
      </c>
      <c r="D375" s="611" t="s">
        <v>147</v>
      </c>
      <c r="E375" s="611" t="s">
        <v>147</v>
      </c>
      <c r="F375" s="611" t="s">
        <v>147</v>
      </c>
      <c r="G375" s="611" t="s">
        <v>147</v>
      </c>
      <c r="H375" s="973" t="s">
        <v>147</v>
      </c>
      <c r="I375" s="611" t="s">
        <v>147</v>
      </c>
      <c r="J375" s="611" t="s">
        <v>147</v>
      </c>
      <c r="K375" s="611" t="s">
        <v>147</v>
      </c>
      <c r="L375" s="611" t="s">
        <v>147</v>
      </c>
    </row>
    <row r="376" spans="3:12">
      <c r="C376" s="611" t="s">
        <v>147</v>
      </c>
      <c r="D376" s="611" t="s">
        <v>147</v>
      </c>
      <c r="E376" s="611" t="s">
        <v>147</v>
      </c>
      <c r="F376" s="611" t="s">
        <v>147</v>
      </c>
      <c r="G376" s="611" t="s">
        <v>147</v>
      </c>
      <c r="H376" s="973" t="s">
        <v>147</v>
      </c>
      <c r="I376" s="611" t="s">
        <v>147</v>
      </c>
      <c r="J376" s="611" t="s">
        <v>147</v>
      </c>
      <c r="K376" s="611" t="s">
        <v>147</v>
      </c>
      <c r="L376" s="611" t="s">
        <v>147</v>
      </c>
    </row>
    <row r="377" spans="3:12">
      <c r="C377" s="611" t="s">
        <v>147</v>
      </c>
      <c r="D377" s="611" t="s">
        <v>147</v>
      </c>
      <c r="E377" s="611" t="s">
        <v>147</v>
      </c>
      <c r="F377" s="611" t="s">
        <v>147</v>
      </c>
      <c r="G377" s="611" t="s">
        <v>147</v>
      </c>
      <c r="H377" s="973" t="s">
        <v>147</v>
      </c>
      <c r="I377" s="611" t="s">
        <v>147</v>
      </c>
      <c r="J377" s="611" t="s">
        <v>147</v>
      </c>
      <c r="K377" s="611" t="s">
        <v>147</v>
      </c>
      <c r="L377" s="611" t="s">
        <v>147</v>
      </c>
    </row>
    <row r="378" spans="3:12">
      <c r="C378" s="611" t="s">
        <v>147</v>
      </c>
      <c r="D378" s="611" t="s">
        <v>147</v>
      </c>
      <c r="E378" s="611" t="s">
        <v>147</v>
      </c>
      <c r="F378" s="611" t="s">
        <v>147</v>
      </c>
      <c r="G378" s="611" t="s">
        <v>147</v>
      </c>
      <c r="H378" s="973" t="s">
        <v>147</v>
      </c>
      <c r="I378" s="611" t="s">
        <v>147</v>
      </c>
      <c r="J378" s="611" t="s">
        <v>147</v>
      </c>
      <c r="K378" s="611" t="s">
        <v>147</v>
      </c>
      <c r="L378" s="611" t="s">
        <v>147</v>
      </c>
    </row>
    <row r="379" spans="3:12">
      <c r="C379" s="611" t="s">
        <v>147</v>
      </c>
      <c r="D379" s="611" t="s">
        <v>147</v>
      </c>
      <c r="E379" s="611" t="s">
        <v>147</v>
      </c>
      <c r="F379" s="611" t="s">
        <v>147</v>
      </c>
      <c r="G379" s="611" t="s">
        <v>147</v>
      </c>
      <c r="H379" s="973" t="s">
        <v>147</v>
      </c>
      <c r="I379" s="611" t="s">
        <v>147</v>
      </c>
      <c r="J379" s="611" t="s">
        <v>147</v>
      </c>
      <c r="K379" s="611" t="s">
        <v>147</v>
      </c>
      <c r="L379" s="611" t="s">
        <v>147</v>
      </c>
    </row>
    <row r="380" spans="3:12">
      <c r="C380" s="611" t="s">
        <v>147</v>
      </c>
      <c r="D380" s="611" t="s">
        <v>147</v>
      </c>
      <c r="E380" s="611" t="s">
        <v>147</v>
      </c>
      <c r="F380" s="611" t="s">
        <v>147</v>
      </c>
      <c r="G380" s="611" t="s">
        <v>147</v>
      </c>
      <c r="H380" s="973" t="s">
        <v>147</v>
      </c>
      <c r="I380" s="611" t="s">
        <v>147</v>
      </c>
      <c r="J380" s="611" t="s">
        <v>147</v>
      </c>
      <c r="K380" s="611" t="s">
        <v>147</v>
      </c>
      <c r="L380" s="611" t="s">
        <v>147</v>
      </c>
    </row>
    <row r="381" spans="3:12">
      <c r="C381" s="611" t="s">
        <v>147</v>
      </c>
      <c r="D381" s="611" t="s">
        <v>147</v>
      </c>
      <c r="E381" s="611" t="s">
        <v>147</v>
      </c>
      <c r="F381" s="611" t="s">
        <v>147</v>
      </c>
      <c r="G381" s="611" t="s">
        <v>147</v>
      </c>
      <c r="H381" s="973" t="s">
        <v>147</v>
      </c>
      <c r="I381" s="611" t="s">
        <v>147</v>
      </c>
      <c r="J381" s="611" t="s">
        <v>147</v>
      </c>
      <c r="K381" s="611" t="s">
        <v>147</v>
      </c>
      <c r="L381" s="611" t="s">
        <v>147</v>
      </c>
    </row>
    <row r="382" spans="3:12">
      <c r="C382" s="611" t="s">
        <v>147</v>
      </c>
      <c r="D382" s="611" t="s">
        <v>147</v>
      </c>
      <c r="E382" s="611" t="s">
        <v>147</v>
      </c>
      <c r="F382" s="611" t="s">
        <v>147</v>
      </c>
      <c r="G382" s="611" t="s">
        <v>147</v>
      </c>
      <c r="H382" s="973" t="s">
        <v>147</v>
      </c>
      <c r="I382" s="611" t="s">
        <v>147</v>
      </c>
      <c r="J382" s="611" t="s">
        <v>147</v>
      </c>
      <c r="K382" s="611" t="s">
        <v>147</v>
      </c>
      <c r="L382" s="611" t="s">
        <v>147</v>
      </c>
    </row>
    <row r="383" spans="3:12">
      <c r="C383" s="611" t="s">
        <v>147</v>
      </c>
      <c r="D383" s="611" t="s">
        <v>147</v>
      </c>
      <c r="E383" s="611" t="s">
        <v>147</v>
      </c>
      <c r="F383" s="611" t="s">
        <v>147</v>
      </c>
      <c r="G383" s="611" t="s">
        <v>147</v>
      </c>
      <c r="H383" s="973" t="s">
        <v>147</v>
      </c>
      <c r="I383" s="611" t="s">
        <v>147</v>
      </c>
      <c r="J383" s="611" t="s">
        <v>147</v>
      </c>
      <c r="K383" s="611" t="s">
        <v>147</v>
      </c>
      <c r="L383" s="611" t="s">
        <v>147</v>
      </c>
    </row>
    <row r="384" spans="3:12">
      <c r="C384" s="611" t="s">
        <v>147</v>
      </c>
      <c r="D384" s="611" t="s">
        <v>147</v>
      </c>
      <c r="E384" s="611" t="s">
        <v>147</v>
      </c>
      <c r="F384" s="611" t="s">
        <v>147</v>
      </c>
      <c r="G384" s="611" t="s">
        <v>147</v>
      </c>
      <c r="H384" s="973" t="s">
        <v>147</v>
      </c>
      <c r="I384" s="611" t="s">
        <v>147</v>
      </c>
      <c r="J384" s="611" t="s">
        <v>147</v>
      </c>
      <c r="K384" s="611" t="s">
        <v>147</v>
      </c>
      <c r="L384" s="611" t="s">
        <v>147</v>
      </c>
    </row>
    <row r="385" spans="3:12">
      <c r="C385" s="611" t="s">
        <v>147</v>
      </c>
      <c r="D385" s="611" t="s">
        <v>147</v>
      </c>
      <c r="E385" s="611" t="s">
        <v>147</v>
      </c>
      <c r="F385" s="611" t="s">
        <v>147</v>
      </c>
      <c r="G385" s="611" t="s">
        <v>147</v>
      </c>
      <c r="H385" s="973" t="s">
        <v>147</v>
      </c>
      <c r="I385" s="611" t="s">
        <v>147</v>
      </c>
      <c r="J385" s="611" t="s">
        <v>147</v>
      </c>
      <c r="K385" s="611" t="s">
        <v>147</v>
      </c>
      <c r="L385" s="611" t="s">
        <v>147</v>
      </c>
    </row>
    <row r="386" spans="3:12">
      <c r="C386" s="611" t="s">
        <v>147</v>
      </c>
      <c r="D386" s="611" t="s">
        <v>147</v>
      </c>
      <c r="E386" s="611" t="s">
        <v>147</v>
      </c>
      <c r="F386" s="611" t="s">
        <v>147</v>
      </c>
      <c r="G386" s="611" t="s">
        <v>147</v>
      </c>
      <c r="H386" s="973" t="s">
        <v>147</v>
      </c>
      <c r="I386" s="611" t="s">
        <v>147</v>
      </c>
      <c r="J386" s="611" t="s">
        <v>147</v>
      </c>
      <c r="K386" s="611" t="s">
        <v>147</v>
      </c>
      <c r="L386" s="611" t="s">
        <v>147</v>
      </c>
    </row>
    <row r="387" spans="3:12">
      <c r="C387" s="611" t="s">
        <v>147</v>
      </c>
      <c r="D387" s="611" t="s">
        <v>147</v>
      </c>
      <c r="E387" s="611" t="s">
        <v>147</v>
      </c>
      <c r="F387" s="611" t="s">
        <v>147</v>
      </c>
      <c r="G387" s="611" t="s">
        <v>147</v>
      </c>
      <c r="H387" s="973" t="s">
        <v>147</v>
      </c>
      <c r="I387" s="611" t="s">
        <v>147</v>
      </c>
      <c r="J387" s="611" t="s">
        <v>147</v>
      </c>
      <c r="K387" s="611" t="s">
        <v>147</v>
      </c>
      <c r="L387" s="611" t="s">
        <v>147</v>
      </c>
    </row>
    <row r="388" spans="3:12">
      <c r="C388" s="611" t="s">
        <v>147</v>
      </c>
      <c r="D388" s="611" t="s">
        <v>147</v>
      </c>
      <c r="E388" s="611" t="s">
        <v>147</v>
      </c>
      <c r="F388" s="611" t="s">
        <v>147</v>
      </c>
      <c r="G388" s="611" t="s">
        <v>147</v>
      </c>
      <c r="H388" s="973" t="s">
        <v>147</v>
      </c>
      <c r="I388" s="611" t="s">
        <v>147</v>
      </c>
      <c r="J388" s="611" t="s">
        <v>147</v>
      </c>
      <c r="K388" s="611" t="s">
        <v>147</v>
      </c>
      <c r="L388" s="611" t="s">
        <v>147</v>
      </c>
    </row>
    <row r="389" spans="3:12">
      <c r="C389" s="611" t="s">
        <v>147</v>
      </c>
      <c r="D389" s="611" t="s">
        <v>147</v>
      </c>
      <c r="E389" s="611" t="s">
        <v>147</v>
      </c>
      <c r="F389" s="611" t="s">
        <v>147</v>
      </c>
      <c r="G389" s="611" t="s">
        <v>147</v>
      </c>
      <c r="H389" s="973" t="s">
        <v>147</v>
      </c>
      <c r="I389" s="611" t="s">
        <v>147</v>
      </c>
      <c r="J389" s="611" t="s">
        <v>147</v>
      </c>
      <c r="K389" s="611" t="s">
        <v>147</v>
      </c>
      <c r="L389" s="611" t="s">
        <v>147</v>
      </c>
    </row>
    <row r="390" spans="3:12">
      <c r="C390" s="611" t="s">
        <v>147</v>
      </c>
      <c r="D390" s="611" t="s">
        <v>147</v>
      </c>
      <c r="E390" s="611" t="s">
        <v>147</v>
      </c>
      <c r="F390" s="611" t="s">
        <v>147</v>
      </c>
      <c r="G390" s="611" t="s">
        <v>147</v>
      </c>
      <c r="H390" s="973" t="s">
        <v>147</v>
      </c>
      <c r="I390" s="611" t="s">
        <v>147</v>
      </c>
      <c r="J390" s="611" t="s">
        <v>147</v>
      </c>
      <c r="K390" s="611" t="s">
        <v>147</v>
      </c>
      <c r="L390" s="611" t="s">
        <v>147</v>
      </c>
    </row>
    <row r="391" spans="3:12">
      <c r="C391" s="611" t="s">
        <v>147</v>
      </c>
      <c r="D391" s="611" t="s">
        <v>147</v>
      </c>
      <c r="E391" s="611" t="s">
        <v>147</v>
      </c>
      <c r="F391" s="611" t="s">
        <v>147</v>
      </c>
      <c r="G391" s="611" t="s">
        <v>147</v>
      </c>
      <c r="H391" s="973" t="s">
        <v>147</v>
      </c>
      <c r="I391" s="611" t="s">
        <v>147</v>
      </c>
      <c r="J391" s="611" t="s">
        <v>147</v>
      </c>
      <c r="K391" s="611" t="s">
        <v>147</v>
      </c>
      <c r="L391" s="611" t="s">
        <v>147</v>
      </c>
    </row>
    <row r="392" spans="3:12">
      <c r="C392" s="611" t="s">
        <v>147</v>
      </c>
      <c r="D392" s="611" t="s">
        <v>147</v>
      </c>
      <c r="E392" s="611" t="s">
        <v>147</v>
      </c>
      <c r="F392" s="611" t="s">
        <v>147</v>
      </c>
      <c r="G392" s="611" t="s">
        <v>147</v>
      </c>
      <c r="H392" s="973" t="s">
        <v>147</v>
      </c>
      <c r="I392" s="611" t="s">
        <v>147</v>
      </c>
      <c r="J392" s="611" t="s">
        <v>147</v>
      </c>
      <c r="K392" s="611" t="s">
        <v>147</v>
      </c>
      <c r="L392" s="611" t="s">
        <v>147</v>
      </c>
    </row>
    <row r="393" spans="3:12">
      <c r="C393" s="611" t="s">
        <v>147</v>
      </c>
      <c r="D393" s="611" t="s">
        <v>147</v>
      </c>
      <c r="E393" s="611" t="s">
        <v>147</v>
      </c>
      <c r="F393" s="611" t="s">
        <v>147</v>
      </c>
      <c r="G393" s="611" t="s">
        <v>147</v>
      </c>
      <c r="H393" s="973" t="s">
        <v>147</v>
      </c>
      <c r="I393" s="611" t="s">
        <v>147</v>
      </c>
      <c r="J393" s="611" t="s">
        <v>147</v>
      </c>
      <c r="K393" s="611" t="s">
        <v>147</v>
      </c>
      <c r="L393" s="611" t="s">
        <v>147</v>
      </c>
    </row>
    <row r="394" spans="3:12">
      <c r="C394" s="611" t="s">
        <v>147</v>
      </c>
      <c r="D394" s="611" t="s">
        <v>147</v>
      </c>
      <c r="E394" s="611" t="s">
        <v>147</v>
      </c>
      <c r="F394" s="611" t="s">
        <v>147</v>
      </c>
      <c r="G394" s="611" t="s">
        <v>147</v>
      </c>
      <c r="H394" s="973" t="s">
        <v>147</v>
      </c>
      <c r="I394" s="611" t="s">
        <v>147</v>
      </c>
      <c r="J394" s="611" t="s">
        <v>147</v>
      </c>
      <c r="K394" s="611" t="s">
        <v>147</v>
      </c>
      <c r="L394" s="611" t="s">
        <v>147</v>
      </c>
    </row>
    <row r="395" spans="3:12">
      <c r="C395" s="611" t="s">
        <v>147</v>
      </c>
      <c r="D395" s="611" t="s">
        <v>147</v>
      </c>
      <c r="E395" s="611" t="s">
        <v>147</v>
      </c>
      <c r="F395" s="611" t="s">
        <v>147</v>
      </c>
      <c r="G395" s="611" t="s">
        <v>147</v>
      </c>
      <c r="H395" s="973" t="s">
        <v>147</v>
      </c>
      <c r="I395" s="611" t="s">
        <v>147</v>
      </c>
      <c r="J395" s="611" t="s">
        <v>147</v>
      </c>
      <c r="K395" s="611" t="s">
        <v>147</v>
      </c>
      <c r="L395" s="611" t="s">
        <v>147</v>
      </c>
    </row>
    <row r="396" spans="3:12">
      <c r="C396" s="611" t="s">
        <v>147</v>
      </c>
      <c r="D396" s="611" t="s">
        <v>147</v>
      </c>
      <c r="E396" s="611" t="s">
        <v>147</v>
      </c>
      <c r="F396" s="611" t="s">
        <v>147</v>
      </c>
      <c r="G396" s="611" t="s">
        <v>147</v>
      </c>
      <c r="H396" s="973" t="s">
        <v>147</v>
      </c>
      <c r="I396" s="611" t="s">
        <v>147</v>
      </c>
      <c r="J396" s="611" t="s">
        <v>147</v>
      </c>
      <c r="K396" s="611" t="s">
        <v>147</v>
      </c>
      <c r="L396" s="611" t="s">
        <v>147</v>
      </c>
    </row>
    <row r="397" spans="3:12">
      <c r="C397" s="611" t="s">
        <v>147</v>
      </c>
      <c r="D397" s="611" t="s">
        <v>147</v>
      </c>
      <c r="E397" s="611" t="s">
        <v>147</v>
      </c>
      <c r="F397" s="611" t="s">
        <v>147</v>
      </c>
      <c r="G397" s="611" t="s">
        <v>147</v>
      </c>
      <c r="H397" s="973" t="s">
        <v>147</v>
      </c>
      <c r="I397" s="611" t="s">
        <v>147</v>
      </c>
      <c r="J397" s="611" t="s">
        <v>147</v>
      </c>
      <c r="K397" s="611" t="s">
        <v>147</v>
      </c>
      <c r="L397" s="611" t="s">
        <v>147</v>
      </c>
    </row>
    <row r="398" spans="3:12">
      <c r="C398" s="611" t="s">
        <v>147</v>
      </c>
      <c r="D398" s="611" t="s">
        <v>147</v>
      </c>
      <c r="E398" s="611" t="s">
        <v>147</v>
      </c>
      <c r="F398" s="611" t="s">
        <v>147</v>
      </c>
      <c r="G398" s="611" t="s">
        <v>147</v>
      </c>
      <c r="H398" s="973" t="s">
        <v>147</v>
      </c>
      <c r="I398" s="611" t="s">
        <v>147</v>
      </c>
      <c r="J398" s="611" t="s">
        <v>147</v>
      </c>
      <c r="K398" s="611" t="s">
        <v>147</v>
      </c>
      <c r="L398" s="611" t="s">
        <v>147</v>
      </c>
    </row>
    <row r="399" spans="3:12">
      <c r="C399" s="611" t="s">
        <v>147</v>
      </c>
      <c r="D399" s="611" t="s">
        <v>147</v>
      </c>
      <c r="E399" s="611" t="s">
        <v>147</v>
      </c>
      <c r="F399" s="611" t="s">
        <v>147</v>
      </c>
      <c r="G399" s="611" t="s">
        <v>147</v>
      </c>
      <c r="H399" s="973" t="s">
        <v>147</v>
      </c>
      <c r="I399" s="611" t="s">
        <v>147</v>
      </c>
      <c r="J399" s="611" t="s">
        <v>147</v>
      </c>
      <c r="K399" s="611" t="s">
        <v>147</v>
      </c>
      <c r="L399" s="611" t="s">
        <v>147</v>
      </c>
    </row>
    <row r="400" spans="3:12">
      <c r="C400" s="611" t="s">
        <v>147</v>
      </c>
      <c r="D400" s="611" t="s">
        <v>147</v>
      </c>
      <c r="E400" s="611" t="s">
        <v>147</v>
      </c>
      <c r="F400" s="611" t="s">
        <v>147</v>
      </c>
      <c r="G400" s="611" t="s">
        <v>147</v>
      </c>
      <c r="H400" s="973" t="s">
        <v>147</v>
      </c>
      <c r="I400" s="611" t="s">
        <v>147</v>
      </c>
      <c r="J400" s="611" t="s">
        <v>147</v>
      </c>
      <c r="K400" s="611" t="s">
        <v>147</v>
      </c>
      <c r="L400" s="611" t="s">
        <v>147</v>
      </c>
    </row>
    <row r="401" spans="3:12">
      <c r="C401" s="611" t="s">
        <v>147</v>
      </c>
      <c r="D401" s="611" t="s">
        <v>147</v>
      </c>
      <c r="E401" s="611" t="s">
        <v>147</v>
      </c>
      <c r="F401" s="611" t="s">
        <v>147</v>
      </c>
      <c r="G401" s="611" t="s">
        <v>147</v>
      </c>
      <c r="H401" s="973" t="s">
        <v>147</v>
      </c>
      <c r="I401" s="611" t="s">
        <v>147</v>
      </c>
      <c r="J401" s="611" t="s">
        <v>147</v>
      </c>
      <c r="K401" s="611" t="s">
        <v>147</v>
      </c>
      <c r="L401" s="611" t="s">
        <v>147</v>
      </c>
    </row>
    <row r="402" spans="3:12">
      <c r="C402" s="611" t="s">
        <v>147</v>
      </c>
      <c r="D402" s="611" t="s">
        <v>147</v>
      </c>
      <c r="E402" s="611" t="s">
        <v>147</v>
      </c>
      <c r="F402" s="611" t="s">
        <v>147</v>
      </c>
      <c r="G402" s="611" t="s">
        <v>147</v>
      </c>
      <c r="H402" s="973" t="s">
        <v>147</v>
      </c>
      <c r="I402" s="611" t="s">
        <v>147</v>
      </c>
      <c r="J402" s="611" t="s">
        <v>147</v>
      </c>
      <c r="K402" s="611" t="s">
        <v>147</v>
      </c>
      <c r="L402" s="611" t="s">
        <v>147</v>
      </c>
    </row>
    <row r="403" spans="3:12">
      <c r="C403" s="611" t="s">
        <v>147</v>
      </c>
      <c r="D403" s="611" t="s">
        <v>147</v>
      </c>
      <c r="E403" s="611" t="s">
        <v>147</v>
      </c>
      <c r="F403" s="611" t="s">
        <v>147</v>
      </c>
      <c r="G403" s="611" t="s">
        <v>147</v>
      </c>
      <c r="H403" s="973" t="s">
        <v>147</v>
      </c>
      <c r="I403" s="611" t="s">
        <v>147</v>
      </c>
      <c r="J403" s="611" t="s">
        <v>147</v>
      </c>
      <c r="K403" s="611" t="s">
        <v>147</v>
      </c>
      <c r="L403" s="611" t="s">
        <v>147</v>
      </c>
    </row>
    <row r="404" spans="3:12">
      <c r="C404" s="611" t="s">
        <v>147</v>
      </c>
      <c r="D404" s="611" t="s">
        <v>147</v>
      </c>
      <c r="E404" s="611" t="s">
        <v>147</v>
      </c>
      <c r="F404" s="611" t="s">
        <v>147</v>
      </c>
      <c r="G404" s="611" t="s">
        <v>147</v>
      </c>
      <c r="H404" s="973" t="s">
        <v>147</v>
      </c>
      <c r="I404" s="611" t="s">
        <v>147</v>
      </c>
      <c r="J404" s="611" t="s">
        <v>147</v>
      </c>
      <c r="K404" s="611" t="s">
        <v>147</v>
      </c>
      <c r="L404" s="611" t="s">
        <v>147</v>
      </c>
    </row>
    <row r="405" spans="3:12">
      <c r="C405" s="611" t="s">
        <v>147</v>
      </c>
      <c r="D405" s="611" t="s">
        <v>147</v>
      </c>
      <c r="E405" s="611" t="s">
        <v>147</v>
      </c>
      <c r="F405" s="611" t="s">
        <v>147</v>
      </c>
      <c r="G405" s="611" t="s">
        <v>147</v>
      </c>
      <c r="H405" s="973" t="s">
        <v>147</v>
      </c>
      <c r="I405" s="611" t="s">
        <v>147</v>
      </c>
      <c r="J405" s="611" t="s">
        <v>147</v>
      </c>
      <c r="K405" s="611" t="s">
        <v>147</v>
      </c>
      <c r="L405" s="611" t="s">
        <v>147</v>
      </c>
    </row>
    <row r="406" spans="3:12">
      <c r="C406" s="611" t="s">
        <v>147</v>
      </c>
      <c r="D406" s="611" t="s">
        <v>147</v>
      </c>
      <c r="E406" s="611" t="s">
        <v>147</v>
      </c>
      <c r="F406" s="611" t="s">
        <v>147</v>
      </c>
      <c r="G406" s="611" t="s">
        <v>147</v>
      </c>
      <c r="H406" s="973" t="s">
        <v>147</v>
      </c>
      <c r="I406" s="611" t="s">
        <v>147</v>
      </c>
      <c r="J406" s="611" t="s">
        <v>147</v>
      </c>
      <c r="K406" s="611" t="s">
        <v>147</v>
      </c>
      <c r="L406" s="611" t="s">
        <v>147</v>
      </c>
    </row>
    <row r="407" spans="3:12">
      <c r="C407" s="611" t="s">
        <v>147</v>
      </c>
      <c r="D407" s="611" t="s">
        <v>147</v>
      </c>
      <c r="E407" s="611" t="s">
        <v>147</v>
      </c>
      <c r="F407" s="611" t="s">
        <v>147</v>
      </c>
      <c r="G407" s="611" t="s">
        <v>147</v>
      </c>
      <c r="H407" s="973" t="s">
        <v>147</v>
      </c>
      <c r="I407" s="611" t="s">
        <v>147</v>
      </c>
      <c r="J407" s="611" t="s">
        <v>147</v>
      </c>
      <c r="K407" s="611" t="s">
        <v>147</v>
      </c>
      <c r="L407" s="611" t="s">
        <v>147</v>
      </c>
    </row>
    <row r="408" spans="3:12">
      <c r="C408" s="611" t="s">
        <v>147</v>
      </c>
      <c r="D408" s="611" t="s">
        <v>147</v>
      </c>
      <c r="E408" s="611" t="s">
        <v>147</v>
      </c>
      <c r="F408" s="611" t="s">
        <v>147</v>
      </c>
      <c r="G408" s="611" t="s">
        <v>147</v>
      </c>
      <c r="H408" s="973" t="s">
        <v>147</v>
      </c>
      <c r="I408" s="611" t="s">
        <v>147</v>
      </c>
      <c r="J408" s="611" t="s">
        <v>147</v>
      </c>
      <c r="K408" s="611" t="s">
        <v>147</v>
      </c>
      <c r="L408" s="611" t="s">
        <v>147</v>
      </c>
    </row>
    <row r="409" spans="3:12">
      <c r="C409" s="611" t="s">
        <v>147</v>
      </c>
      <c r="D409" s="611" t="s">
        <v>147</v>
      </c>
      <c r="E409" s="611" t="s">
        <v>147</v>
      </c>
      <c r="F409" s="611" t="s">
        <v>147</v>
      </c>
      <c r="G409" s="611" t="s">
        <v>147</v>
      </c>
      <c r="H409" s="973" t="s">
        <v>147</v>
      </c>
      <c r="I409" s="611" t="s">
        <v>147</v>
      </c>
      <c r="J409" s="611" t="s">
        <v>147</v>
      </c>
      <c r="K409" s="611" t="s">
        <v>147</v>
      </c>
      <c r="L409" s="611" t="s">
        <v>147</v>
      </c>
    </row>
    <row r="410" spans="3:12">
      <c r="C410" s="611" t="s">
        <v>147</v>
      </c>
      <c r="D410" s="611" t="s">
        <v>147</v>
      </c>
      <c r="E410" s="611" t="s">
        <v>147</v>
      </c>
      <c r="F410" s="611" t="s">
        <v>147</v>
      </c>
      <c r="G410" s="611" t="s">
        <v>147</v>
      </c>
      <c r="H410" s="973" t="s">
        <v>147</v>
      </c>
      <c r="I410" s="611" t="s">
        <v>147</v>
      </c>
      <c r="J410" s="611" t="s">
        <v>147</v>
      </c>
      <c r="K410" s="611" t="s">
        <v>147</v>
      </c>
      <c r="L410" s="611" t="s">
        <v>147</v>
      </c>
    </row>
    <row r="411" spans="3:12">
      <c r="C411" s="611" t="s">
        <v>147</v>
      </c>
      <c r="D411" s="611" t="s">
        <v>147</v>
      </c>
      <c r="E411" s="611" t="s">
        <v>147</v>
      </c>
      <c r="F411" s="611" t="s">
        <v>147</v>
      </c>
      <c r="G411" s="611" t="s">
        <v>147</v>
      </c>
      <c r="H411" s="973" t="s">
        <v>147</v>
      </c>
      <c r="I411" s="611" t="s">
        <v>147</v>
      </c>
      <c r="J411" s="611" t="s">
        <v>147</v>
      </c>
      <c r="K411" s="611" t="s">
        <v>147</v>
      </c>
      <c r="L411" s="611" t="s">
        <v>147</v>
      </c>
    </row>
    <row r="412" spans="3:12">
      <c r="C412" s="611" t="s">
        <v>147</v>
      </c>
      <c r="D412" s="611" t="s">
        <v>147</v>
      </c>
      <c r="E412" s="611" t="s">
        <v>147</v>
      </c>
      <c r="F412" s="611" t="s">
        <v>147</v>
      </c>
      <c r="G412" s="611" t="s">
        <v>147</v>
      </c>
      <c r="H412" s="973" t="s">
        <v>147</v>
      </c>
      <c r="I412" s="611" t="s">
        <v>147</v>
      </c>
      <c r="J412" s="611" t="s">
        <v>147</v>
      </c>
      <c r="K412" s="611" t="s">
        <v>147</v>
      </c>
      <c r="L412" s="611" t="s">
        <v>147</v>
      </c>
    </row>
    <row r="413" spans="3:12">
      <c r="C413" s="611" t="s">
        <v>147</v>
      </c>
      <c r="D413" s="611" t="s">
        <v>147</v>
      </c>
      <c r="E413" s="611" t="s">
        <v>147</v>
      </c>
      <c r="F413" s="611" t="s">
        <v>147</v>
      </c>
      <c r="G413" s="611" t="s">
        <v>147</v>
      </c>
      <c r="H413" s="973" t="s">
        <v>147</v>
      </c>
      <c r="I413" s="611" t="s">
        <v>147</v>
      </c>
      <c r="J413" s="611" t="s">
        <v>147</v>
      </c>
      <c r="K413" s="611" t="s">
        <v>147</v>
      </c>
      <c r="L413" s="611" t="s">
        <v>147</v>
      </c>
    </row>
    <row r="414" spans="3:12">
      <c r="C414" s="611" t="s">
        <v>147</v>
      </c>
      <c r="D414" s="611" t="s">
        <v>147</v>
      </c>
      <c r="E414" s="611" t="s">
        <v>147</v>
      </c>
      <c r="F414" s="611" t="s">
        <v>147</v>
      </c>
      <c r="G414" s="611" t="s">
        <v>147</v>
      </c>
      <c r="H414" s="973" t="s">
        <v>147</v>
      </c>
      <c r="I414" s="611" t="s">
        <v>147</v>
      </c>
      <c r="J414" s="611" t="s">
        <v>147</v>
      </c>
      <c r="K414" s="611" t="s">
        <v>147</v>
      </c>
      <c r="L414" s="611" t="s">
        <v>147</v>
      </c>
    </row>
    <row r="415" spans="3:12">
      <c r="C415" s="611" t="s">
        <v>147</v>
      </c>
      <c r="D415" s="611" t="s">
        <v>147</v>
      </c>
      <c r="E415" s="611" t="s">
        <v>147</v>
      </c>
      <c r="F415" s="611" t="s">
        <v>147</v>
      </c>
      <c r="G415" s="611" t="s">
        <v>147</v>
      </c>
      <c r="H415" s="973" t="s">
        <v>147</v>
      </c>
      <c r="I415" s="611" t="s">
        <v>147</v>
      </c>
      <c r="J415" s="611" t="s">
        <v>147</v>
      </c>
      <c r="K415" s="611" t="s">
        <v>147</v>
      </c>
      <c r="L415" s="611" t="s">
        <v>147</v>
      </c>
    </row>
    <row r="416" spans="3:12">
      <c r="C416" s="611" t="s">
        <v>147</v>
      </c>
      <c r="D416" s="611" t="s">
        <v>147</v>
      </c>
      <c r="E416" s="611" t="s">
        <v>147</v>
      </c>
      <c r="F416" s="611" t="s">
        <v>147</v>
      </c>
      <c r="G416" s="611" t="s">
        <v>147</v>
      </c>
      <c r="H416" s="973" t="s">
        <v>147</v>
      </c>
      <c r="I416" s="611" t="s">
        <v>147</v>
      </c>
      <c r="J416" s="611" t="s">
        <v>147</v>
      </c>
      <c r="K416" s="611" t="s">
        <v>147</v>
      </c>
      <c r="L416" s="611" t="s">
        <v>147</v>
      </c>
    </row>
    <row r="417" spans="3:12">
      <c r="C417" s="611" t="s">
        <v>147</v>
      </c>
      <c r="D417" s="611" t="s">
        <v>147</v>
      </c>
      <c r="E417" s="611" t="s">
        <v>147</v>
      </c>
      <c r="F417" s="611" t="s">
        <v>147</v>
      </c>
      <c r="G417" s="611" t="s">
        <v>147</v>
      </c>
      <c r="H417" s="973" t="s">
        <v>147</v>
      </c>
      <c r="I417" s="611" t="s">
        <v>147</v>
      </c>
      <c r="J417" s="611" t="s">
        <v>147</v>
      </c>
      <c r="K417" s="611" t="s">
        <v>147</v>
      </c>
      <c r="L417" s="611" t="s">
        <v>147</v>
      </c>
    </row>
    <row r="418" spans="3:12">
      <c r="C418" s="611" t="s">
        <v>147</v>
      </c>
      <c r="D418" s="611" t="s">
        <v>147</v>
      </c>
      <c r="E418" s="611" t="s">
        <v>147</v>
      </c>
      <c r="F418" s="611" t="s">
        <v>147</v>
      </c>
      <c r="G418" s="611" t="s">
        <v>147</v>
      </c>
      <c r="H418" s="973" t="s">
        <v>147</v>
      </c>
      <c r="I418" s="611" t="s">
        <v>147</v>
      </c>
      <c r="J418" s="611" t="s">
        <v>147</v>
      </c>
      <c r="K418" s="611" t="s">
        <v>147</v>
      </c>
      <c r="L418" s="611" t="s">
        <v>147</v>
      </c>
    </row>
    <row r="419" spans="3:12">
      <c r="C419" s="611" t="s">
        <v>147</v>
      </c>
      <c r="D419" s="611" t="s">
        <v>147</v>
      </c>
      <c r="E419" s="611" t="s">
        <v>147</v>
      </c>
      <c r="F419" s="611" t="s">
        <v>147</v>
      </c>
      <c r="G419" s="611" t="s">
        <v>147</v>
      </c>
      <c r="H419" s="973" t="s">
        <v>147</v>
      </c>
      <c r="I419" s="611" t="s">
        <v>147</v>
      </c>
      <c r="J419" s="611" t="s">
        <v>147</v>
      </c>
      <c r="K419" s="611" t="s">
        <v>147</v>
      </c>
      <c r="L419" s="611" t="s">
        <v>147</v>
      </c>
    </row>
    <row r="420" spans="3:12">
      <c r="C420" s="611" t="s">
        <v>147</v>
      </c>
      <c r="D420" s="611" t="s">
        <v>147</v>
      </c>
      <c r="E420" s="611" t="s">
        <v>147</v>
      </c>
      <c r="F420" s="611" t="s">
        <v>147</v>
      </c>
      <c r="G420" s="611" t="s">
        <v>147</v>
      </c>
      <c r="H420" s="973" t="s">
        <v>147</v>
      </c>
      <c r="I420" s="611" t="s">
        <v>147</v>
      </c>
      <c r="J420" s="611" t="s">
        <v>147</v>
      </c>
      <c r="K420" s="611" t="s">
        <v>147</v>
      </c>
      <c r="L420" s="611" t="s">
        <v>147</v>
      </c>
    </row>
    <row r="421" spans="3:12">
      <c r="C421" s="611" t="s">
        <v>147</v>
      </c>
      <c r="D421" s="611" t="s">
        <v>147</v>
      </c>
      <c r="E421" s="611" t="s">
        <v>147</v>
      </c>
      <c r="F421" s="611" t="s">
        <v>147</v>
      </c>
      <c r="G421" s="611" t="s">
        <v>147</v>
      </c>
      <c r="H421" s="973" t="s">
        <v>147</v>
      </c>
      <c r="I421" s="611" t="s">
        <v>147</v>
      </c>
      <c r="J421" s="611" t="s">
        <v>147</v>
      </c>
      <c r="K421" s="611" t="s">
        <v>147</v>
      </c>
      <c r="L421" s="611" t="s">
        <v>147</v>
      </c>
    </row>
    <row r="422" spans="3:12">
      <c r="C422" s="611" t="s">
        <v>147</v>
      </c>
      <c r="D422" s="611" t="s">
        <v>147</v>
      </c>
      <c r="E422" s="611" t="s">
        <v>147</v>
      </c>
      <c r="F422" s="611" t="s">
        <v>147</v>
      </c>
      <c r="G422" s="611" t="s">
        <v>147</v>
      </c>
      <c r="H422" s="973" t="s">
        <v>147</v>
      </c>
      <c r="I422" s="611" t="s">
        <v>147</v>
      </c>
      <c r="J422" s="611" t="s">
        <v>147</v>
      </c>
      <c r="K422" s="611" t="s">
        <v>147</v>
      </c>
      <c r="L422" s="611" t="s">
        <v>147</v>
      </c>
    </row>
    <row r="423" spans="3:12">
      <c r="C423" s="611" t="s">
        <v>147</v>
      </c>
      <c r="D423" s="611" t="s">
        <v>147</v>
      </c>
      <c r="E423" s="611" t="s">
        <v>147</v>
      </c>
      <c r="F423" s="611" t="s">
        <v>147</v>
      </c>
      <c r="G423" s="611" t="s">
        <v>147</v>
      </c>
      <c r="H423" s="973" t="s">
        <v>147</v>
      </c>
      <c r="I423" s="611" t="s">
        <v>147</v>
      </c>
      <c r="J423" s="611" t="s">
        <v>147</v>
      </c>
      <c r="K423" s="611" t="s">
        <v>147</v>
      </c>
      <c r="L423" s="611" t="s">
        <v>147</v>
      </c>
    </row>
    <row r="424" spans="3:12">
      <c r="C424" s="611" t="s">
        <v>147</v>
      </c>
      <c r="D424" s="611" t="s">
        <v>147</v>
      </c>
      <c r="E424" s="611" t="s">
        <v>147</v>
      </c>
      <c r="F424" s="611" t="s">
        <v>147</v>
      </c>
      <c r="G424" s="611" t="s">
        <v>147</v>
      </c>
      <c r="H424" s="973" t="s">
        <v>147</v>
      </c>
      <c r="I424" s="611" t="s">
        <v>147</v>
      </c>
      <c r="J424" s="611" t="s">
        <v>147</v>
      </c>
      <c r="K424" s="611" t="s">
        <v>147</v>
      </c>
      <c r="L424" s="611" t="s">
        <v>147</v>
      </c>
    </row>
    <row r="425" spans="3:12">
      <c r="C425" s="611" t="s">
        <v>147</v>
      </c>
      <c r="D425" s="611" t="s">
        <v>147</v>
      </c>
      <c r="E425" s="611" t="s">
        <v>147</v>
      </c>
      <c r="F425" s="611" t="s">
        <v>147</v>
      </c>
      <c r="G425" s="611" t="s">
        <v>147</v>
      </c>
      <c r="H425" s="973" t="s">
        <v>147</v>
      </c>
      <c r="I425" s="611" t="s">
        <v>147</v>
      </c>
      <c r="J425" s="611" t="s">
        <v>147</v>
      </c>
      <c r="K425" s="611" t="s">
        <v>147</v>
      </c>
      <c r="L425" s="611" t="s">
        <v>147</v>
      </c>
    </row>
    <row r="426" spans="3:12">
      <c r="C426" s="611" t="s">
        <v>147</v>
      </c>
      <c r="D426" s="611" t="s">
        <v>147</v>
      </c>
      <c r="E426" s="611" t="s">
        <v>147</v>
      </c>
      <c r="F426" s="611" t="s">
        <v>147</v>
      </c>
      <c r="G426" s="611" t="s">
        <v>147</v>
      </c>
      <c r="H426" s="973" t="s">
        <v>147</v>
      </c>
      <c r="I426" s="611" t="s">
        <v>147</v>
      </c>
      <c r="J426" s="611" t="s">
        <v>147</v>
      </c>
      <c r="K426" s="611" t="s">
        <v>147</v>
      </c>
      <c r="L426" s="611" t="s">
        <v>147</v>
      </c>
    </row>
    <row r="427" spans="3:12">
      <c r="C427" s="611" t="s">
        <v>147</v>
      </c>
      <c r="D427" s="611" t="s">
        <v>147</v>
      </c>
      <c r="E427" s="611" t="s">
        <v>147</v>
      </c>
      <c r="F427" s="611" t="s">
        <v>147</v>
      </c>
      <c r="G427" s="611" t="s">
        <v>147</v>
      </c>
      <c r="H427" s="973" t="s">
        <v>147</v>
      </c>
      <c r="I427" s="611" t="s">
        <v>147</v>
      </c>
      <c r="J427" s="611" t="s">
        <v>147</v>
      </c>
      <c r="K427" s="611" t="s">
        <v>147</v>
      </c>
      <c r="L427" s="611" t="s">
        <v>147</v>
      </c>
    </row>
    <row r="428" spans="3:12">
      <c r="C428" s="611" t="s">
        <v>147</v>
      </c>
      <c r="D428" s="611" t="s">
        <v>147</v>
      </c>
      <c r="E428" s="611" t="s">
        <v>147</v>
      </c>
      <c r="F428" s="611" t="s">
        <v>147</v>
      </c>
      <c r="G428" s="611" t="s">
        <v>147</v>
      </c>
      <c r="H428" s="973" t="s">
        <v>147</v>
      </c>
      <c r="I428" s="611" t="s">
        <v>147</v>
      </c>
      <c r="J428" s="611" t="s">
        <v>147</v>
      </c>
      <c r="K428" s="611" t="s">
        <v>147</v>
      </c>
      <c r="L428" s="611" t="s">
        <v>147</v>
      </c>
    </row>
    <row r="429" spans="3:12">
      <c r="C429" s="611" t="s">
        <v>147</v>
      </c>
      <c r="D429" s="611" t="s">
        <v>147</v>
      </c>
      <c r="E429" s="611" t="s">
        <v>147</v>
      </c>
      <c r="F429" s="611" t="s">
        <v>147</v>
      </c>
      <c r="G429" s="611" t="s">
        <v>147</v>
      </c>
      <c r="H429" s="973" t="s">
        <v>147</v>
      </c>
      <c r="I429" s="611" t="s">
        <v>147</v>
      </c>
      <c r="J429" s="611" t="s">
        <v>147</v>
      </c>
      <c r="K429" s="611" t="s">
        <v>147</v>
      </c>
      <c r="L429" s="611" t="s">
        <v>147</v>
      </c>
    </row>
    <row r="430" spans="3:12">
      <c r="C430" s="611" t="s">
        <v>147</v>
      </c>
      <c r="D430" s="611" t="s">
        <v>147</v>
      </c>
      <c r="E430" s="611" t="s">
        <v>147</v>
      </c>
      <c r="F430" s="611" t="s">
        <v>147</v>
      </c>
      <c r="G430" s="611" t="s">
        <v>147</v>
      </c>
      <c r="H430" s="973" t="s">
        <v>147</v>
      </c>
      <c r="I430" s="611" t="s">
        <v>147</v>
      </c>
      <c r="J430" s="611" t="s">
        <v>147</v>
      </c>
      <c r="K430" s="611" t="s">
        <v>147</v>
      </c>
      <c r="L430" s="611" t="s">
        <v>147</v>
      </c>
    </row>
    <row r="431" spans="3:12">
      <c r="C431" s="611" t="s">
        <v>147</v>
      </c>
      <c r="D431" s="611" t="s">
        <v>147</v>
      </c>
      <c r="E431" s="611" t="s">
        <v>147</v>
      </c>
      <c r="F431" s="611" t="s">
        <v>147</v>
      </c>
      <c r="G431" s="611" t="s">
        <v>147</v>
      </c>
      <c r="H431" s="973" t="s">
        <v>147</v>
      </c>
      <c r="I431" s="611" t="s">
        <v>147</v>
      </c>
      <c r="J431" s="611" t="s">
        <v>147</v>
      </c>
      <c r="K431" s="611" t="s">
        <v>147</v>
      </c>
      <c r="L431" s="611" t="s">
        <v>147</v>
      </c>
    </row>
    <row r="432" spans="3:12">
      <c r="C432" s="611" t="s">
        <v>147</v>
      </c>
      <c r="D432" s="611" t="s">
        <v>147</v>
      </c>
      <c r="E432" s="611" t="s">
        <v>147</v>
      </c>
      <c r="F432" s="611" t="s">
        <v>147</v>
      </c>
      <c r="G432" s="611" t="s">
        <v>147</v>
      </c>
      <c r="H432" s="973" t="s">
        <v>147</v>
      </c>
      <c r="I432" s="611" t="s">
        <v>147</v>
      </c>
      <c r="J432" s="611" t="s">
        <v>147</v>
      </c>
      <c r="K432" s="611" t="s">
        <v>147</v>
      </c>
      <c r="L432" s="611" t="s">
        <v>147</v>
      </c>
    </row>
    <row r="433" spans="3:12">
      <c r="C433" s="611" t="s">
        <v>147</v>
      </c>
      <c r="D433" s="611" t="s">
        <v>147</v>
      </c>
      <c r="E433" s="611" t="s">
        <v>147</v>
      </c>
      <c r="F433" s="611" t="s">
        <v>147</v>
      </c>
      <c r="G433" s="611" t="s">
        <v>147</v>
      </c>
      <c r="H433" s="973" t="s">
        <v>147</v>
      </c>
      <c r="I433" s="611" t="s">
        <v>147</v>
      </c>
      <c r="J433" s="611" t="s">
        <v>147</v>
      </c>
      <c r="K433" s="611" t="s">
        <v>147</v>
      </c>
      <c r="L433" s="611" t="s">
        <v>147</v>
      </c>
    </row>
    <row r="434" spans="3:12">
      <c r="C434" s="611" t="s">
        <v>147</v>
      </c>
      <c r="D434" s="611" t="s">
        <v>147</v>
      </c>
      <c r="E434" s="611" t="s">
        <v>147</v>
      </c>
      <c r="F434" s="611" t="s">
        <v>147</v>
      </c>
      <c r="G434" s="611" t="s">
        <v>147</v>
      </c>
      <c r="H434" s="973" t="s">
        <v>147</v>
      </c>
      <c r="I434" s="611" t="s">
        <v>147</v>
      </c>
      <c r="J434" s="611" t="s">
        <v>147</v>
      </c>
      <c r="K434" s="611" t="s">
        <v>147</v>
      </c>
      <c r="L434" s="611" t="s">
        <v>147</v>
      </c>
    </row>
    <row r="435" spans="3:12">
      <c r="C435" s="611" t="s">
        <v>147</v>
      </c>
      <c r="D435" s="611" t="s">
        <v>147</v>
      </c>
      <c r="E435" s="611" t="s">
        <v>147</v>
      </c>
      <c r="F435" s="611" t="s">
        <v>147</v>
      </c>
      <c r="G435" s="611" t="s">
        <v>147</v>
      </c>
      <c r="H435" s="973" t="s">
        <v>147</v>
      </c>
      <c r="I435" s="611" t="s">
        <v>147</v>
      </c>
      <c r="J435" s="611" t="s">
        <v>147</v>
      </c>
      <c r="K435" s="611" t="s">
        <v>147</v>
      </c>
      <c r="L435" s="611" t="s">
        <v>147</v>
      </c>
    </row>
    <row r="436" spans="3:12">
      <c r="C436" s="611" t="s">
        <v>147</v>
      </c>
      <c r="D436" s="611" t="s">
        <v>147</v>
      </c>
      <c r="E436" s="611" t="s">
        <v>147</v>
      </c>
      <c r="F436" s="611" t="s">
        <v>147</v>
      </c>
      <c r="G436" s="611" t="s">
        <v>147</v>
      </c>
      <c r="H436" s="973" t="s">
        <v>147</v>
      </c>
      <c r="I436" s="611" t="s">
        <v>147</v>
      </c>
      <c r="J436" s="611" t="s">
        <v>147</v>
      </c>
      <c r="K436" s="611" t="s">
        <v>147</v>
      </c>
      <c r="L436" s="611" t="s">
        <v>147</v>
      </c>
    </row>
    <row r="437" spans="3:12">
      <c r="C437" s="611" t="s">
        <v>147</v>
      </c>
      <c r="D437" s="611" t="s">
        <v>147</v>
      </c>
      <c r="E437" s="611" t="s">
        <v>147</v>
      </c>
      <c r="F437" s="611" t="s">
        <v>147</v>
      </c>
      <c r="G437" s="611" t="s">
        <v>147</v>
      </c>
      <c r="H437" s="973" t="s">
        <v>147</v>
      </c>
      <c r="I437" s="611" t="s">
        <v>147</v>
      </c>
      <c r="J437" s="611" t="s">
        <v>147</v>
      </c>
      <c r="K437" s="611" t="s">
        <v>147</v>
      </c>
      <c r="L437" s="611" t="s">
        <v>147</v>
      </c>
    </row>
    <row r="438" spans="3:12">
      <c r="C438" s="611" t="s">
        <v>147</v>
      </c>
      <c r="D438" s="611" t="s">
        <v>147</v>
      </c>
      <c r="E438" s="611" t="s">
        <v>147</v>
      </c>
      <c r="F438" s="611" t="s">
        <v>147</v>
      </c>
      <c r="G438" s="611" t="s">
        <v>147</v>
      </c>
      <c r="H438" s="973" t="s">
        <v>147</v>
      </c>
      <c r="I438" s="611" t="s">
        <v>147</v>
      </c>
      <c r="J438" s="611" t="s">
        <v>147</v>
      </c>
      <c r="K438" s="611" t="s">
        <v>147</v>
      </c>
      <c r="L438" s="611" t="s">
        <v>147</v>
      </c>
    </row>
    <row r="439" spans="3:12">
      <c r="C439" s="611" t="s">
        <v>147</v>
      </c>
      <c r="D439" s="611" t="s">
        <v>147</v>
      </c>
      <c r="E439" s="611" t="s">
        <v>147</v>
      </c>
      <c r="F439" s="611" t="s">
        <v>147</v>
      </c>
      <c r="G439" s="611" t="s">
        <v>147</v>
      </c>
      <c r="H439" s="973" t="s">
        <v>147</v>
      </c>
      <c r="I439" s="611" t="s">
        <v>147</v>
      </c>
      <c r="J439" s="611" t="s">
        <v>147</v>
      </c>
      <c r="K439" s="611" t="s">
        <v>147</v>
      </c>
      <c r="L439" s="611" t="s">
        <v>147</v>
      </c>
    </row>
    <row r="440" spans="3:12">
      <c r="C440" s="611" t="s">
        <v>147</v>
      </c>
      <c r="D440" s="611" t="s">
        <v>147</v>
      </c>
      <c r="E440" s="611" t="s">
        <v>147</v>
      </c>
      <c r="F440" s="611" t="s">
        <v>147</v>
      </c>
      <c r="G440" s="611" t="s">
        <v>147</v>
      </c>
      <c r="H440" s="973" t="s">
        <v>147</v>
      </c>
      <c r="I440" s="611" t="s">
        <v>147</v>
      </c>
      <c r="J440" s="611" t="s">
        <v>147</v>
      </c>
      <c r="K440" s="611" t="s">
        <v>147</v>
      </c>
      <c r="L440" s="611" t="s">
        <v>147</v>
      </c>
    </row>
    <row r="441" spans="3:12">
      <c r="C441" s="611" t="s">
        <v>147</v>
      </c>
      <c r="D441" s="611" t="s">
        <v>147</v>
      </c>
      <c r="E441" s="611" t="s">
        <v>147</v>
      </c>
      <c r="F441" s="611" t="s">
        <v>147</v>
      </c>
      <c r="G441" s="611" t="s">
        <v>147</v>
      </c>
      <c r="H441" s="973" t="s">
        <v>147</v>
      </c>
      <c r="I441" s="611" t="s">
        <v>147</v>
      </c>
      <c r="J441" s="611" t="s">
        <v>147</v>
      </c>
      <c r="K441" s="611" t="s">
        <v>147</v>
      </c>
      <c r="L441" s="611" t="s">
        <v>147</v>
      </c>
    </row>
    <row r="442" spans="3:12">
      <c r="C442" s="611" t="s">
        <v>147</v>
      </c>
      <c r="D442" s="611" t="s">
        <v>147</v>
      </c>
      <c r="E442" s="611" t="s">
        <v>147</v>
      </c>
      <c r="F442" s="611" t="s">
        <v>147</v>
      </c>
      <c r="G442" s="611" t="s">
        <v>147</v>
      </c>
      <c r="H442" s="973" t="s">
        <v>147</v>
      </c>
      <c r="I442" s="611" t="s">
        <v>147</v>
      </c>
      <c r="J442" s="611" t="s">
        <v>147</v>
      </c>
      <c r="K442" s="611" t="s">
        <v>147</v>
      </c>
      <c r="L442" s="611" t="s">
        <v>147</v>
      </c>
    </row>
    <row r="443" spans="3:12">
      <c r="C443" s="611" t="s">
        <v>147</v>
      </c>
      <c r="D443" s="611" t="s">
        <v>147</v>
      </c>
      <c r="E443" s="611" t="s">
        <v>147</v>
      </c>
      <c r="F443" s="611" t="s">
        <v>147</v>
      </c>
      <c r="G443" s="611" t="s">
        <v>147</v>
      </c>
      <c r="H443" s="973" t="s">
        <v>147</v>
      </c>
      <c r="I443" s="611" t="s">
        <v>147</v>
      </c>
      <c r="J443" s="611" t="s">
        <v>147</v>
      </c>
      <c r="K443" s="611" t="s">
        <v>147</v>
      </c>
      <c r="L443" s="611" t="s">
        <v>147</v>
      </c>
    </row>
    <row r="444" spans="3:12">
      <c r="C444" s="611" t="s">
        <v>147</v>
      </c>
      <c r="D444" s="611" t="s">
        <v>147</v>
      </c>
      <c r="E444" s="611" t="s">
        <v>147</v>
      </c>
      <c r="F444" s="611" t="s">
        <v>147</v>
      </c>
      <c r="G444" s="611" t="s">
        <v>147</v>
      </c>
      <c r="H444" s="973" t="s">
        <v>147</v>
      </c>
      <c r="I444" s="611" t="s">
        <v>147</v>
      </c>
      <c r="J444" s="611" t="s">
        <v>147</v>
      </c>
      <c r="K444" s="611" t="s">
        <v>147</v>
      </c>
      <c r="L444" s="611" t="s">
        <v>147</v>
      </c>
    </row>
    <row r="445" spans="3:12">
      <c r="C445" s="611" t="s">
        <v>147</v>
      </c>
      <c r="D445" s="611" t="s">
        <v>147</v>
      </c>
      <c r="E445" s="611" t="s">
        <v>147</v>
      </c>
      <c r="F445" s="611" t="s">
        <v>147</v>
      </c>
      <c r="G445" s="611" t="s">
        <v>147</v>
      </c>
      <c r="H445" s="973" t="s">
        <v>147</v>
      </c>
      <c r="I445" s="611" t="s">
        <v>147</v>
      </c>
      <c r="J445" s="611" t="s">
        <v>147</v>
      </c>
      <c r="K445" s="611" t="s">
        <v>147</v>
      </c>
      <c r="L445" s="611" t="s">
        <v>147</v>
      </c>
    </row>
    <row r="446" spans="3:12">
      <c r="C446" s="611" t="s">
        <v>147</v>
      </c>
      <c r="D446" s="611" t="s">
        <v>147</v>
      </c>
      <c r="E446" s="611" t="s">
        <v>147</v>
      </c>
      <c r="F446" s="611" t="s">
        <v>147</v>
      </c>
      <c r="G446" s="611" t="s">
        <v>147</v>
      </c>
      <c r="H446" s="973" t="s">
        <v>147</v>
      </c>
      <c r="I446" s="611" t="s">
        <v>147</v>
      </c>
      <c r="J446" s="611" t="s">
        <v>147</v>
      </c>
      <c r="K446" s="611" t="s">
        <v>147</v>
      </c>
      <c r="L446" s="611" t="s">
        <v>147</v>
      </c>
    </row>
    <row r="447" spans="3:12">
      <c r="C447" s="611" t="s">
        <v>147</v>
      </c>
      <c r="D447" s="611" t="s">
        <v>147</v>
      </c>
      <c r="E447" s="611" t="s">
        <v>147</v>
      </c>
      <c r="F447" s="611" t="s">
        <v>147</v>
      </c>
      <c r="G447" s="611" t="s">
        <v>147</v>
      </c>
      <c r="H447" s="973" t="s">
        <v>147</v>
      </c>
      <c r="I447" s="611" t="s">
        <v>147</v>
      </c>
      <c r="J447" s="611" t="s">
        <v>147</v>
      </c>
      <c r="K447" s="611" t="s">
        <v>147</v>
      </c>
      <c r="L447" s="611" t="s">
        <v>147</v>
      </c>
    </row>
    <row r="448" spans="3:12">
      <c r="C448" s="611" t="s">
        <v>147</v>
      </c>
      <c r="D448" s="611" t="s">
        <v>147</v>
      </c>
      <c r="E448" s="611" t="s">
        <v>147</v>
      </c>
      <c r="F448" s="611" t="s">
        <v>147</v>
      </c>
      <c r="G448" s="611" t="s">
        <v>147</v>
      </c>
      <c r="H448" s="973" t="s">
        <v>147</v>
      </c>
      <c r="I448" s="611" t="s">
        <v>147</v>
      </c>
      <c r="J448" s="611" t="s">
        <v>147</v>
      </c>
      <c r="K448" s="611" t="s">
        <v>147</v>
      </c>
      <c r="L448" s="611" t="s">
        <v>147</v>
      </c>
    </row>
    <row r="449" spans="3:12">
      <c r="C449" s="611" t="s">
        <v>147</v>
      </c>
      <c r="D449" s="611" t="s">
        <v>147</v>
      </c>
      <c r="E449" s="611" t="s">
        <v>147</v>
      </c>
      <c r="F449" s="611" t="s">
        <v>147</v>
      </c>
      <c r="G449" s="611" t="s">
        <v>147</v>
      </c>
      <c r="H449" s="973" t="s">
        <v>147</v>
      </c>
      <c r="I449" s="611" t="s">
        <v>147</v>
      </c>
      <c r="J449" s="611" t="s">
        <v>147</v>
      </c>
      <c r="K449" s="611" t="s">
        <v>147</v>
      </c>
      <c r="L449" s="611" t="s">
        <v>147</v>
      </c>
    </row>
    <row r="450" spans="3:12">
      <c r="C450" s="611" t="s">
        <v>147</v>
      </c>
      <c r="D450" s="611" t="s">
        <v>147</v>
      </c>
      <c r="E450" s="611" t="s">
        <v>147</v>
      </c>
      <c r="F450" s="611" t="s">
        <v>147</v>
      </c>
      <c r="G450" s="611" t="s">
        <v>147</v>
      </c>
      <c r="H450" s="973" t="s">
        <v>147</v>
      </c>
      <c r="I450" s="611" t="s">
        <v>147</v>
      </c>
      <c r="J450" s="611" t="s">
        <v>147</v>
      </c>
      <c r="K450" s="611" t="s">
        <v>147</v>
      </c>
      <c r="L450" s="611" t="s">
        <v>147</v>
      </c>
    </row>
    <row r="451" spans="3:12">
      <c r="C451" s="611" t="s">
        <v>147</v>
      </c>
      <c r="D451" s="611" t="s">
        <v>147</v>
      </c>
      <c r="E451" s="611" t="s">
        <v>147</v>
      </c>
      <c r="F451" s="611" t="s">
        <v>147</v>
      </c>
      <c r="G451" s="611" t="s">
        <v>147</v>
      </c>
      <c r="H451" s="973" t="s">
        <v>147</v>
      </c>
      <c r="I451" s="611" t="s">
        <v>147</v>
      </c>
      <c r="J451" s="611" t="s">
        <v>147</v>
      </c>
      <c r="K451" s="611" t="s">
        <v>147</v>
      </c>
      <c r="L451" s="611" t="s">
        <v>147</v>
      </c>
    </row>
    <row r="452" spans="3:12">
      <c r="D452" s="611" t="s">
        <v>147</v>
      </c>
      <c r="E452" s="611" t="s">
        <v>147</v>
      </c>
      <c r="F452" s="611" t="s">
        <v>147</v>
      </c>
      <c r="G452" s="611" t="s">
        <v>147</v>
      </c>
      <c r="H452" s="973" t="s">
        <v>147</v>
      </c>
      <c r="I452" s="611" t="s">
        <v>147</v>
      </c>
      <c r="J452" s="611" t="s">
        <v>147</v>
      </c>
      <c r="K452" s="611" t="s">
        <v>147</v>
      </c>
      <c r="L452" s="611" t="s">
        <v>147</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H21" sqref="H21"/>
    </sheetView>
  </sheetViews>
  <sheetFormatPr defaultColWidth="11.453125" defaultRowHeight="12.5"/>
  <cols>
    <col min="1" max="1" width="2.7265625" style="611" customWidth="1"/>
    <col min="2" max="2" width="6.26953125" style="611" customWidth="1"/>
    <col min="3" max="8" width="28.54296875" style="611" customWidth="1"/>
    <col min="9" max="9" width="13.7265625" style="611" customWidth="1"/>
    <col min="10" max="10" width="7.453125" style="611" customWidth="1"/>
    <col min="11" max="16384" width="11.453125" style="611"/>
  </cols>
  <sheetData>
    <row r="1" spans="2:9" ht="13" thickBot="1"/>
    <row r="2" spans="2:9" ht="28.5" thickTop="1">
      <c r="B2" s="1213"/>
      <c r="C2" s="1085"/>
      <c r="D2" s="1085"/>
      <c r="E2" s="776"/>
      <c r="F2" s="776"/>
      <c r="G2" s="776"/>
      <c r="H2" s="553" t="s">
        <v>237</v>
      </c>
      <c r="I2" s="554">
        <f>'Default &amp; Recovery Analysis'!L2</f>
        <v>45688</v>
      </c>
    </row>
    <row r="3" spans="2:9" ht="14">
      <c r="B3" s="642"/>
      <c r="C3" s="780"/>
      <c r="D3" s="780"/>
      <c r="E3" s="615"/>
      <c r="F3" s="615"/>
      <c r="G3" s="615"/>
      <c r="H3" s="559" t="s">
        <v>238</v>
      </c>
      <c r="I3" s="560">
        <f>'Default &amp; Recovery Analysis'!L3</f>
        <v>45702</v>
      </c>
    </row>
    <row r="4" spans="2:9" ht="23">
      <c r="B4" s="2008"/>
      <c r="C4" s="2009"/>
      <c r="D4" s="2009"/>
      <c r="E4" s="2058" t="s">
        <v>604</v>
      </c>
      <c r="F4" s="2058"/>
      <c r="G4" s="1062"/>
      <c r="H4" s="559" t="s">
        <v>239</v>
      </c>
      <c r="I4" s="560">
        <f>'Default &amp; Recovery Analysis'!L4</f>
        <v>45708</v>
      </c>
    </row>
    <row r="5" spans="2:9" ht="23">
      <c r="B5" s="2008"/>
      <c r="C5" s="2009"/>
      <c r="D5" s="2009"/>
      <c r="E5" s="2058"/>
      <c r="F5" s="2058"/>
      <c r="G5" s="1062"/>
      <c r="H5" s="559" t="s">
        <v>240</v>
      </c>
      <c r="I5" s="560">
        <f>'Default &amp; Recovery Analysis'!L5</f>
        <v>45715</v>
      </c>
    </row>
    <row r="6" spans="2:9" ht="14">
      <c r="B6" s="778"/>
      <c r="C6" s="615"/>
      <c r="D6" s="615"/>
      <c r="E6" s="615"/>
      <c r="F6" s="615"/>
      <c r="G6" s="615"/>
      <c r="H6" s="559" t="s">
        <v>241</v>
      </c>
      <c r="I6" s="562">
        <f>'Default &amp; Recovery Analysis'!L6</f>
        <v>4</v>
      </c>
    </row>
    <row r="7" spans="2:9" ht="14">
      <c r="B7" s="778"/>
      <c r="C7" s="615"/>
      <c r="D7" s="615"/>
      <c r="E7" s="615"/>
      <c r="F7" s="615"/>
      <c r="G7" s="615"/>
      <c r="H7" s="615"/>
      <c r="I7" s="785"/>
    </row>
    <row r="8" spans="2:9">
      <c r="B8" s="1086"/>
      <c r="C8" s="1087"/>
      <c r="D8" s="1088"/>
      <c r="E8" s="1088"/>
      <c r="F8" s="1088"/>
      <c r="G8" s="1088"/>
      <c r="H8" s="1088"/>
      <c r="I8" s="1089"/>
    </row>
    <row r="9" spans="2:9" ht="38" thickBot="1">
      <c r="B9" s="786"/>
      <c r="C9" s="1200" t="s">
        <v>579</v>
      </c>
      <c r="D9" s="1200" t="s">
        <v>605</v>
      </c>
      <c r="E9" s="1200" t="s">
        <v>606</v>
      </c>
      <c r="F9" s="1200" t="s">
        <v>607</v>
      </c>
      <c r="G9" s="1200" t="s">
        <v>608</v>
      </c>
      <c r="H9" s="1200" t="s">
        <v>609</v>
      </c>
      <c r="I9" s="791"/>
    </row>
    <row r="10" spans="2:9" ht="13">
      <c r="B10" s="1372">
        <f>I6</f>
        <v>4</v>
      </c>
      <c r="C10" s="1345">
        <f>'06 - Prepayment Rate'!B12</f>
        <v>45688</v>
      </c>
      <c r="D10" s="1079">
        <f>'Default &amp; Recovery Analysis'!D10</f>
        <v>7942231678.1999998</v>
      </c>
      <c r="E10" s="1079">
        <f>IF($C10=0,"",'06 - Prepayment Rate'!E12)</f>
        <v>13800626.789999999</v>
      </c>
      <c r="F10" s="1083">
        <f>'06 - Prepayment Rate'!D12</f>
        <v>1.737625814653612E-3</v>
      </c>
      <c r="G10" s="1090">
        <f>F10*12</f>
        <v>2.0851509775843345E-2</v>
      </c>
      <c r="H10" s="1090">
        <f>((1+E10/D10)^12)-1</f>
        <v>2.1051945197799293E-2</v>
      </c>
      <c r="I10" s="791"/>
    </row>
    <row r="11" spans="2:9">
      <c r="B11" s="786">
        <v>2</v>
      </c>
      <c r="C11" s="1346">
        <v>45626</v>
      </c>
      <c r="D11" s="1357">
        <v>8120798931.6599998</v>
      </c>
      <c r="E11" s="1357">
        <v>12780562.119999999</v>
      </c>
      <c r="F11" s="1359">
        <v>1.573806004502008E-3</v>
      </c>
      <c r="G11" s="1370">
        <v>1.8885672054024097E-2</v>
      </c>
      <c r="H11" s="1370">
        <v>1.9050005794088554E-2</v>
      </c>
      <c r="I11" s="791"/>
    </row>
    <row r="12" spans="2:9">
      <c r="B12" s="786">
        <v>1</v>
      </c>
      <c r="C12" s="1346">
        <v>45596</v>
      </c>
      <c r="D12" s="1357">
        <v>8182368484.4700003</v>
      </c>
      <c r="E12" s="1357">
        <v>12577297.26</v>
      </c>
      <c r="F12" s="1359">
        <v>1.5371218350617552E-3</v>
      </c>
      <c r="G12" s="1370">
        <v>1.8445462020741064E-2</v>
      </c>
      <c r="H12" s="1370">
        <v>1.8602204865709515E-2</v>
      </c>
      <c r="I12" s="791"/>
    </row>
    <row r="13" spans="2:9">
      <c r="B13" s="786" t="str">
        <f t="shared" ref="B13:B14" si="0">IF($C13=0,"",B12-1)</f>
        <v/>
      </c>
      <c r="C13" s="1346"/>
      <c r="D13" s="1357"/>
      <c r="E13" s="1357"/>
      <c r="F13" s="1359"/>
      <c r="G13" s="1370"/>
      <c r="H13" s="1370"/>
      <c r="I13" s="791"/>
    </row>
    <row r="14" spans="2:9">
      <c r="B14" s="786" t="e">
        <f t="shared" si="0"/>
        <v>#VALUE!</v>
      </c>
      <c r="C14" s="1346">
        <f>'06 - Prepayment Rate'!B16</f>
        <v>45565</v>
      </c>
      <c r="D14" s="1357">
        <f>'Default &amp; Recovery Analysis'!D14</f>
        <v>0</v>
      </c>
      <c r="E14" s="1357">
        <f>IF($C14=0,"",'06 - Prepayment Rate'!E16)</f>
        <v>0</v>
      </c>
      <c r="F14" s="1362" t="str">
        <f>IF($C14=0,"",'06 - Prepayment Rate'!C16)</f>
        <v/>
      </c>
      <c r="G14" s="1371" t="str">
        <f t="shared" ref="G14" si="1">IF(OR($C14=0,F14=""),"",IF(B14=1,F14*6,F14*12))</f>
        <v/>
      </c>
      <c r="H14" s="1371" t="str">
        <f t="shared" ref="H14" si="2">IF(OR($C14=0,F14=""),"",IF(B14=1,1-(1-E14/D14)^6,1-(1-E14/D14)^12))</f>
        <v/>
      </c>
      <c r="I14" s="791"/>
    </row>
    <row r="15" spans="2:9" ht="13" thickBot="1">
      <c r="B15" s="799"/>
      <c r="C15" s="1067"/>
      <c r="D15" s="1068"/>
      <c r="E15" s="1068"/>
      <c r="F15" s="1068"/>
      <c r="G15" s="1091"/>
      <c r="H15" s="1091"/>
      <c r="I15" s="803"/>
    </row>
    <row r="16" spans="2:9" ht="13" thickTop="1">
      <c r="C16" s="611" t="s">
        <v>147</v>
      </c>
      <c r="D16" s="611" t="s">
        <v>147</v>
      </c>
      <c r="E16" s="611" t="s">
        <v>147</v>
      </c>
      <c r="F16" s="611" t="s">
        <v>147</v>
      </c>
      <c r="G16" s="1092" t="s">
        <v>147</v>
      </c>
      <c r="H16" s="1092" t="s">
        <v>147</v>
      </c>
    </row>
    <row r="17" spans="3:8">
      <c r="C17" s="611" t="s">
        <v>147</v>
      </c>
      <c r="D17" s="611" t="s">
        <v>147</v>
      </c>
      <c r="E17" s="611" t="s">
        <v>147</v>
      </c>
      <c r="F17" s="611" t="s">
        <v>147</v>
      </c>
      <c r="G17" s="1092" t="s">
        <v>147</v>
      </c>
      <c r="H17" s="1092" t="s">
        <v>147</v>
      </c>
    </row>
    <row r="18" spans="3:8">
      <c r="C18" s="611" t="s">
        <v>147</v>
      </c>
      <c r="D18" s="611" t="s">
        <v>147</v>
      </c>
      <c r="E18" s="611" t="s">
        <v>147</v>
      </c>
      <c r="F18" s="611" t="s">
        <v>147</v>
      </c>
      <c r="G18" s="1092" t="s">
        <v>147</v>
      </c>
      <c r="H18" s="1092" t="s">
        <v>147</v>
      </c>
    </row>
    <row r="19" spans="3:8">
      <c r="C19" s="611" t="s">
        <v>147</v>
      </c>
      <c r="D19" s="611" t="s">
        <v>147</v>
      </c>
      <c r="E19" s="611" t="s">
        <v>147</v>
      </c>
      <c r="F19" s="611" t="s">
        <v>147</v>
      </c>
      <c r="G19" s="1092" t="s">
        <v>147</v>
      </c>
      <c r="H19" s="1092" t="s">
        <v>147</v>
      </c>
    </row>
    <row r="20" spans="3:8">
      <c r="C20" s="611" t="s">
        <v>147</v>
      </c>
      <c r="D20" s="611" t="s">
        <v>147</v>
      </c>
      <c r="E20" s="611" t="s">
        <v>147</v>
      </c>
      <c r="F20" s="611" t="s">
        <v>147</v>
      </c>
      <c r="G20" s="1092" t="s">
        <v>147</v>
      </c>
      <c r="H20" s="1092" t="s">
        <v>147</v>
      </c>
    </row>
    <row r="21" spans="3:8">
      <c r="C21" s="611" t="s">
        <v>147</v>
      </c>
      <c r="D21" s="611" t="s">
        <v>147</v>
      </c>
      <c r="E21" s="611" t="s">
        <v>147</v>
      </c>
      <c r="F21" s="611" t="s">
        <v>147</v>
      </c>
      <c r="G21" s="1092" t="s">
        <v>147</v>
      </c>
      <c r="H21" s="1092" t="s">
        <v>147</v>
      </c>
    </row>
    <row r="22" spans="3:8">
      <c r="C22" s="611" t="s">
        <v>147</v>
      </c>
      <c r="D22" s="611" t="s">
        <v>147</v>
      </c>
      <c r="E22" s="611" t="s">
        <v>147</v>
      </c>
      <c r="F22" s="611" t="s">
        <v>147</v>
      </c>
      <c r="G22" s="1092" t="s">
        <v>147</v>
      </c>
      <c r="H22" s="1092" t="s">
        <v>147</v>
      </c>
    </row>
    <row r="23" spans="3:8">
      <c r="C23" s="611" t="s">
        <v>147</v>
      </c>
      <c r="D23" s="611" t="s">
        <v>147</v>
      </c>
      <c r="E23" s="611" t="s">
        <v>147</v>
      </c>
      <c r="F23" s="611" t="s">
        <v>147</v>
      </c>
      <c r="G23" s="1092" t="s">
        <v>147</v>
      </c>
      <c r="H23" s="1092" t="s">
        <v>147</v>
      </c>
    </row>
    <row r="24" spans="3:8">
      <c r="C24" s="611" t="s">
        <v>147</v>
      </c>
      <c r="D24" s="611" t="s">
        <v>147</v>
      </c>
      <c r="E24" s="611" t="s">
        <v>147</v>
      </c>
      <c r="F24" s="611" t="s">
        <v>147</v>
      </c>
      <c r="G24" s="1092" t="s">
        <v>147</v>
      </c>
      <c r="H24" s="1092" t="s">
        <v>147</v>
      </c>
    </row>
    <row r="25" spans="3:8">
      <c r="C25" s="611" t="s">
        <v>147</v>
      </c>
      <c r="D25" s="611" t="s">
        <v>147</v>
      </c>
      <c r="E25" s="611" t="s">
        <v>147</v>
      </c>
      <c r="F25" s="611" t="s">
        <v>147</v>
      </c>
      <c r="G25" s="1092" t="s">
        <v>147</v>
      </c>
      <c r="H25" s="1092" t="s">
        <v>147</v>
      </c>
    </row>
    <row r="26" spans="3:8">
      <c r="C26" s="611" t="s">
        <v>147</v>
      </c>
      <c r="D26" s="611" t="s">
        <v>147</v>
      </c>
      <c r="E26" s="611" t="s">
        <v>147</v>
      </c>
      <c r="F26" s="611" t="s">
        <v>147</v>
      </c>
      <c r="G26" s="1092" t="s">
        <v>147</v>
      </c>
      <c r="H26" s="1092" t="s">
        <v>147</v>
      </c>
    </row>
    <row r="27" spans="3:8">
      <c r="C27" s="611" t="s">
        <v>147</v>
      </c>
      <c r="D27" s="611" t="s">
        <v>147</v>
      </c>
      <c r="E27" s="611" t="s">
        <v>147</v>
      </c>
      <c r="F27" s="611" t="s">
        <v>147</v>
      </c>
      <c r="G27" s="1092" t="s">
        <v>147</v>
      </c>
      <c r="H27" s="1092" t="s">
        <v>147</v>
      </c>
    </row>
    <row r="28" spans="3:8">
      <c r="C28" s="611" t="s">
        <v>147</v>
      </c>
      <c r="D28" s="611" t="s">
        <v>147</v>
      </c>
      <c r="E28" s="611" t="s">
        <v>147</v>
      </c>
      <c r="F28" s="611" t="s">
        <v>147</v>
      </c>
      <c r="G28" s="1092" t="s">
        <v>147</v>
      </c>
      <c r="H28" s="1092" t="s">
        <v>147</v>
      </c>
    </row>
    <row r="29" spans="3:8">
      <c r="C29" s="611" t="s">
        <v>147</v>
      </c>
      <c r="D29" s="611" t="s">
        <v>147</v>
      </c>
      <c r="E29" s="611" t="s">
        <v>147</v>
      </c>
      <c r="F29" s="611" t="s">
        <v>147</v>
      </c>
      <c r="G29" s="1092" t="s">
        <v>147</v>
      </c>
      <c r="H29" s="1092" t="s">
        <v>147</v>
      </c>
    </row>
    <row r="30" spans="3:8">
      <c r="C30" s="611" t="s">
        <v>147</v>
      </c>
      <c r="D30" s="611" t="s">
        <v>147</v>
      </c>
      <c r="E30" s="611" t="s">
        <v>147</v>
      </c>
      <c r="F30" s="611" t="s">
        <v>147</v>
      </c>
      <c r="G30" s="1092" t="s">
        <v>147</v>
      </c>
      <c r="H30" s="1092" t="s">
        <v>147</v>
      </c>
    </row>
    <row r="31" spans="3:8">
      <c r="C31" s="611" t="s">
        <v>147</v>
      </c>
      <c r="D31" s="611" t="s">
        <v>147</v>
      </c>
      <c r="E31" s="611" t="s">
        <v>147</v>
      </c>
      <c r="F31" s="611" t="s">
        <v>147</v>
      </c>
      <c r="G31" s="1092" t="s">
        <v>147</v>
      </c>
      <c r="H31" s="1092" t="s">
        <v>147</v>
      </c>
    </row>
    <row r="32" spans="3:8">
      <c r="C32" s="611" t="s">
        <v>147</v>
      </c>
      <c r="D32" s="611" t="s">
        <v>147</v>
      </c>
      <c r="E32" s="611" t="s">
        <v>147</v>
      </c>
      <c r="F32" s="611" t="s">
        <v>147</v>
      </c>
      <c r="G32" s="1092" t="s">
        <v>147</v>
      </c>
      <c r="H32" s="1092" t="s">
        <v>147</v>
      </c>
    </row>
    <row r="33" spans="3:8">
      <c r="C33" s="611" t="s">
        <v>147</v>
      </c>
      <c r="D33" s="611" t="s">
        <v>147</v>
      </c>
      <c r="E33" s="611" t="s">
        <v>147</v>
      </c>
      <c r="F33" s="611" t="s">
        <v>147</v>
      </c>
      <c r="G33" s="1092" t="s">
        <v>147</v>
      </c>
      <c r="H33" s="1092" t="s">
        <v>147</v>
      </c>
    </row>
    <row r="34" spans="3:8">
      <c r="C34" s="611" t="s">
        <v>147</v>
      </c>
      <c r="D34" s="611" t="s">
        <v>147</v>
      </c>
      <c r="E34" s="611" t="s">
        <v>147</v>
      </c>
      <c r="F34" s="611" t="s">
        <v>147</v>
      </c>
      <c r="G34" s="1092" t="s">
        <v>147</v>
      </c>
      <c r="H34" s="1092" t="s">
        <v>147</v>
      </c>
    </row>
    <row r="35" spans="3:8">
      <c r="C35" s="611" t="s">
        <v>147</v>
      </c>
      <c r="D35" s="611" t="s">
        <v>147</v>
      </c>
      <c r="E35" s="611" t="s">
        <v>147</v>
      </c>
      <c r="F35" s="611" t="s">
        <v>147</v>
      </c>
      <c r="G35" s="1092" t="s">
        <v>147</v>
      </c>
      <c r="H35" s="1092" t="s">
        <v>147</v>
      </c>
    </row>
    <row r="36" spans="3:8">
      <c r="C36" s="611" t="s">
        <v>147</v>
      </c>
      <c r="D36" s="611" t="s">
        <v>147</v>
      </c>
      <c r="E36" s="611" t="s">
        <v>147</v>
      </c>
      <c r="F36" s="611" t="s">
        <v>147</v>
      </c>
      <c r="G36" s="1092" t="s">
        <v>147</v>
      </c>
      <c r="H36" s="1092" t="s">
        <v>147</v>
      </c>
    </row>
    <row r="37" spans="3:8">
      <c r="C37" s="611" t="s">
        <v>147</v>
      </c>
      <c r="D37" s="611" t="s">
        <v>147</v>
      </c>
      <c r="E37" s="611" t="s">
        <v>147</v>
      </c>
      <c r="F37" s="611" t="s">
        <v>147</v>
      </c>
      <c r="G37" s="1092" t="s">
        <v>147</v>
      </c>
      <c r="H37" s="1092" t="s">
        <v>147</v>
      </c>
    </row>
    <row r="38" spans="3:8">
      <c r="C38" s="611" t="s">
        <v>147</v>
      </c>
      <c r="D38" s="611" t="s">
        <v>147</v>
      </c>
      <c r="E38" s="611" t="s">
        <v>147</v>
      </c>
      <c r="F38" s="611" t="s">
        <v>147</v>
      </c>
      <c r="G38" s="1092" t="s">
        <v>147</v>
      </c>
      <c r="H38" s="1092" t="s">
        <v>147</v>
      </c>
    </row>
    <row r="39" spans="3:8">
      <c r="C39" s="611" t="s">
        <v>147</v>
      </c>
      <c r="D39" s="611" t="s">
        <v>147</v>
      </c>
      <c r="E39" s="611" t="s">
        <v>147</v>
      </c>
      <c r="F39" s="611" t="s">
        <v>147</v>
      </c>
      <c r="G39" s="1092" t="s">
        <v>147</v>
      </c>
      <c r="H39" s="1092" t="s">
        <v>147</v>
      </c>
    </row>
    <row r="40" spans="3:8">
      <c r="C40" s="611" t="s">
        <v>147</v>
      </c>
      <c r="D40" s="611" t="s">
        <v>147</v>
      </c>
      <c r="E40" s="611" t="s">
        <v>147</v>
      </c>
      <c r="F40" s="611" t="s">
        <v>147</v>
      </c>
      <c r="G40" s="1092" t="s">
        <v>147</v>
      </c>
      <c r="H40" s="1092" t="s">
        <v>147</v>
      </c>
    </row>
    <row r="41" spans="3:8">
      <c r="C41" s="611" t="s">
        <v>147</v>
      </c>
      <c r="D41" s="611" t="s">
        <v>147</v>
      </c>
      <c r="E41" s="611" t="s">
        <v>147</v>
      </c>
      <c r="F41" s="611" t="s">
        <v>147</v>
      </c>
      <c r="G41" s="1092" t="s">
        <v>147</v>
      </c>
      <c r="H41" s="1092" t="s">
        <v>147</v>
      </c>
    </row>
    <row r="42" spans="3:8">
      <c r="C42" s="611" t="s">
        <v>147</v>
      </c>
      <c r="D42" s="611" t="s">
        <v>147</v>
      </c>
      <c r="E42" s="611" t="s">
        <v>147</v>
      </c>
      <c r="F42" s="611" t="s">
        <v>147</v>
      </c>
      <c r="G42" s="1092" t="s">
        <v>147</v>
      </c>
      <c r="H42" s="1092" t="s">
        <v>147</v>
      </c>
    </row>
    <row r="43" spans="3:8">
      <c r="C43" s="611" t="s">
        <v>147</v>
      </c>
      <c r="D43" s="611" t="s">
        <v>147</v>
      </c>
      <c r="E43" s="611" t="s">
        <v>147</v>
      </c>
      <c r="F43" s="611" t="s">
        <v>147</v>
      </c>
      <c r="G43" s="1092" t="s">
        <v>147</v>
      </c>
      <c r="H43" s="1092" t="s">
        <v>147</v>
      </c>
    </row>
    <row r="44" spans="3:8">
      <c r="C44" s="611" t="s">
        <v>147</v>
      </c>
      <c r="D44" s="611" t="s">
        <v>147</v>
      </c>
      <c r="E44" s="611" t="s">
        <v>147</v>
      </c>
      <c r="F44" s="611" t="s">
        <v>147</v>
      </c>
      <c r="G44" s="1092" t="s">
        <v>147</v>
      </c>
      <c r="H44" s="1092" t="s">
        <v>147</v>
      </c>
    </row>
    <row r="45" spans="3:8">
      <c r="C45" s="611" t="s">
        <v>147</v>
      </c>
      <c r="D45" s="611" t="s">
        <v>147</v>
      </c>
      <c r="E45" s="611" t="s">
        <v>147</v>
      </c>
      <c r="F45" s="611" t="s">
        <v>147</v>
      </c>
      <c r="G45" s="1092" t="s">
        <v>147</v>
      </c>
      <c r="H45" s="1092" t="s">
        <v>147</v>
      </c>
    </row>
    <row r="46" spans="3:8">
      <c r="C46" s="611" t="s">
        <v>147</v>
      </c>
      <c r="D46" s="611" t="s">
        <v>147</v>
      </c>
      <c r="E46" s="611" t="s">
        <v>147</v>
      </c>
      <c r="F46" s="611" t="s">
        <v>147</v>
      </c>
      <c r="G46" s="1092" t="s">
        <v>147</v>
      </c>
      <c r="H46" s="1092" t="s">
        <v>147</v>
      </c>
    </row>
    <row r="47" spans="3:8">
      <c r="C47" s="611" t="s">
        <v>147</v>
      </c>
      <c r="D47" s="611" t="s">
        <v>147</v>
      </c>
      <c r="E47" s="611" t="s">
        <v>147</v>
      </c>
      <c r="F47" s="611" t="s">
        <v>147</v>
      </c>
      <c r="G47" s="1092" t="s">
        <v>147</v>
      </c>
      <c r="H47" s="1092" t="s">
        <v>147</v>
      </c>
    </row>
    <row r="48" spans="3:8">
      <c r="C48" s="611" t="s">
        <v>147</v>
      </c>
      <c r="D48" s="611" t="s">
        <v>147</v>
      </c>
      <c r="E48" s="611" t="s">
        <v>147</v>
      </c>
      <c r="F48" s="611" t="s">
        <v>147</v>
      </c>
      <c r="G48" s="1092" t="s">
        <v>147</v>
      </c>
      <c r="H48" s="1092" t="s">
        <v>147</v>
      </c>
    </row>
    <row r="49" spans="3:8">
      <c r="C49" s="611" t="s">
        <v>147</v>
      </c>
      <c r="D49" s="611" t="s">
        <v>147</v>
      </c>
      <c r="E49" s="611" t="s">
        <v>147</v>
      </c>
      <c r="F49" s="611" t="s">
        <v>147</v>
      </c>
      <c r="G49" s="1092" t="s">
        <v>147</v>
      </c>
      <c r="H49" s="1092" t="s">
        <v>147</v>
      </c>
    </row>
    <row r="50" spans="3:8">
      <c r="C50" s="611" t="s">
        <v>147</v>
      </c>
      <c r="D50" s="611" t="s">
        <v>147</v>
      </c>
      <c r="E50" s="611" t="s">
        <v>147</v>
      </c>
      <c r="F50" s="611" t="s">
        <v>147</v>
      </c>
      <c r="G50" s="1092" t="s">
        <v>147</v>
      </c>
      <c r="H50" s="1092" t="s">
        <v>147</v>
      </c>
    </row>
    <row r="51" spans="3:8">
      <c r="C51" s="611" t="s">
        <v>147</v>
      </c>
      <c r="D51" s="611" t="s">
        <v>147</v>
      </c>
      <c r="E51" s="611" t="s">
        <v>147</v>
      </c>
      <c r="F51" s="611" t="s">
        <v>147</v>
      </c>
      <c r="G51" s="1092" t="s">
        <v>147</v>
      </c>
      <c r="H51" s="1092" t="s">
        <v>147</v>
      </c>
    </row>
    <row r="52" spans="3:8">
      <c r="C52" s="611" t="s">
        <v>147</v>
      </c>
      <c r="D52" s="611" t="s">
        <v>147</v>
      </c>
      <c r="E52" s="611" t="s">
        <v>147</v>
      </c>
      <c r="F52" s="611" t="s">
        <v>147</v>
      </c>
      <c r="G52" s="1092" t="s">
        <v>147</v>
      </c>
      <c r="H52" s="1092" t="s">
        <v>147</v>
      </c>
    </row>
    <row r="53" spans="3:8">
      <c r="C53" s="611" t="s">
        <v>147</v>
      </c>
      <c r="D53" s="611" t="s">
        <v>147</v>
      </c>
      <c r="E53" s="611" t="s">
        <v>147</v>
      </c>
      <c r="F53" s="611" t="s">
        <v>147</v>
      </c>
      <c r="G53" s="1092" t="s">
        <v>147</v>
      </c>
      <c r="H53" s="1092" t="s">
        <v>147</v>
      </c>
    </row>
    <row r="54" spans="3:8">
      <c r="C54" s="611" t="s">
        <v>147</v>
      </c>
      <c r="D54" s="611" t="s">
        <v>147</v>
      </c>
      <c r="E54" s="611" t="s">
        <v>147</v>
      </c>
      <c r="F54" s="611" t="s">
        <v>147</v>
      </c>
      <c r="G54" s="1092" t="s">
        <v>147</v>
      </c>
      <c r="H54" s="1092" t="s">
        <v>147</v>
      </c>
    </row>
    <row r="55" spans="3:8">
      <c r="C55" s="611" t="s">
        <v>147</v>
      </c>
      <c r="D55" s="611" t="s">
        <v>147</v>
      </c>
      <c r="E55" s="611" t="s">
        <v>147</v>
      </c>
      <c r="F55" s="611" t="s">
        <v>147</v>
      </c>
      <c r="G55" s="1092" t="s">
        <v>147</v>
      </c>
      <c r="H55" s="1092" t="s">
        <v>147</v>
      </c>
    </row>
    <row r="56" spans="3:8">
      <c r="C56" s="611" t="s">
        <v>147</v>
      </c>
      <c r="D56" s="611" t="s">
        <v>147</v>
      </c>
      <c r="E56" s="611" t="s">
        <v>147</v>
      </c>
      <c r="F56" s="611" t="s">
        <v>147</v>
      </c>
      <c r="G56" s="1092" t="s">
        <v>147</v>
      </c>
      <c r="H56" s="1092" t="s">
        <v>147</v>
      </c>
    </row>
    <row r="57" spans="3:8">
      <c r="C57" s="611" t="s">
        <v>147</v>
      </c>
      <c r="D57" s="611" t="s">
        <v>147</v>
      </c>
      <c r="E57" s="611" t="s">
        <v>147</v>
      </c>
      <c r="F57" s="611" t="s">
        <v>147</v>
      </c>
      <c r="G57" s="1092" t="s">
        <v>147</v>
      </c>
      <c r="H57" s="1092" t="s">
        <v>147</v>
      </c>
    </row>
    <row r="58" spans="3:8">
      <c r="C58" s="611" t="s">
        <v>147</v>
      </c>
      <c r="D58" s="611" t="s">
        <v>147</v>
      </c>
      <c r="E58" s="611" t="s">
        <v>147</v>
      </c>
      <c r="F58" s="611" t="s">
        <v>147</v>
      </c>
      <c r="G58" s="1092" t="s">
        <v>147</v>
      </c>
      <c r="H58" s="1092" t="s">
        <v>147</v>
      </c>
    </row>
    <row r="59" spans="3:8">
      <c r="C59" s="611" t="s">
        <v>147</v>
      </c>
      <c r="D59" s="611" t="s">
        <v>147</v>
      </c>
      <c r="E59" s="611" t="s">
        <v>147</v>
      </c>
      <c r="F59" s="611" t="s">
        <v>147</v>
      </c>
      <c r="G59" s="1092" t="s">
        <v>147</v>
      </c>
      <c r="H59" s="1092" t="s">
        <v>147</v>
      </c>
    </row>
    <row r="60" spans="3:8">
      <c r="C60" s="611" t="s">
        <v>147</v>
      </c>
      <c r="D60" s="611" t="s">
        <v>147</v>
      </c>
      <c r="E60" s="611" t="s">
        <v>147</v>
      </c>
      <c r="F60" s="611" t="s">
        <v>147</v>
      </c>
      <c r="G60" s="1092" t="s">
        <v>147</v>
      </c>
      <c r="H60" s="1092" t="s">
        <v>147</v>
      </c>
    </row>
    <row r="61" spans="3:8">
      <c r="C61" s="611" t="s">
        <v>147</v>
      </c>
      <c r="D61" s="611" t="s">
        <v>147</v>
      </c>
      <c r="E61" s="611" t="s">
        <v>147</v>
      </c>
      <c r="F61" s="611" t="s">
        <v>147</v>
      </c>
      <c r="G61" s="1092" t="s">
        <v>147</v>
      </c>
      <c r="H61" s="1092" t="s">
        <v>147</v>
      </c>
    </row>
    <row r="62" spans="3:8">
      <c r="C62" s="611" t="s">
        <v>147</v>
      </c>
      <c r="D62" s="611" t="s">
        <v>147</v>
      </c>
      <c r="E62" s="611" t="s">
        <v>147</v>
      </c>
      <c r="F62" s="611" t="s">
        <v>147</v>
      </c>
      <c r="G62" s="1092" t="s">
        <v>147</v>
      </c>
      <c r="H62" s="1092" t="s">
        <v>147</v>
      </c>
    </row>
    <row r="63" spans="3:8">
      <c r="C63" s="611" t="s">
        <v>147</v>
      </c>
      <c r="D63" s="611" t="s">
        <v>147</v>
      </c>
      <c r="E63" s="611" t="s">
        <v>147</v>
      </c>
      <c r="F63" s="611" t="s">
        <v>147</v>
      </c>
      <c r="G63" s="1092" t="s">
        <v>147</v>
      </c>
      <c r="H63" s="1092" t="s">
        <v>147</v>
      </c>
    </row>
    <row r="64" spans="3:8">
      <c r="C64" s="611" t="s">
        <v>147</v>
      </c>
      <c r="D64" s="611" t="s">
        <v>147</v>
      </c>
      <c r="E64" s="611" t="s">
        <v>147</v>
      </c>
      <c r="F64" s="611" t="s">
        <v>147</v>
      </c>
      <c r="G64" s="1092" t="s">
        <v>147</v>
      </c>
      <c r="H64" s="1092" t="s">
        <v>147</v>
      </c>
    </row>
    <row r="65" spans="3:8">
      <c r="C65" s="611" t="s">
        <v>147</v>
      </c>
      <c r="D65" s="611" t="s">
        <v>147</v>
      </c>
      <c r="E65" s="611" t="s">
        <v>147</v>
      </c>
      <c r="F65" s="611" t="s">
        <v>147</v>
      </c>
      <c r="G65" s="1092" t="s">
        <v>147</v>
      </c>
      <c r="H65" s="1092" t="s">
        <v>147</v>
      </c>
    </row>
    <row r="66" spans="3:8">
      <c r="C66" s="611" t="s">
        <v>147</v>
      </c>
      <c r="D66" s="611" t="s">
        <v>147</v>
      </c>
      <c r="E66" s="611" t="s">
        <v>147</v>
      </c>
      <c r="F66" s="611" t="s">
        <v>147</v>
      </c>
      <c r="G66" s="1092" t="s">
        <v>147</v>
      </c>
      <c r="H66" s="1092" t="s">
        <v>147</v>
      </c>
    </row>
    <row r="67" spans="3:8">
      <c r="C67" s="611" t="s">
        <v>147</v>
      </c>
      <c r="D67" s="611" t="s">
        <v>147</v>
      </c>
      <c r="E67" s="611" t="s">
        <v>147</v>
      </c>
      <c r="F67" s="611" t="s">
        <v>147</v>
      </c>
      <c r="G67" s="1092" t="s">
        <v>147</v>
      </c>
      <c r="H67" s="1092" t="s">
        <v>147</v>
      </c>
    </row>
    <row r="68" spans="3:8">
      <c r="C68" s="611" t="s">
        <v>147</v>
      </c>
      <c r="D68" s="611" t="s">
        <v>147</v>
      </c>
      <c r="E68" s="611" t="s">
        <v>147</v>
      </c>
      <c r="F68" s="611" t="s">
        <v>147</v>
      </c>
      <c r="G68" s="1092" t="s">
        <v>147</v>
      </c>
      <c r="H68" s="1092" t="s">
        <v>147</v>
      </c>
    </row>
    <row r="69" spans="3:8">
      <c r="C69" s="611" t="s">
        <v>147</v>
      </c>
      <c r="D69" s="611" t="s">
        <v>147</v>
      </c>
      <c r="E69" s="611" t="s">
        <v>147</v>
      </c>
      <c r="F69" s="611" t="s">
        <v>147</v>
      </c>
      <c r="G69" s="1092" t="s">
        <v>147</v>
      </c>
      <c r="H69" s="1092" t="s">
        <v>147</v>
      </c>
    </row>
    <row r="70" spans="3:8">
      <c r="C70" s="611" t="s">
        <v>147</v>
      </c>
      <c r="D70" s="611" t="s">
        <v>147</v>
      </c>
      <c r="E70" s="611" t="s">
        <v>147</v>
      </c>
      <c r="F70" s="611" t="s">
        <v>147</v>
      </c>
      <c r="G70" s="1092" t="s">
        <v>147</v>
      </c>
      <c r="H70" s="1092" t="s">
        <v>147</v>
      </c>
    </row>
    <row r="71" spans="3:8">
      <c r="C71" s="611" t="s">
        <v>147</v>
      </c>
      <c r="D71" s="611" t="s">
        <v>147</v>
      </c>
      <c r="E71" s="611" t="s">
        <v>147</v>
      </c>
      <c r="F71" s="611" t="s">
        <v>147</v>
      </c>
      <c r="G71" s="1092" t="s">
        <v>147</v>
      </c>
      <c r="H71" s="1092" t="s">
        <v>147</v>
      </c>
    </row>
    <row r="72" spans="3:8">
      <c r="C72" s="611" t="s">
        <v>147</v>
      </c>
      <c r="D72" s="611" t="s">
        <v>147</v>
      </c>
      <c r="E72" s="611" t="s">
        <v>147</v>
      </c>
      <c r="F72" s="611" t="s">
        <v>147</v>
      </c>
      <c r="G72" s="1092" t="s">
        <v>147</v>
      </c>
      <c r="H72" s="1092" t="s">
        <v>147</v>
      </c>
    </row>
    <row r="73" spans="3:8">
      <c r="C73" s="611" t="s">
        <v>147</v>
      </c>
      <c r="D73" s="611" t="s">
        <v>147</v>
      </c>
      <c r="E73" s="611" t="s">
        <v>147</v>
      </c>
      <c r="F73" s="611" t="s">
        <v>147</v>
      </c>
      <c r="G73" s="1092" t="s">
        <v>147</v>
      </c>
      <c r="H73" s="1092" t="s">
        <v>147</v>
      </c>
    </row>
    <row r="74" spans="3:8">
      <c r="C74" s="611" t="s">
        <v>147</v>
      </c>
      <c r="D74" s="611" t="s">
        <v>147</v>
      </c>
      <c r="E74" s="611" t="s">
        <v>147</v>
      </c>
      <c r="F74" s="611" t="s">
        <v>147</v>
      </c>
      <c r="G74" s="1092" t="s">
        <v>147</v>
      </c>
      <c r="H74" s="1092" t="s">
        <v>147</v>
      </c>
    </row>
    <row r="75" spans="3:8">
      <c r="C75" s="611" t="s">
        <v>147</v>
      </c>
      <c r="D75" s="611" t="s">
        <v>147</v>
      </c>
      <c r="E75" s="611" t="s">
        <v>147</v>
      </c>
      <c r="F75" s="611" t="s">
        <v>147</v>
      </c>
      <c r="G75" s="1092" t="s">
        <v>147</v>
      </c>
      <c r="H75" s="1092" t="s">
        <v>147</v>
      </c>
    </row>
    <row r="76" spans="3:8">
      <c r="C76" s="611" t="s">
        <v>147</v>
      </c>
      <c r="D76" s="611" t="s">
        <v>147</v>
      </c>
      <c r="E76" s="611" t="s">
        <v>147</v>
      </c>
      <c r="F76" s="611" t="s">
        <v>147</v>
      </c>
      <c r="G76" s="1092" t="s">
        <v>147</v>
      </c>
      <c r="H76" s="1092" t="s">
        <v>147</v>
      </c>
    </row>
    <row r="77" spans="3:8">
      <c r="C77" s="611" t="s">
        <v>147</v>
      </c>
      <c r="D77" s="611" t="s">
        <v>147</v>
      </c>
      <c r="E77" s="611" t="s">
        <v>147</v>
      </c>
      <c r="F77" s="611" t="s">
        <v>147</v>
      </c>
      <c r="G77" s="1092" t="s">
        <v>147</v>
      </c>
      <c r="H77" s="1092" t="s">
        <v>147</v>
      </c>
    </row>
    <row r="78" spans="3:8">
      <c r="C78" s="611" t="s">
        <v>147</v>
      </c>
      <c r="D78" s="611" t="s">
        <v>147</v>
      </c>
      <c r="E78" s="611" t="s">
        <v>147</v>
      </c>
      <c r="F78" s="611" t="s">
        <v>147</v>
      </c>
      <c r="G78" s="1092" t="s">
        <v>147</v>
      </c>
      <c r="H78" s="1092" t="s">
        <v>147</v>
      </c>
    </row>
    <row r="79" spans="3:8">
      <c r="C79" s="611" t="s">
        <v>147</v>
      </c>
      <c r="D79" s="611" t="s">
        <v>147</v>
      </c>
      <c r="E79" s="611" t="s">
        <v>147</v>
      </c>
      <c r="F79" s="611" t="s">
        <v>147</v>
      </c>
      <c r="G79" s="1092" t="s">
        <v>147</v>
      </c>
      <c r="H79" s="1092" t="s">
        <v>147</v>
      </c>
    </row>
    <row r="80" spans="3:8">
      <c r="C80" s="611" t="s">
        <v>147</v>
      </c>
      <c r="D80" s="611" t="s">
        <v>147</v>
      </c>
      <c r="E80" s="611" t="s">
        <v>147</v>
      </c>
      <c r="F80" s="611" t="s">
        <v>147</v>
      </c>
      <c r="G80" s="1092" t="s">
        <v>147</v>
      </c>
      <c r="H80" s="1092" t="s">
        <v>147</v>
      </c>
    </row>
    <row r="81" spans="3:8">
      <c r="C81" s="611" t="s">
        <v>147</v>
      </c>
      <c r="D81" s="611" t="s">
        <v>147</v>
      </c>
      <c r="E81" s="611" t="s">
        <v>147</v>
      </c>
      <c r="F81" s="611" t="s">
        <v>147</v>
      </c>
      <c r="G81" s="1092" t="s">
        <v>147</v>
      </c>
      <c r="H81" s="1092" t="s">
        <v>147</v>
      </c>
    </row>
    <row r="82" spans="3:8">
      <c r="C82" s="611" t="s">
        <v>147</v>
      </c>
      <c r="D82" s="611" t="s">
        <v>147</v>
      </c>
      <c r="E82" s="611" t="s">
        <v>147</v>
      </c>
      <c r="F82" s="611" t="s">
        <v>147</v>
      </c>
      <c r="G82" s="1092" t="s">
        <v>147</v>
      </c>
      <c r="H82" s="1092" t="s">
        <v>147</v>
      </c>
    </row>
    <row r="83" spans="3:8">
      <c r="C83" s="611" t="s">
        <v>147</v>
      </c>
      <c r="D83" s="611" t="s">
        <v>147</v>
      </c>
      <c r="E83" s="611" t="s">
        <v>147</v>
      </c>
      <c r="F83" s="611" t="s">
        <v>147</v>
      </c>
      <c r="G83" s="1092" t="s">
        <v>147</v>
      </c>
      <c r="H83" s="1092" t="s">
        <v>147</v>
      </c>
    </row>
    <row r="84" spans="3:8">
      <c r="C84" s="611" t="s">
        <v>147</v>
      </c>
      <c r="D84" s="611" t="s">
        <v>147</v>
      </c>
      <c r="E84" s="611" t="s">
        <v>147</v>
      </c>
      <c r="F84" s="611" t="s">
        <v>147</v>
      </c>
      <c r="G84" s="1092" t="s">
        <v>147</v>
      </c>
      <c r="H84" s="1092" t="s">
        <v>147</v>
      </c>
    </row>
    <row r="85" spans="3:8">
      <c r="C85" s="611" t="s">
        <v>147</v>
      </c>
      <c r="D85" s="611" t="s">
        <v>147</v>
      </c>
      <c r="E85" s="611" t="s">
        <v>147</v>
      </c>
      <c r="F85" s="611" t="s">
        <v>147</v>
      </c>
      <c r="G85" s="1092" t="s">
        <v>147</v>
      </c>
      <c r="H85" s="1092" t="s">
        <v>147</v>
      </c>
    </row>
    <row r="86" spans="3:8">
      <c r="C86" s="611" t="s">
        <v>147</v>
      </c>
      <c r="D86" s="611" t="s">
        <v>147</v>
      </c>
      <c r="E86" s="611" t="s">
        <v>147</v>
      </c>
      <c r="F86" s="611" t="s">
        <v>147</v>
      </c>
      <c r="G86" s="1092" t="s">
        <v>147</v>
      </c>
      <c r="H86" s="1092" t="s">
        <v>147</v>
      </c>
    </row>
    <row r="87" spans="3:8">
      <c r="C87" s="611" t="s">
        <v>147</v>
      </c>
      <c r="D87" s="611" t="s">
        <v>147</v>
      </c>
      <c r="E87" s="611" t="s">
        <v>147</v>
      </c>
      <c r="F87" s="611" t="s">
        <v>147</v>
      </c>
      <c r="G87" s="1092" t="s">
        <v>147</v>
      </c>
      <c r="H87" s="1092" t="s">
        <v>147</v>
      </c>
    </row>
    <row r="88" spans="3:8">
      <c r="C88" s="611" t="s">
        <v>147</v>
      </c>
      <c r="D88" s="611" t="s">
        <v>147</v>
      </c>
      <c r="E88" s="611" t="s">
        <v>147</v>
      </c>
      <c r="F88" s="611" t="s">
        <v>147</v>
      </c>
      <c r="G88" s="1092" t="s">
        <v>147</v>
      </c>
      <c r="H88" s="1092" t="s">
        <v>147</v>
      </c>
    </row>
    <row r="89" spans="3:8">
      <c r="C89" s="611" t="s">
        <v>147</v>
      </c>
      <c r="D89" s="611" t="s">
        <v>147</v>
      </c>
      <c r="E89" s="611" t="s">
        <v>147</v>
      </c>
      <c r="F89" s="611" t="s">
        <v>147</v>
      </c>
      <c r="G89" s="1092" t="s">
        <v>147</v>
      </c>
      <c r="H89" s="1092" t="s">
        <v>147</v>
      </c>
    </row>
    <row r="90" spans="3:8">
      <c r="C90" s="611" t="s">
        <v>147</v>
      </c>
      <c r="D90" s="611" t="s">
        <v>147</v>
      </c>
      <c r="E90" s="611" t="s">
        <v>147</v>
      </c>
      <c r="F90" s="611" t="s">
        <v>147</v>
      </c>
      <c r="G90" s="1092" t="s">
        <v>147</v>
      </c>
      <c r="H90" s="1092" t="s">
        <v>147</v>
      </c>
    </row>
    <row r="91" spans="3:8">
      <c r="C91" s="611" t="s">
        <v>147</v>
      </c>
      <c r="D91" s="611" t="s">
        <v>147</v>
      </c>
      <c r="E91" s="611" t="s">
        <v>147</v>
      </c>
      <c r="F91" s="611" t="s">
        <v>147</v>
      </c>
      <c r="G91" s="1092" t="s">
        <v>147</v>
      </c>
      <c r="H91" s="1092" t="s">
        <v>147</v>
      </c>
    </row>
    <row r="92" spans="3:8">
      <c r="C92" s="611" t="s">
        <v>147</v>
      </c>
      <c r="D92" s="611" t="s">
        <v>147</v>
      </c>
      <c r="E92" s="611" t="s">
        <v>147</v>
      </c>
      <c r="F92" s="611" t="s">
        <v>147</v>
      </c>
      <c r="G92" s="1092" t="s">
        <v>147</v>
      </c>
      <c r="H92" s="1092" t="s">
        <v>147</v>
      </c>
    </row>
    <row r="93" spans="3:8">
      <c r="C93" s="611" t="s">
        <v>147</v>
      </c>
      <c r="D93" s="611" t="s">
        <v>147</v>
      </c>
      <c r="E93" s="611" t="s">
        <v>147</v>
      </c>
      <c r="F93" s="611" t="s">
        <v>147</v>
      </c>
      <c r="G93" s="1092" t="s">
        <v>147</v>
      </c>
      <c r="H93" s="1092" t="s">
        <v>147</v>
      </c>
    </row>
    <row r="94" spans="3:8">
      <c r="C94" s="611" t="s">
        <v>147</v>
      </c>
      <c r="D94" s="611" t="s">
        <v>147</v>
      </c>
      <c r="E94" s="611" t="s">
        <v>147</v>
      </c>
      <c r="F94" s="611" t="s">
        <v>147</v>
      </c>
      <c r="G94" s="1092" t="s">
        <v>147</v>
      </c>
      <c r="H94" s="1092" t="s">
        <v>147</v>
      </c>
    </row>
    <row r="95" spans="3:8">
      <c r="C95" s="611" t="s">
        <v>147</v>
      </c>
      <c r="D95" s="611" t="s">
        <v>147</v>
      </c>
      <c r="E95" s="611" t="s">
        <v>147</v>
      </c>
      <c r="F95" s="611" t="s">
        <v>147</v>
      </c>
      <c r="G95" s="1092" t="s">
        <v>147</v>
      </c>
      <c r="H95" s="1092" t="s">
        <v>147</v>
      </c>
    </row>
    <row r="96" spans="3:8">
      <c r="C96" s="611" t="s">
        <v>147</v>
      </c>
      <c r="D96" s="611" t="s">
        <v>147</v>
      </c>
      <c r="E96" s="611" t="s">
        <v>147</v>
      </c>
      <c r="F96" s="611" t="s">
        <v>147</v>
      </c>
      <c r="G96" s="1092" t="s">
        <v>147</v>
      </c>
      <c r="H96" s="1092" t="s">
        <v>147</v>
      </c>
    </row>
    <row r="97" spans="3:8">
      <c r="C97" s="611" t="s">
        <v>147</v>
      </c>
      <c r="D97" s="611" t="s">
        <v>147</v>
      </c>
      <c r="E97" s="611" t="s">
        <v>147</v>
      </c>
      <c r="F97" s="611" t="s">
        <v>147</v>
      </c>
      <c r="G97" s="1092" t="s">
        <v>147</v>
      </c>
      <c r="H97" s="1092" t="s">
        <v>147</v>
      </c>
    </row>
    <row r="98" spans="3:8">
      <c r="C98" s="611" t="s">
        <v>147</v>
      </c>
      <c r="D98" s="611" t="s">
        <v>147</v>
      </c>
      <c r="E98" s="611" t="s">
        <v>147</v>
      </c>
      <c r="F98" s="611" t="s">
        <v>147</v>
      </c>
      <c r="G98" s="1092" t="s">
        <v>147</v>
      </c>
      <c r="H98" s="1092" t="s">
        <v>147</v>
      </c>
    </row>
    <row r="99" spans="3:8">
      <c r="C99" s="611" t="s">
        <v>147</v>
      </c>
      <c r="D99" s="611" t="s">
        <v>147</v>
      </c>
      <c r="E99" s="611" t="s">
        <v>147</v>
      </c>
      <c r="F99" s="611" t="s">
        <v>147</v>
      </c>
      <c r="G99" s="1092" t="s">
        <v>147</v>
      </c>
      <c r="H99" s="1092" t="s">
        <v>147</v>
      </c>
    </row>
    <row r="100" spans="3:8">
      <c r="C100" s="611" t="s">
        <v>147</v>
      </c>
      <c r="D100" s="611" t="s">
        <v>147</v>
      </c>
      <c r="E100" s="611" t="s">
        <v>147</v>
      </c>
      <c r="F100" s="611" t="s">
        <v>147</v>
      </c>
      <c r="G100" s="1092" t="s">
        <v>147</v>
      </c>
      <c r="H100" s="1092" t="s">
        <v>147</v>
      </c>
    </row>
    <row r="101" spans="3:8">
      <c r="C101" s="611" t="s">
        <v>147</v>
      </c>
      <c r="D101" s="611" t="s">
        <v>147</v>
      </c>
      <c r="E101" s="611" t="s">
        <v>147</v>
      </c>
      <c r="F101" s="611" t="s">
        <v>147</v>
      </c>
      <c r="G101" s="1092" t="s">
        <v>147</v>
      </c>
      <c r="H101" s="1092" t="s">
        <v>147</v>
      </c>
    </row>
    <row r="102" spans="3:8">
      <c r="C102" s="611" t="s">
        <v>147</v>
      </c>
      <c r="D102" s="611" t="s">
        <v>147</v>
      </c>
      <c r="E102" s="611" t="s">
        <v>147</v>
      </c>
      <c r="F102" s="611" t="s">
        <v>147</v>
      </c>
      <c r="G102" s="1092" t="s">
        <v>147</v>
      </c>
      <c r="H102" s="1092" t="s">
        <v>147</v>
      </c>
    </row>
    <row r="103" spans="3:8">
      <c r="C103" s="611" t="s">
        <v>147</v>
      </c>
      <c r="D103" s="611" t="s">
        <v>147</v>
      </c>
      <c r="E103" s="611" t="s">
        <v>147</v>
      </c>
      <c r="F103" s="611" t="s">
        <v>147</v>
      </c>
      <c r="G103" s="1092" t="s">
        <v>147</v>
      </c>
      <c r="H103" s="1092" t="s">
        <v>147</v>
      </c>
    </row>
    <row r="104" spans="3:8">
      <c r="C104" s="611" t="s">
        <v>147</v>
      </c>
      <c r="D104" s="611" t="s">
        <v>147</v>
      </c>
      <c r="E104" s="611" t="s">
        <v>147</v>
      </c>
      <c r="F104" s="611" t="s">
        <v>147</v>
      </c>
      <c r="G104" s="1092" t="s">
        <v>147</v>
      </c>
      <c r="H104" s="1092" t="s">
        <v>147</v>
      </c>
    </row>
    <row r="105" spans="3:8">
      <c r="C105" s="611" t="s">
        <v>147</v>
      </c>
      <c r="D105" s="611" t="s">
        <v>147</v>
      </c>
      <c r="E105" s="611" t="s">
        <v>147</v>
      </c>
      <c r="F105" s="611" t="s">
        <v>147</v>
      </c>
      <c r="G105" s="1092" t="s">
        <v>147</v>
      </c>
      <c r="H105" s="1092" t="s">
        <v>147</v>
      </c>
    </row>
    <row r="106" spans="3:8">
      <c r="C106" s="611" t="s">
        <v>147</v>
      </c>
      <c r="D106" s="611" t="s">
        <v>147</v>
      </c>
      <c r="E106" s="611" t="s">
        <v>147</v>
      </c>
      <c r="F106" s="611" t="s">
        <v>147</v>
      </c>
      <c r="G106" s="1092" t="s">
        <v>147</v>
      </c>
      <c r="H106" s="1092" t="s">
        <v>147</v>
      </c>
    </row>
    <row r="107" spans="3:8">
      <c r="C107" s="611" t="s">
        <v>147</v>
      </c>
      <c r="D107" s="611" t="s">
        <v>147</v>
      </c>
      <c r="E107" s="611" t="s">
        <v>147</v>
      </c>
      <c r="F107" s="611" t="s">
        <v>147</v>
      </c>
      <c r="G107" s="1092" t="s">
        <v>147</v>
      </c>
      <c r="H107" s="1092" t="s">
        <v>147</v>
      </c>
    </row>
    <row r="108" spans="3:8">
      <c r="C108" s="611" t="s">
        <v>147</v>
      </c>
      <c r="D108" s="611" t="s">
        <v>147</v>
      </c>
      <c r="E108" s="611" t="s">
        <v>147</v>
      </c>
      <c r="F108" s="611" t="s">
        <v>147</v>
      </c>
      <c r="G108" s="1092" t="s">
        <v>147</v>
      </c>
      <c r="H108" s="1092" t="s">
        <v>147</v>
      </c>
    </row>
    <row r="109" spans="3:8">
      <c r="C109" s="611" t="s">
        <v>147</v>
      </c>
      <c r="D109" s="611" t="s">
        <v>147</v>
      </c>
      <c r="E109" s="611" t="s">
        <v>147</v>
      </c>
      <c r="F109" s="611" t="s">
        <v>147</v>
      </c>
      <c r="G109" s="1092" t="s">
        <v>147</v>
      </c>
      <c r="H109" s="1092" t="s">
        <v>147</v>
      </c>
    </row>
    <row r="110" spans="3:8">
      <c r="C110" s="611" t="s">
        <v>147</v>
      </c>
      <c r="D110" s="611" t="s">
        <v>147</v>
      </c>
      <c r="E110" s="611" t="s">
        <v>147</v>
      </c>
      <c r="F110" s="611" t="s">
        <v>147</v>
      </c>
      <c r="G110" s="1092" t="s">
        <v>147</v>
      </c>
      <c r="H110" s="1092" t="s">
        <v>147</v>
      </c>
    </row>
    <row r="111" spans="3:8">
      <c r="C111" s="611" t="s">
        <v>147</v>
      </c>
      <c r="D111" s="611" t="s">
        <v>147</v>
      </c>
      <c r="E111" s="611" t="s">
        <v>147</v>
      </c>
      <c r="F111" s="611" t="s">
        <v>147</v>
      </c>
      <c r="G111" s="1092" t="s">
        <v>147</v>
      </c>
      <c r="H111" s="1092" t="s">
        <v>147</v>
      </c>
    </row>
    <row r="112" spans="3:8">
      <c r="C112" s="611" t="s">
        <v>147</v>
      </c>
      <c r="D112" s="611" t="s">
        <v>147</v>
      </c>
      <c r="E112" s="611" t="s">
        <v>147</v>
      </c>
      <c r="F112" s="611" t="s">
        <v>147</v>
      </c>
      <c r="G112" s="1092" t="s">
        <v>147</v>
      </c>
      <c r="H112" s="1092" t="s">
        <v>147</v>
      </c>
    </row>
    <row r="113" spans="3:8">
      <c r="C113" s="611" t="s">
        <v>147</v>
      </c>
      <c r="D113" s="611" t="s">
        <v>147</v>
      </c>
      <c r="E113" s="611" t="s">
        <v>147</v>
      </c>
      <c r="F113" s="611" t="s">
        <v>147</v>
      </c>
      <c r="G113" s="1092" t="s">
        <v>147</v>
      </c>
      <c r="H113" s="1092" t="s">
        <v>147</v>
      </c>
    </row>
    <row r="114" spans="3:8">
      <c r="C114" s="611" t="s">
        <v>147</v>
      </c>
      <c r="D114" s="611" t="s">
        <v>147</v>
      </c>
      <c r="E114" s="611" t="s">
        <v>147</v>
      </c>
      <c r="F114" s="611" t="s">
        <v>147</v>
      </c>
      <c r="G114" s="1092" t="s">
        <v>147</v>
      </c>
      <c r="H114" s="1092" t="s">
        <v>147</v>
      </c>
    </row>
    <row r="115" spans="3:8">
      <c r="C115" s="611" t="s">
        <v>147</v>
      </c>
      <c r="D115" s="611" t="s">
        <v>147</v>
      </c>
      <c r="E115" s="611" t="s">
        <v>147</v>
      </c>
      <c r="F115" s="611" t="s">
        <v>147</v>
      </c>
      <c r="G115" s="1092" t="s">
        <v>147</v>
      </c>
      <c r="H115" s="1092" t="s">
        <v>147</v>
      </c>
    </row>
    <row r="116" spans="3:8">
      <c r="C116" s="611" t="s">
        <v>147</v>
      </c>
      <c r="D116" s="611" t="s">
        <v>147</v>
      </c>
      <c r="E116" s="611" t="s">
        <v>147</v>
      </c>
      <c r="F116" s="611" t="s">
        <v>147</v>
      </c>
      <c r="G116" s="1092" t="s">
        <v>147</v>
      </c>
      <c r="H116" s="1092" t="s">
        <v>147</v>
      </c>
    </row>
    <row r="117" spans="3:8">
      <c r="C117" s="611" t="s">
        <v>147</v>
      </c>
      <c r="D117" s="611" t="s">
        <v>147</v>
      </c>
      <c r="E117" s="611" t="s">
        <v>147</v>
      </c>
      <c r="F117" s="611" t="s">
        <v>147</v>
      </c>
      <c r="G117" s="1092" t="s">
        <v>147</v>
      </c>
      <c r="H117" s="1092" t="s">
        <v>147</v>
      </c>
    </row>
    <row r="118" spans="3:8">
      <c r="C118" s="611" t="s">
        <v>147</v>
      </c>
      <c r="D118" s="611" t="s">
        <v>147</v>
      </c>
      <c r="E118" s="611" t="s">
        <v>147</v>
      </c>
      <c r="F118" s="611" t="s">
        <v>147</v>
      </c>
      <c r="G118" s="1092" t="s">
        <v>147</v>
      </c>
      <c r="H118" s="1092" t="s">
        <v>147</v>
      </c>
    </row>
    <row r="119" spans="3:8">
      <c r="C119" s="611" t="s">
        <v>147</v>
      </c>
      <c r="D119" s="611" t="s">
        <v>147</v>
      </c>
      <c r="E119" s="611" t="s">
        <v>147</v>
      </c>
      <c r="F119" s="611" t="s">
        <v>147</v>
      </c>
      <c r="G119" s="1092" t="s">
        <v>147</v>
      </c>
      <c r="H119" s="1092" t="s">
        <v>147</v>
      </c>
    </row>
    <row r="120" spans="3:8">
      <c r="C120" s="611" t="s">
        <v>147</v>
      </c>
      <c r="D120" s="611" t="s">
        <v>147</v>
      </c>
      <c r="E120" s="611" t="s">
        <v>147</v>
      </c>
      <c r="F120" s="611" t="s">
        <v>147</v>
      </c>
      <c r="G120" s="1092" t="s">
        <v>147</v>
      </c>
      <c r="H120" s="1092" t="s">
        <v>147</v>
      </c>
    </row>
    <row r="121" spans="3:8">
      <c r="C121" s="611" t="s">
        <v>147</v>
      </c>
      <c r="D121" s="611" t="s">
        <v>147</v>
      </c>
      <c r="E121" s="611" t="s">
        <v>147</v>
      </c>
      <c r="F121" s="611" t="s">
        <v>147</v>
      </c>
      <c r="G121" s="1092" t="s">
        <v>147</v>
      </c>
      <c r="H121" s="1092" t="s">
        <v>147</v>
      </c>
    </row>
    <row r="122" spans="3:8">
      <c r="C122" s="611" t="s">
        <v>147</v>
      </c>
      <c r="D122" s="611" t="s">
        <v>147</v>
      </c>
      <c r="E122" s="611" t="s">
        <v>147</v>
      </c>
      <c r="F122" s="611" t="s">
        <v>147</v>
      </c>
      <c r="G122" s="1092" t="s">
        <v>147</v>
      </c>
      <c r="H122" s="1092" t="s">
        <v>147</v>
      </c>
    </row>
    <row r="123" spans="3:8">
      <c r="C123" s="611" t="s">
        <v>147</v>
      </c>
      <c r="D123" s="611" t="s">
        <v>147</v>
      </c>
      <c r="E123" s="611" t="s">
        <v>147</v>
      </c>
      <c r="F123" s="611" t="s">
        <v>147</v>
      </c>
      <c r="G123" s="1092" t="s">
        <v>147</v>
      </c>
      <c r="H123" s="1092" t="s">
        <v>147</v>
      </c>
    </row>
    <row r="124" spans="3:8">
      <c r="C124" s="611" t="s">
        <v>147</v>
      </c>
      <c r="D124" s="611" t="s">
        <v>147</v>
      </c>
      <c r="E124" s="611" t="s">
        <v>147</v>
      </c>
      <c r="F124" s="611" t="s">
        <v>147</v>
      </c>
      <c r="G124" s="1092" t="s">
        <v>147</v>
      </c>
      <c r="H124" s="1092" t="s">
        <v>147</v>
      </c>
    </row>
    <row r="125" spans="3:8">
      <c r="C125" s="611" t="s">
        <v>147</v>
      </c>
      <c r="D125" s="611" t="s">
        <v>147</v>
      </c>
      <c r="E125" s="611" t="s">
        <v>147</v>
      </c>
      <c r="F125" s="611" t="s">
        <v>147</v>
      </c>
      <c r="G125" s="1092" t="s">
        <v>147</v>
      </c>
      <c r="H125" s="1092" t="s">
        <v>147</v>
      </c>
    </row>
    <row r="126" spans="3:8">
      <c r="C126" s="611" t="s">
        <v>147</v>
      </c>
      <c r="D126" s="611" t="s">
        <v>147</v>
      </c>
      <c r="E126" s="611" t="s">
        <v>147</v>
      </c>
      <c r="F126" s="611" t="s">
        <v>147</v>
      </c>
      <c r="G126" s="1092" t="s">
        <v>147</v>
      </c>
      <c r="H126" s="1092" t="s">
        <v>147</v>
      </c>
    </row>
    <row r="127" spans="3:8">
      <c r="C127" s="611" t="s">
        <v>147</v>
      </c>
      <c r="D127" s="611" t="s">
        <v>147</v>
      </c>
      <c r="E127" s="611" t="s">
        <v>147</v>
      </c>
      <c r="F127" s="611" t="s">
        <v>147</v>
      </c>
      <c r="G127" s="1092" t="s">
        <v>147</v>
      </c>
      <c r="H127" s="1092" t="s">
        <v>147</v>
      </c>
    </row>
    <row r="128" spans="3:8">
      <c r="C128" s="611" t="s">
        <v>147</v>
      </c>
      <c r="D128" s="611" t="s">
        <v>147</v>
      </c>
      <c r="E128" s="611" t="s">
        <v>147</v>
      </c>
      <c r="F128" s="611" t="s">
        <v>147</v>
      </c>
      <c r="G128" s="1092" t="s">
        <v>147</v>
      </c>
      <c r="H128" s="1092" t="s">
        <v>147</v>
      </c>
    </row>
    <row r="129" spans="3:8">
      <c r="C129" s="611" t="s">
        <v>147</v>
      </c>
      <c r="D129" s="611" t="s">
        <v>147</v>
      </c>
      <c r="E129" s="611" t="s">
        <v>147</v>
      </c>
      <c r="F129" s="611" t="s">
        <v>147</v>
      </c>
      <c r="G129" s="1092" t="s">
        <v>147</v>
      </c>
      <c r="H129" s="1092" t="s">
        <v>147</v>
      </c>
    </row>
    <row r="130" spans="3:8">
      <c r="C130" s="611" t="s">
        <v>147</v>
      </c>
      <c r="D130" s="611" t="s">
        <v>147</v>
      </c>
      <c r="E130" s="611" t="s">
        <v>147</v>
      </c>
      <c r="F130" s="611" t="s">
        <v>147</v>
      </c>
      <c r="G130" s="1092" t="s">
        <v>147</v>
      </c>
      <c r="H130" s="1092" t="s">
        <v>147</v>
      </c>
    </row>
    <row r="131" spans="3:8">
      <c r="C131" s="611" t="s">
        <v>147</v>
      </c>
      <c r="D131" s="611" t="s">
        <v>147</v>
      </c>
      <c r="E131" s="611" t="s">
        <v>147</v>
      </c>
      <c r="F131" s="611" t="s">
        <v>147</v>
      </c>
      <c r="G131" s="1092" t="s">
        <v>147</v>
      </c>
      <c r="H131" s="1092" t="s">
        <v>147</v>
      </c>
    </row>
    <row r="132" spans="3:8">
      <c r="C132" s="611" t="s">
        <v>147</v>
      </c>
      <c r="D132" s="611" t="s">
        <v>147</v>
      </c>
      <c r="E132" s="611" t="s">
        <v>147</v>
      </c>
      <c r="F132" s="611" t="s">
        <v>147</v>
      </c>
      <c r="G132" s="1092" t="s">
        <v>147</v>
      </c>
      <c r="H132" s="1092" t="s">
        <v>147</v>
      </c>
    </row>
    <row r="133" spans="3:8">
      <c r="C133" s="611" t="s">
        <v>147</v>
      </c>
      <c r="D133" s="611" t="s">
        <v>147</v>
      </c>
      <c r="E133" s="611" t="s">
        <v>147</v>
      </c>
      <c r="F133" s="611" t="s">
        <v>147</v>
      </c>
      <c r="G133" s="1092" t="s">
        <v>147</v>
      </c>
      <c r="H133" s="1092" t="s">
        <v>147</v>
      </c>
    </row>
    <row r="134" spans="3:8">
      <c r="C134" s="611" t="s">
        <v>147</v>
      </c>
      <c r="D134" s="611" t="s">
        <v>147</v>
      </c>
      <c r="E134" s="611" t="s">
        <v>147</v>
      </c>
      <c r="F134" s="611" t="s">
        <v>147</v>
      </c>
      <c r="G134" s="1092" t="s">
        <v>147</v>
      </c>
      <c r="H134" s="1092" t="s">
        <v>147</v>
      </c>
    </row>
    <row r="135" spans="3:8">
      <c r="C135" s="611" t="s">
        <v>147</v>
      </c>
      <c r="D135" s="611" t="s">
        <v>147</v>
      </c>
      <c r="E135" s="611" t="s">
        <v>147</v>
      </c>
      <c r="F135" s="611" t="s">
        <v>147</v>
      </c>
      <c r="G135" s="1092" t="s">
        <v>147</v>
      </c>
      <c r="H135" s="1092" t="s">
        <v>147</v>
      </c>
    </row>
    <row r="136" spans="3:8">
      <c r="C136" s="611" t="s">
        <v>147</v>
      </c>
      <c r="D136" s="611" t="s">
        <v>147</v>
      </c>
      <c r="E136" s="611" t="s">
        <v>147</v>
      </c>
      <c r="F136" s="611" t="s">
        <v>147</v>
      </c>
      <c r="G136" s="1092" t="s">
        <v>147</v>
      </c>
      <c r="H136" s="1092" t="s">
        <v>147</v>
      </c>
    </row>
    <row r="137" spans="3:8">
      <c r="C137" s="611" t="s">
        <v>147</v>
      </c>
      <c r="D137" s="611" t="s">
        <v>147</v>
      </c>
      <c r="E137" s="611" t="s">
        <v>147</v>
      </c>
      <c r="F137" s="611" t="s">
        <v>147</v>
      </c>
      <c r="G137" s="1092" t="s">
        <v>147</v>
      </c>
      <c r="H137" s="1092" t="s">
        <v>147</v>
      </c>
    </row>
    <row r="138" spans="3:8">
      <c r="C138" s="611" t="s">
        <v>147</v>
      </c>
      <c r="D138" s="611" t="s">
        <v>147</v>
      </c>
      <c r="E138" s="611" t="s">
        <v>147</v>
      </c>
      <c r="F138" s="611" t="s">
        <v>147</v>
      </c>
      <c r="G138" s="1092" t="s">
        <v>147</v>
      </c>
      <c r="H138" s="1092" t="s">
        <v>147</v>
      </c>
    </row>
    <row r="139" spans="3:8">
      <c r="C139" s="611" t="s">
        <v>147</v>
      </c>
      <c r="D139" s="611" t="s">
        <v>147</v>
      </c>
      <c r="E139" s="611" t="s">
        <v>147</v>
      </c>
      <c r="F139" s="611" t="s">
        <v>147</v>
      </c>
      <c r="G139" s="1092" t="s">
        <v>147</v>
      </c>
      <c r="H139" s="1092" t="s">
        <v>147</v>
      </c>
    </row>
    <row r="140" spans="3:8">
      <c r="C140" s="611" t="s">
        <v>147</v>
      </c>
      <c r="D140" s="611" t="s">
        <v>147</v>
      </c>
      <c r="E140" s="611" t="s">
        <v>147</v>
      </c>
      <c r="F140" s="611" t="s">
        <v>147</v>
      </c>
      <c r="G140" s="1092" t="s">
        <v>147</v>
      </c>
      <c r="H140" s="1092" t="s">
        <v>147</v>
      </c>
    </row>
    <row r="141" spans="3:8">
      <c r="C141" s="611" t="s">
        <v>147</v>
      </c>
      <c r="D141" s="611" t="s">
        <v>147</v>
      </c>
      <c r="E141" s="611" t="s">
        <v>147</v>
      </c>
      <c r="F141" s="611" t="s">
        <v>147</v>
      </c>
      <c r="G141" s="1092" t="s">
        <v>147</v>
      </c>
      <c r="H141" s="1092" t="s">
        <v>147</v>
      </c>
    </row>
    <row r="142" spans="3:8">
      <c r="C142" s="611" t="s">
        <v>147</v>
      </c>
      <c r="D142" s="611" t="s">
        <v>147</v>
      </c>
      <c r="E142" s="611" t="s">
        <v>147</v>
      </c>
      <c r="F142" s="611" t="s">
        <v>147</v>
      </c>
      <c r="G142" s="1092" t="s">
        <v>147</v>
      </c>
      <c r="H142" s="1092" t="s">
        <v>147</v>
      </c>
    </row>
    <row r="143" spans="3:8">
      <c r="C143" s="611" t="s">
        <v>147</v>
      </c>
      <c r="D143" s="611" t="s">
        <v>147</v>
      </c>
      <c r="E143" s="611" t="s">
        <v>147</v>
      </c>
      <c r="F143" s="611" t="s">
        <v>147</v>
      </c>
      <c r="G143" s="1092" t="s">
        <v>147</v>
      </c>
      <c r="H143" s="1092" t="s">
        <v>147</v>
      </c>
    </row>
    <row r="144" spans="3:8">
      <c r="C144" s="611" t="s">
        <v>147</v>
      </c>
      <c r="D144" s="611" t="s">
        <v>147</v>
      </c>
      <c r="E144" s="611" t="s">
        <v>147</v>
      </c>
      <c r="F144" s="611" t="s">
        <v>147</v>
      </c>
      <c r="G144" s="1092" t="s">
        <v>147</v>
      </c>
      <c r="H144" s="1092" t="s">
        <v>147</v>
      </c>
    </row>
    <row r="145" spans="3:8">
      <c r="C145" s="611" t="s">
        <v>147</v>
      </c>
      <c r="D145" s="611" t="s">
        <v>147</v>
      </c>
      <c r="E145" s="611" t="s">
        <v>147</v>
      </c>
      <c r="F145" s="611" t="s">
        <v>147</v>
      </c>
      <c r="G145" s="1092" t="s">
        <v>147</v>
      </c>
      <c r="H145" s="1092" t="s">
        <v>147</v>
      </c>
    </row>
    <row r="146" spans="3:8">
      <c r="C146" s="611" t="s">
        <v>147</v>
      </c>
      <c r="D146" s="611" t="s">
        <v>147</v>
      </c>
      <c r="E146" s="611" t="s">
        <v>147</v>
      </c>
      <c r="F146" s="611" t="s">
        <v>147</v>
      </c>
      <c r="G146" s="1092" t="s">
        <v>147</v>
      </c>
      <c r="H146" s="1092" t="s">
        <v>147</v>
      </c>
    </row>
    <row r="147" spans="3:8">
      <c r="C147" s="611" t="s">
        <v>147</v>
      </c>
      <c r="D147" s="611" t="s">
        <v>147</v>
      </c>
      <c r="E147" s="611" t="s">
        <v>147</v>
      </c>
      <c r="F147" s="611" t="s">
        <v>147</v>
      </c>
      <c r="G147" s="1092" t="s">
        <v>147</v>
      </c>
      <c r="H147" s="1092" t="s">
        <v>147</v>
      </c>
    </row>
    <row r="148" spans="3:8">
      <c r="C148" s="611" t="s">
        <v>147</v>
      </c>
      <c r="D148" s="611" t="s">
        <v>147</v>
      </c>
      <c r="E148" s="611" t="s">
        <v>147</v>
      </c>
      <c r="F148" s="611" t="s">
        <v>147</v>
      </c>
      <c r="G148" s="1092" t="s">
        <v>147</v>
      </c>
      <c r="H148" s="1092" t="s">
        <v>147</v>
      </c>
    </row>
    <row r="149" spans="3:8">
      <c r="C149" s="611" t="s">
        <v>147</v>
      </c>
      <c r="D149" s="611" t="s">
        <v>147</v>
      </c>
      <c r="E149" s="611" t="s">
        <v>147</v>
      </c>
      <c r="F149" s="611" t="s">
        <v>147</v>
      </c>
      <c r="G149" s="1092" t="s">
        <v>147</v>
      </c>
      <c r="H149" s="1092" t="s">
        <v>147</v>
      </c>
    </row>
    <row r="150" spans="3:8">
      <c r="C150" s="611" t="s">
        <v>147</v>
      </c>
      <c r="D150" s="611" t="s">
        <v>147</v>
      </c>
      <c r="E150" s="611" t="s">
        <v>147</v>
      </c>
      <c r="F150" s="611" t="s">
        <v>147</v>
      </c>
      <c r="G150" s="1092" t="s">
        <v>147</v>
      </c>
      <c r="H150" s="1092" t="s">
        <v>147</v>
      </c>
    </row>
    <row r="151" spans="3:8">
      <c r="C151" s="611" t="s">
        <v>147</v>
      </c>
      <c r="D151" s="611" t="s">
        <v>147</v>
      </c>
      <c r="E151" s="611" t="s">
        <v>147</v>
      </c>
      <c r="F151" s="611" t="s">
        <v>147</v>
      </c>
      <c r="G151" s="1092" t="s">
        <v>147</v>
      </c>
      <c r="H151" s="1092" t="s">
        <v>147</v>
      </c>
    </row>
    <row r="152" spans="3:8">
      <c r="C152" s="611" t="s">
        <v>147</v>
      </c>
      <c r="D152" s="611" t="s">
        <v>147</v>
      </c>
      <c r="E152" s="611" t="s">
        <v>147</v>
      </c>
      <c r="F152" s="611" t="s">
        <v>147</v>
      </c>
      <c r="G152" s="1092" t="s">
        <v>147</v>
      </c>
      <c r="H152" s="1092" t="s">
        <v>147</v>
      </c>
    </row>
    <row r="153" spans="3:8">
      <c r="C153" s="611" t="s">
        <v>147</v>
      </c>
      <c r="D153" s="611" t="s">
        <v>147</v>
      </c>
      <c r="E153" s="611" t="s">
        <v>147</v>
      </c>
      <c r="F153" s="611" t="s">
        <v>147</v>
      </c>
      <c r="G153" s="1092" t="s">
        <v>147</v>
      </c>
      <c r="H153" s="1092" t="s">
        <v>147</v>
      </c>
    </row>
    <row r="154" spans="3:8">
      <c r="C154" s="611" t="s">
        <v>147</v>
      </c>
      <c r="D154" s="611" t="s">
        <v>147</v>
      </c>
      <c r="E154" s="611" t="s">
        <v>147</v>
      </c>
      <c r="F154" s="611" t="s">
        <v>147</v>
      </c>
      <c r="G154" s="1092" t="s">
        <v>147</v>
      </c>
      <c r="H154" s="1092" t="s">
        <v>147</v>
      </c>
    </row>
    <row r="155" spans="3:8">
      <c r="C155" s="611" t="s">
        <v>147</v>
      </c>
      <c r="D155" s="611" t="s">
        <v>147</v>
      </c>
      <c r="E155" s="611" t="s">
        <v>147</v>
      </c>
      <c r="F155" s="611" t="s">
        <v>147</v>
      </c>
      <c r="G155" s="1092" t="s">
        <v>147</v>
      </c>
      <c r="H155" s="1092" t="s">
        <v>147</v>
      </c>
    </row>
    <row r="156" spans="3:8">
      <c r="C156" s="611" t="s">
        <v>147</v>
      </c>
      <c r="D156" s="611" t="s">
        <v>147</v>
      </c>
      <c r="E156" s="611" t="s">
        <v>147</v>
      </c>
      <c r="F156" s="611" t="s">
        <v>147</v>
      </c>
      <c r="G156" s="1092" t="s">
        <v>147</v>
      </c>
      <c r="H156" s="1092" t="s">
        <v>147</v>
      </c>
    </row>
    <row r="157" spans="3:8">
      <c r="C157" s="611" t="s">
        <v>147</v>
      </c>
      <c r="D157" s="611" t="s">
        <v>147</v>
      </c>
      <c r="E157" s="611" t="s">
        <v>147</v>
      </c>
      <c r="F157" s="611" t="s">
        <v>147</v>
      </c>
      <c r="G157" s="1092" t="s">
        <v>147</v>
      </c>
      <c r="H157" s="1092" t="s">
        <v>147</v>
      </c>
    </row>
    <row r="158" spans="3:8">
      <c r="C158" s="611" t="s">
        <v>147</v>
      </c>
      <c r="D158" s="611" t="s">
        <v>147</v>
      </c>
      <c r="E158" s="611" t="s">
        <v>147</v>
      </c>
      <c r="F158" s="611" t="s">
        <v>147</v>
      </c>
      <c r="G158" s="1092" t="s">
        <v>147</v>
      </c>
      <c r="H158" s="1092" t="s">
        <v>147</v>
      </c>
    </row>
    <row r="159" spans="3:8">
      <c r="C159" s="611" t="s">
        <v>147</v>
      </c>
      <c r="D159" s="611" t="s">
        <v>147</v>
      </c>
      <c r="E159" s="611" t="s">
        <v>147</v>
      </c>
      <c r="F159" s="611" t="s">
        <v>147</v>
      </c>
      <c r="G159" s="1092" t="s">
        <v>147</v>
      </c>
      <c r="H159" s="1092" t="s">
        <v>147</v>
      </c>
    </row>
    <row r="160" spans="3:8">
      <c r="C160" s="611" t="s">
        <v>147</v>
      </c>
      <c r="D160" s="611" t="s">
        <v>147</v>
      </c>
      <c r="E160" s="611" t="s">
        <v>147</v>
      </c>
      <c r="F160" s="611" t="s">
        <v>147</v>
      </c>
      <c r="G160" s="1092" t="s">
        <v>147</v>
      </c>
      <c r="H160" s="1092" t="s">
        <v>147</v>
      </c>
    </row>
    <row r="161" spans="3:8">
      <c r="C161" s="611" t="s">
        <v>147</v>
      </c>
      <c r="D161" s="611" t="s">
        <v>147</v>
      </c>
      <c r="E161" s="611" t="s">
        <v>147</v>
      </c>
      <c r="F161" s="611" t="s">
        <v>147</v>
      </c>
      <c r="G161" s="1092" t="s">
        <v>147</v>
      </c>
      <c r="H161" s="1092" t="s">
        <v>147</v>
      </c>
    </row>
    <row r="162" spans="3:8">
      <c r="C162" s="611" t="s">
        <v>147</v>
      </c>
      <c r="D162" s="611" t="s">
        <v>147</v>
      </c>
      <c r="E162" s="611" t="s">
        <v>147</v>
      </c>
      <c r="F162" s="611" t="s">
        <v>147</v>
      </c>
      <c r="G162" s="1092" t="s">
        <v>147</v>
      </c>
      <c r="H162" s="1092" t="s">
        <v>147</v>
      </c>
    </row>
    <row r="163" spans="3:8">
      <c r="C163" s="611" t="s">
        <v>147</v>
      </c>
      <c r="D163" s="611" t="s">
        <v>147</v>
      </c>
      <c r="E163" s="611" t="s">
        <v>147</v>
      </c>
      <c r="F163" s="611" t="s">
        <v>147</v>
      </c>
      <c r="G163" s="1092" t="s">
        <v>147</v>
      </c>
      <c r="H163" s="1092" t="s">
        <v>147</v>
      </c>
    </row>
    <row r="164" spans="3:8">
      <c r="C164" s="611" t="s">
        <v>147</v>
      </c>
      <c r="D164" s="611" t="s">
        <v>147</v>
      </c>
      <c r="E164" s="611" t="s">
        <v>147</v>
      </c>
      <c r="F164" s="611" t="s">
        <v>147</v>
      </c>
      <c r="G164" s="1092" t="s">
        <v>147</v>
      </c>
      <c r="H164" s="1092" t="s">
        <v>147</v>
      </c>
    </row>
    <row r="165" spans="3:8">
      <c r="C165" s="611" t="s">
        <v>147</v>
      </c>
      <c r="D165" s="611" t="s">
        <v>147</v>
      </c>
      <c r="E165" s="611" t="s">
        <v>147</v>
      </c>
      <c r="F165" s="611" t="s">
        <v>147</v>
      </c>
      <c r="G165" s="1092" t="s">
        <v>147</v>
      </c>
      <c r="H165" s="1092" t="s">
        <v>147</v>
      </c>
    </row>
    <row r="166" spans="3:8">
      <c r="C166" s="611" t="s">
        <v>147</v>
      </c>
      <c r="D166" s="611" t="s">
        <v>147</v>
      </c>
      <c r="E166" s="611" t="s">
        <v>147</v>
      </c>
      <c r="F166" s="611" t="s">
        <v>147</v>
      </c>
      <c r="G166" s="1092" t="s">
        <v>147</v>
      </c>
      <c r="H166" s="1092" t="s">
        <v>147</v>
      </c>
    </row>
    <row r="167" spans="3:8">
      <c r="C167" s="611" t="s">
        <v>147</v>
      </c>
      <c r="D167" s="611" t="s">
        <v>147</v>
      </c>
      <c r="E167" s="611" t="s">
        <v>147</v>
      </c>
      <c r="F167" s="611" t="s">
        <v>147</v>
      </c>
      <c r="G167" s="1092" t="s">
        <v>147</v>
      </c>
      <c r="H167" s="1092" t="s">
        <v>147</v>
      </c>
    </row>
    <row r="168" spans="3:8">
      <c r="C168" s="611" t="s">
        <v>147</v>
      </c>
      <c r="D168" s="611" t="s">
        <v>147</v>
      </c>
      <c r="E168" s="611" t="s">
        <v>147</v>
      </c>
      <c r="F168" s="611" t="s">
        <v>147</v>
      </c>
      <c r="G168" s="1092" t="s">
        <v>147</v>
      </c>
      <c r="H168" s="1092" t="s">
        <v>147</v>
      </c>
    </row>
    <row r="169" spans="3:8">
      <c r="C169" s="611" t="s">
        <v>147</v>
      </c>
      <c r="D169" s="611" t="s">
        <v>147</v>
      </c>
      <c r="E169" s="611" t="s">
        <v>147</v>
      </c>
      <c r="F169" s="611" t="s">
        <v>147</v>
      </c>
      <c r="G169" s="1092" t="s">
        <v>147</v>
      </c>
      <c r="H169" s="1092" t="s">
        <v>147</v>
      </c>
    </row>
    <row r="170" spans="3:8">
      <c r="C170" s="611" t="s">
        <v>147</v>
      </c>
      <c r="D170" s="611" t="s">
        <v>147</v>
      </c>
      <c r="E170" s="611" t="s">
        <v>147</v>
      </c>
      <c r="F170" s="611" t="s">
        <v>147</v>
      </c>
      <c r="G170" s="1092" t="s">
        <v>147</v>
      </c>
      <c r="H170" s="1092" t="s">
        <v>147</v>
      </c>
    </row>
    <row r="171" spans="3:8">
      <c r="C171" s="611" t="s">
        <v>147</v>
      </c>
      <c r="D171" s="611" t="s">
        <v>147</v>
      </c>
      <c r="E171" s="611" t="s">
        <v>147</v>
      </c>
      <c r="F171" s="611" t="s">
        <v>147</v>
      </c>
      <c r="G171" s="1092" t="s">
        <v>147</v>
      </c>
      <c r="H171" s="1092" t="s">
        <v>147</v>
      </c>
    </row>
    <row r="172" spans="3:8">
      <c r="C172" s="611" t="s">
        <v>147</v>
      </c>
      <c r="D172" s="611" t="s">
        <v>147</v>
      </c>
      <c r="E172" s="611" t="s">
        <v>147</v>
      </c>
      <c r="F172" s="611" t="s">
        <v>147</v>
      </c>
      <c r="G172" s="1092" t="s">
        <v>147</v>
      </c>
      <c r="H172" s="1092" t="s">
        <v>147</v>
      </c>
    </row>
    <row r="173" spans="3:8">
      <c r="C173" s="611" t="s">
        <v>147</v>
      </c>
      <c r="D173" s="611" t="s">
        <v>147</v>
      </c>
      <c r="E173" s="611" t="s">
        <v>147</v>
      </c>
      <c r="F173" s="611" t="s">
        <v>147</v>
      </c>
      <c r="G173" s="1092" t="s">
        <v>147</v>
      </c>
      <c r="H173" s="1092" t="s">
        <v>147</v>
      </c>
    </row>
    <row r="174" spans="3:8">
      <c r="C174" s="611" t="s">
        <v>147</v>
      </c>
      <c r="D174" s="611" t="s">
        <v>147</v>
      </c>
      <c r="E174" s="611" t="s">
        <v>147</v>
      </c>
      <c r="F174" s="611" t="s">
        <v>147</v>
      </c>
      <c r="G174" s="1092" t="s">
        <v>147</v>
      </c>
      <c r="H174" s="1092" t="s">
        <v>147</v>
      </c>
    </row>
    <row r="175" spans="3:8">
      <c r="C175" s="611" t="s">
        <v>147</v>
      </c>
      <c r="D175" s="611" t="s">
        <v>147</v>
      </c>
      <c r="E175" s="611" t="s">
        <v>147</v>
      </c>
      <c r="F175" s="611" t="s">
        <v>147</v>
      </c>
      <c r="G175" s="1092" t="s">
        <v>147</v>
      </c>
      <c r="H175" s="1092" t="s">
        <v>147</v>
      </c>
    </row>
    <row r="176" spans="3:8">
      <c r="C176" s="611" t="s">
        <v>147</v>
      </c>
      <c r="D176" s="611" t="s">
        <v>147</v>
      </c>
      <c r="E176" s="611" t="s">
        <v>147</v>
      </c>
      <c r="F176" s="611" t="s">
        <v>147</v>
      </c>
      <c r="G176" s="1092" t="s">
        <v>147</v>
      </c>
      <c r="H176" s="1092" t="s">
        <v>147</v>
      </c>
    </row>
    <row r="177" spans="3:8">
      <c r="C177" s="611" t="s">
        <v>147</v>
      </c>
      <c r="D177" s="611" t="s">
        <v>147</v>
      </c>
      <c r="E177" s="611" t="s">
        <v>147</v>
      </c>
      <c r="F177" s="611" t="s">
        <v>147</v>
      </c>
      <c r="G177" s="1092" t="s">
        <v>147</v>
      </c>
      <c r="H177" s="1092" t="s">
        <v>147</v>
      </c>
    </row>
    <row r="178" spans="3:8">
      <c r="C178" s="611" t="s">
        <v>147</v>
      </c>
      <c r="D178" s="611" t="s">
        <v>147</v>
      </c>
      <c r="E178" s="611" t="s">
        <v>147</v>
      </c>
      <c r="F178" s="611" t="s">
        <v>147</v>
      </c>
      <c r="G178" s="1092" t="s">
        <v>147</v>
      </c>
      <c r="H178" s="1092" t="s">
        <v>147</v>
      </c>
    </row>
    <row r="179" spans="3:8">
      <c r="C179" s="611" t="s">
        <v>147</v>
      </c>
      <c r="D179" s="611" t="s">
        <v>147</v>
      </c>
      <c r="E179" s="611" t="s">
        <v>147</v>
      </c>
      <c r="F179" s="611" t="s">
        <v>147</v>
      </c>
      <c r="G179" s="1092" t="s">
        <v>147</v>
      </c>
      <c r="H179" s="1092" t="s">
        <v>147</v>
      </c>
    </row>
    <row r="180" spans="3:8">
      <c r="C180" s="611" t="s">
        <v>147</v>
      </c>
      <c r="D180" s="611" t="s">
        <v>147</v>
      </c>
      <c r="E180" s="611" t="s">
        <v>147</v>
      </c>
      <c r="F180" s="611" t="s">
        <v>147</v>
      </c>
      <c r="G180" s="1092" t="s">
        <v>147</v>
      </c>
      <c r="H180" s="1092" t="s">
        <v>147</v>
      </c>
    </row>
    <row r="181" spans="3:8">
      <c r="C181" s="611" t="s">
        <v>147</v>
      </c>
      <c r="D181" s="611" t="s">
        <v>147</v>
      </c>
      <c r="E181" s="611" t="s">
        <v>147</v>
      </c>
      <c r="F181" s="611" t="s">
        <v>147</v>
      </c>
      <c r="G181" s="1092" t="s">
        <v>147</v>
      </c>
      <c r="H181" s="1092" t="s">
        <v>147</v>
      </c>
    </row>
    <row r="182" spans="3:8">
      <c r="C182" s="611" t="s">
        <v>147</v>
      </c>
      <c r="D182" s="611" t="s">
        <v>147</v>
      </c>
      <c r="E182" s="611" t="s">
        <v>147</v>
      </c>
      <c r="F182" s="611" t="s">
        <v>147</v>
      </c>
      <c r="G182" s="1092" t="s">
        <v>147</v>
      </c>
      <c r="H182" s="1092" t="s">
        <v>147</v>
      </c>
    </row>
    <row r="183" spans="3:8">
      <c r="C183" s="611" t="s">
        <v>147</v>
      </c>
      <c r="D183" s="611" t="s">
        <v>147</v>
      </c>
      <c r="E183" s="611" t="s">
        <v>147</v>
      </c>
      <c r="F183" s="611" t="s">
        <v>147</v>
      </c>
      <c r="G183" s="1092" t="s">
        <v>147</v>
      </c>
      <c r="H183" s="1092" t="s">
        <v>147</v>
      </c>
    </row>
    <row r="184" spans="3:8">
      <c r="C184" s="611" t="s">
        <v>147</v>
      </c>
      <c r="D184" s="611" t="s">
        <v>147</v>
      </c>
      <c r="E184" s="611" t="s">
        <v>147</v>
      </c>
      <c r="F184" s="611" t="s">
        <v>147</v>
      </c>
      <c r="G184" s="1092" t="s">
        <v>147</v>
      </c>
      <c r="H184" s="1092" t="s">
        <v>147</v>
      </c>
    </row>
    <row r="185" spans="3:8">
      <c r="C185" s="611" t="s">
        <v>147</v>
      </c>
      <c r="D185" s="611" t="s">
        <v>147</v>
      </c>
      <c r="E185" s="611" t="s">
        <v>147</v>
      </c>
      <c r="F185" s="611" t="s">
        <v>147</v>
      </c>
      <c r="G185" s="1092" t="s">
        <v>147</v>
      </c>
      <c r="H185" s="1092" t="s">
        <v>147</v>
      </c>
    </row>
    <row r="186" spans="3:8">
      <c r="C186" s="611" t="s">
        <v>147</v>
      </c>
      <c r="D186" s="611" t="s">
        <v>147</v>
      </c>
      <c r="E186" s="611" t="s">
        <v>147</v>
      </c>
      <c r="F186" s="611" t="s">
        <v>147</v>
      </c>
      <c r="G186" s="1092" t="s">
        <v>147</v>
      </c>
      <c r="H186" s="1092" t="s">
        <v>147</v>
      </c>
    </row>
    <row r="187" spans="3:8">
      <c r="C187" s="611" t="s">
        <v>147</v>
      </c>
      <c r="D187" s="611" t="s">
        <v>147</v>
      </c>
      <c r="E187" s="611" t="s">
        <v>147</v>
      </c>
      <c r="F187" s="611" t="s">
        <v>147</v>
      </c>
      <c r="G187" s="1092" t="s">
        <v>147</v>
      </c>
      <c r="H187" s="1092" t="s">
        <v>147</v>
      </c>
    </row>
    <row r="188" spans="3:8">
      <c r="C188" s="611" t="s">
        <v>147</v>
      </c>
      <c r="D188" s="611" t="s">
        <v>147</v>
      </c>
      <c r="E188" s="611" t="s">
        <v>147</v>
      </c>
      <c r="F188" s="611" t="s">
        <v>147</v>
      </c>
      <c r="G188" s="1092" t="s">
        <v>147</v>
      </c>
      <c r="H188" s="1092" t="s">
        <v>147</v>
      </c>
    </row>
    <row r="189" spans="3:8">
      <c r="C189" s="611" t="s">
        <v>147</v>
      </c>
      <c r="D189" s="611" t="s">
        <v>147</v>
      </c>
      <c r="E189" s="611" t="s">
        <v>147</v>
      </c>
      <c r="F189" s="611" t="s">
        <v>147</v>
      </c>
      <c r="G189" s="1092" t="s">
        <v>147</v>
      </c>
      <c r="H189" s="1092" t="s">
        <v>147</v>
      </c>
    </row>
    <row r="190" spans="3:8">
      <c r="C190" s="611" t="s">
        <v>147</v>
      </c>
      <c r="D190" s="611" t="s">
        <v>147</v>
      </c>
      <c r="E190" s="611" t="s">
        <v>147</v>
      </c>
      <c r="F190" s="611" t="s">
        <v>147</v>
      </c>
      <c r="G190" s="1092" t="s">
        <v>147</v>
      </c>
      <c r="H190" s="1092" t="s">
        <v>147</v>
      </c>
    </row>
    <row r="191" spans="3:8">
      <c r="C191" s="611" t="s">
        <v>147</v>
      </c>
      <c r="D191" s="611" t="s">
        <v>147</v>
      </c>
      <c r="E191" s="611" t="s">
        <v>147</v>
      </c>
      <c r="F191" s="611" t="s">
        <v>147</v>
      </c>
      <c r="G191" s="1092" t="s">
        <v>147</v>
      </c>
      <c r="H191" s="1092" t="s">
        <v>147</v>
      </c>
    </row>
    <row r="192" spans="3:8">
      <c r="C192" s="611" t="s">
        <v>147</v>
      </c>
      <c r="D192" s="611" t="s">
        <v>147</v>
      </c>
      <c r="E192" s="611" t="s">
        <v>147</v>
      </c>
      <c r="F192" s="611" t="s">
        <v>147</v>
      </c>
      <c r="G192" s="1092" t="s">
        <v>147</v>
      </c>
      <c r="H192" s="1092" t="s">
        <v>147</v>
      </c>
    </row>
    <row r="193" spans="3:8">
      <c r="C193" s="611" t="s">
        <v>147</v>
      </c>
      <c r="D193" s="611" t="s">
        <v>147</v>
      </c>
      <c r="E193" s="611" t="s">
        <v>147</v>
      </c>
      <c r="F193" s="611" t="s">
        <v>147</v>
      </c>
      <c r="G193" s="1092" t="s">
        <v>147</v>
      </c>
      <c r="H193" s="1092" t="s">
        <v>147</v>
      </c>
    </row>
    <row r="194" spans="3:8">
      <c r="C194" s="611" t="s">
        <v>147</v>
      </c>
      <c r="D194" s="611" t="s">
        <v>147</v>
      </c>
      <c r="E194" s="611" t="s">
        <v>147</v>
      </c>
      <c r="F194" s="611" t="s">
        <v>147</v>
      </c>
      <c r="G194" s="1092" t="s">
        <v>147</v>
      </c>
      <c r="H194" s="1092" t="s">
        <v>147</v>
      </c>
    </row>
    <row r="195" spans="3:8">
      <c r="C195" s="611" t="s">
        <v>147</v>
      </c>
      <c r="D195" s="611" t="s">
        <v>147</v>
      </c>
      <c r="E195" s="611" t="s">
        <v>147</v>
      </c>
      <c r="F195" s="611" t="s">
        <v>147</v>
      </c>
      <c r="G195" s="1092" t="s">
        <v>147</v>
      </c>
      <c r="H195" s="1092" t="s">
        <v>147</v>
      </c>
    </row>
    <row r="196" spans="3:8">
      <c r="C196" s="611" t="s">
        <v>147</v>
      </c>
      <c r="D196" s="611" t="s">
        <v>147</v>
      </c>
      <c r="E196" s="611" t="s">
        <v>147</v>
      </c>
      <c r="F196" s="611" t="s">
        <v>147</v>
      </c>
      <c r="G196" s="1092" t="s">
        <v>147</v>
      </c>
      <c r="H196" s="1092" t="s">
        <v>147</v>
      </c>
    </row>
    <row r="197" spans="3:8">
      <c r="C197" s="611" t="s">
        <v>147</v>
      </c>
      <c r="D197" s="611" t="s">
        <v>147</v>
      </c>
      <c r="E197" s="611" t="s">
        <v>147</v>
      </c>
      <c r="F197" s="611" t="s">
        <v>147</v>
      </c>
      <c r="G197" s="1092" t="s">
        <v>147</v>
      </c>
      <c r="H197" s="1092" t="s">
        <v>147</v>
      </c>
    </row>
    <row r="198" spans="3:8">
      <c r="C198" s="611" t="s">
        <v>147</v>
      </c>
      <c r="D198" s="611" t="s">
        <v>147</v>
      </c>
      <c r="E198" s="611" t="s">
        <v>147</v>
      </c>
      <c r="F198" s="611" t="s">
        <v>147</v>
      </c>
      <c r="G198" s="1092" t="s">
        <v>147</v>
      </c>
      <c r="H198" s="1092" t="s">
        <v>147</v>
      </c>
    </row>
    <row r="199" spans="3:8">
      <c r="C199" s="611" t="s">
        <v>147</v>
      </c>
      <c r="D199" s="611" t="s">
        <v>147</v>
      </c>
      <c r="E199" s="611" t="s">
        <v>147</v>
      </c>
      <c r="F199" s="611" t="s">
        <v>147</v>
      </c>
      <c r="G199" s="1092" t="s">
        <v>147</v>
      </c>
      <c r="H199" s="1092" t="s">
        <v>147</v>
      </c>
    </row>
    <row r="200" spans="3:8">
      <c r="C200" s="611" t="s">
        <v>147</v>
      </c>
      <c r="D200" s="611" t="s">
        <v>147</v>
      </c>
      <c r="E200" s="611" t="s">
        <v>147</v>
      </c>
      <c r="F200" s="611" t="s">
        <v>147</v>
      </c>
      <c r="G200" s="1092" t="s">
        <v>147</v>
      </c>
      <c r="H200" s="1092" t="s">
        <v>147</v>
      </c>
    </row>
    <row r="201" spans="3:8">
      <c r="C201" s="611" t="s">
        <v>147</v>
      </c>
      <c r="D201" s="611" t="s">
        <v>147</v>
      </c>
      <c r="E201" s="611" t="s">
        <v>147</v>
      </c>
      <c r="F201" s="611" t="s">
        <v>147</v>
      </c>
      <c r="G201" s="1092" t="s">
        <v>147</v>
      </c>
      <c r="H201" s="1092" t="s">
        <v>147</v>
      </c>
    </row>
    <row r="202" spans="3:8">
      <c r="C202" s="611" t="s">
        <v>147</v>
      </c>
      <c r="D202" s="611" t="s">
        <v>147</v>
      </c>
      <c r="E202" s="611" t="s">
        <v>147</v>
      </c>
      <c r="F202" s="611" t="s">
        <v>147</v>
      </c>
      <c r="G202" s="1092" t="s">
        <v>147</v>
      </c>
      <c r="H202" s="1092" t="s">
        <v>147</v>
      </c>
    </row>
    <row r="203" spans="3:8">
      <c r="C203" s="611" t="s">
        <v>147</v>
      </c>
      <c r="D203" s="611" t="s">
        <v>147</v>
      </c>
      <c r="E203" s="611" t="s">
        <v>147</v>
      </c>
      <c r="F203" s="611" t="s">
        <v>147</v>
      </c>
      <c r="G203" s="1092" t="s">
        <v>147</v>
      </c>
      <c r="H203" s="1092" t="s">
        <v>147</v>
      </c>
    </row>
    <row r="204" spans="3:8">
      <c r="C204" s="611" t="s">
        <v>147</v>
      </c>
      <c r="D204" s="611" t="s">
        <v>147</v>
      </c>
      <c r="E204" s="611" t="s">
        <v>147</v>
      </c>
      <c r="F204" s="611" t="s">
        <v>147</v>
      </c>
      <c r="G204" s="1092" t="s">
        <v>147</v>
      </c>
      <c r="H204" s="1092" t="s">
        <v>147</v>
      </c>
    </row>
    <row r="205" spans="3:8">
      <c r="C205" s="611" t="s">
        <v>147</v>
      </c>
      <c r="D205" s="611" t="s">
        <v>147</v>
      </c>
      <c r="E205" s="611" t="s">
        <v>147</v>
      </c>
      <c r="F205" s="611" t="s">
        <v>147</v>
      </c>
      <c r="G205" s="1092" t="s">
        <v>147</v>
      </c>
      <c r="H205" s="1092" t="s">
        <v>147</v>
      </c>
    </row>
    <row r="206" spans="3:8">
      <c r="C206" s="611" t="s">
        <v>147</v>
      </c>
      <c r="D206" s="611" t="s">
        <v>147</v>
      </c>
      <c r="E206" s="611" t="s">
        <v>147</v>
      </c>
      <c r="F206" s="611" t="s">
        <v>147</v>
      </c>
      <c r="G206" s="1092" t="s">
        <v>147</v>
      </c>
      <c r="H206" s="1092" t="s">
        <v>147</v>
      </c>
    </row>
    <row r="207" spans="3:8">
      <c r="C207" s="611" t="s">
        <v>147</v>
      </c>
      <c r="D207" s="611" t="s">
        <v>147</v>
      </c>
      <c r="E207" s="611" t="s">
        <v>147</v>
      </c>
      <c r="F207" s="611" t="s">
        <v>147</v>
      </c>
      <c r="G207" s="1092" t="s">
        <v>147</v>
      </c>
      <c r="H207" s="1092" t="s">
        <v>147</v>
      </c>
    </row>
    <row r="208" spans="3:8">
      <c r="C208" s="611" t="s">
        <v>147</v>
      </c>
      <c r="D208" s="611" t="s">
        <v>147</v>
      </c>
      <c r="E208" s="611" t="s">
        <v>147</v>
      </c>
      <c r="F208" s="611" t="s">
        <v>147</v>
      </c>
      <c r="G208" s="1092" t="s">
        <v>147</v>
      </c>
      <c r="H208" s="1092" t="s">
        <v>147</v>
      </c>
    </row>
    <row r="209" spans="3:8">
      <c r="C209" s="611" t="s">
        <v>147</v>
      </c>
      <c r="D209" s="611" t="s">
        <v>147</v>
      </c>
      <c r="E209" s="611" t="s">
        <v>147</v>
      </c>
      <c r="F209" s="611" t="s">
        <v>147</v>
      </c>
      <c r="G209" s="1092" t="s">
        <v>147</v>
      </c>
      <c r="H209" s="1092" t="s">
        <v>147</v>
      </c>
    </row>
    <row r="210" spans="3:8">
      <c r="C210" s="611" t="s">
        <v>147</v>
      </c>
      <c r="D210" s="611" t="s">
        <v>147</v>
      </c>
      <c r="E210" s="611" t="s">
        <v>147</v>
      </c>
      <c r="F210" s="611" t="s">
        <v>147</v>
      </c>
      <c r="G210" s="1092" t="s">
        <v>147</v>
      </c>
      <c r="H210" s="1092" t="s">
        <v>147</v>
      </c>
    </row>
    <row r="211" spans="3:8">
      <c r="C211" s="611" t="s">
        <v>147</v>
      </c>
      <c r="D211" s="611" t="s">
        <v>147</v>
      </c>
      <c r="E211" s="611" t="s">
        <v>147</v>
      </c>
      <c r="F211" s="611" t="s">
        <v>147</v>
      </c>
      <c r="G211" s="1092" t="s">
        <v>147</v>
      </c>
      <c r="H211" s="1092" t="s">
        <v>147</v>
      </c>
    </row>
    <row r="212" spans="3:8">
      <c r="C212" s="611" t="s">
        <v>147</v>
      </c>
      <c r="D212" s="611" t="s">
        <v>147</v>
      </c>
      <c r="E212" s="611" t="s">
        <v>147</v>
      </c>
      <c r="F212" s="611" t="s">
        <v>147</v>
      </c>
      <c r="G212" s="1092" t="s">
        <v>147</v>
      </c>
      <c r="H212" s="1092" t="s">
        <v>147</v>
      </c>
    </row>
    <row r="213" spans="3:8">
      <c r="C213" s="611" t="s">
        <v>147</v>
      </c>
      <c r="D213" s="611" t="s">
        <v>147</v>
      </c>
      <c r="E213" s="611" t="s">
        <v>147</v>
      </c>
      <c r="F213" s="611" t="s">
        <v>147</v>
      </c>
      <c r="G213" s="1092" t="s">
        <v>147</v>
      </c>
      <c r="H213" s="1092" t="s">
        <v>147</v>
      </c>
    </row>
    <row r="214" spans="3:8">
      <c r="C214" s="611" t="s">
        <v>147</v>
      </c>
      <c r="D214" s="611" t="s">
        <v>147</v>
      </c>
      <c r="E214" s="611" t="s">
        <v>147</v>
      </c>
      <c r="F214" s="611" t="s">
        <v>147</v>
      </c>
      <c r="G214" s="1092" t="s">
        <v>147</v>
      </c>
      <c r="H214" s="1092" t="s">
        <v>147</v>
      </c>
    </row>
    <row r="215" spans="3:8">
      <c r="C215" s="611" t="s">
        <v>147</v>
      </c>
      <c r="D215" s="611" t="s">
        <v>147</v>
      </c>
      <c r="E215" s="611" t="s">
        <v>147</v>
      </c>
      <c r="F215" s="611" t="s">
        <v>147</v>
      </c>
      <c r="G215" s="1092" t="s">
        <v>147</v>
      </c>
      <c r="H215" s="1092" t="s">
        <v>147</v>
      </c>
    </row>
    <row r="216" spans="3:8">
      <c r="C216" s="611" t="s">
        <v>147</v>
      </c>
      <c r="D216" s="611" t="s">
        <v>147</v>
      </c>
      <c r="E216" s="611" t="s">
        <v>147</v>
      </c>
      <c r="F216" s="611" t="s">
        <v>147</v>
      </c>
      <c r="G216" s="1092" t="s">
        <v>147</v>
      </c>
      <c r="H216" s="1092" t="s">
        <v>147</v>
      </c>
    </row>
    <row r="217" spans="3:8">
      <c r="C217" s="611" t="s">
        <v>147</v>
      </c>
      <c r="D217" s="611" t="s">
        <v>147</v>
      </c>
      <c r="E217" s="611" t="s">
        <v>147</v>
      </c>
      <c r="F217" s="611" t="s">
        <v>147</v>
      </c>
      <c r="G217" s="1092" t="s">
        <v>147</v>
      </c>
      <c r="H217" s="1092" t="s">
        <v>147</v>
      </c>
    </row>
    <row r="218" spans="3:8">
      <c r="C218" s="611" t="s">
        <v>147</v>
      </c>
      <c r="D218" s="611" t="s">
        <v>147</v>
      </c>
      <c r="E218" s="611" t="s">
        <v>147</v>
      </c>
      <c r="F218" s="611" t="s">
        <v>147</v>
      </c>
      <c r="G218" s="1092" t="s">
        <v>147</v>
      </c>
      <c r="H218" s="1092" t="s">
        <v>147</v>
      </c>
    </row>
    <row r="219" spans="3:8">
      <c r="C219" s="611" t="s">
        <v>147</v>
      </c>
      <c r="D219" s="611" t="s">
        <v>147</v>
      </c>
      <c r="E219" s="611" t="s">
        <v>147</v>
      </c>
      <c r="F219" s="611" t="s">
        <v>147</v>
      </c>
      <c r="G219" s="1092" t="s">
        <v>147</v>
      </c>
      <c r="H219" s="1092" t="s">
        <v>147</v>
      </c>
    </row>
    <row r="220" spans="3:8">
      <c r="C220" s="611" t="s">
        <v>147</v>
      </c>
      <c r="D220" s="611" t="s">
        <v>147</v>
      </c>
      <c r="E220" s="611" t="s">
        <v>147</v>
      </c>
      <c r="F220" s="611" t="s">
        <v>147</v>
      </c>
      <c r="G220" s="1092" t="s">
        <v>147</v>
      </c>
      <c r="H220" s="1092" t="s">
        <v>147</v>
      </c>
    </row>
    <row r="221" spans="3:8">
      <c r="C221" s="611" t="s">
        <v>147</v>
      </c>
      <c r="D221" s="611" t="s">
        <v>147</v>
      </c>
      <c r="E221" s="611" t="s">
        <v>147</v>
      </c>
      <c r="F221" s="611" t="s">
        <v>147</v>
      </c>
      <c r="G221" s="1092" t="s">
        <v>147</v>
      </c>
      <c r="H221" s="1092" t="s">
        <v>147</v>
      </c>
    </row>
    <row r="222" spans="3:8">
      <c r="C222" s="611" t="s">
        <v>147</v>
      </c>
      <c r="D222" s="611" t="s">
        <v>147</v>
      </c>
      <c r="E222" s="611" t="s">
        <v>147</v>
      </c>
      <c r="F222" s="611" t="s">
        <v>147</v>
      </c>
      <c r="G222" s="1092" t="s">
        <v>147</v>
      </c>
      <c r="H222" s="1092" t="s">
        <v>147</v>
      </c>
    </row>
    <row r="223" spans="3:8">
      <c r="C223" s="611" t="s">
        <v>147</v>
      </c>
      <c r="D223" s="611" t="s">
        <v>147</v>
      </c>
      <c r="E223" s="611" t="s">
        <v>147</v>
      </c>
      <c r="F223" s="611" t="s">
        <v>147</v>
      </c>
      <c r="G223" s="611" t="s">
        <v>147</v>
      </c>
      <c r="H223" s="611" t="s">
        <v>147</v>
      </c>
    </row>
    <row r="224" spans="3:8">
      <c r="C224" s="611" t="s">
        <v>147</v>
      </c>
      <c r="D224" s="611" t="s">
        <v>147</v>
      </c>
      <c r="E224" s="611" t="s">
        <v>147</v>
      </c>
      <c r="F224" s="611" t="s">
        <v>147</v>
      </c>
      <c r="G224" s="611" t="s">
        <v>147</v>
      </c>
      <c r="H224" s="611" t="s">
        <v>147</v>
      </c>
    </row>
    <row r="225" spans="3:8">
      <c r="C225" s="611" t="s">
        <v>147</v>
      </c>
      <c r="D225" s="611" t="s">
        <v>147</v>
      </c>
      <c r="E225" s="611" t="s">
        <v>147</v>
      </c>
      <c r="F225" s="611" t="s">
        <v>147</v>
      </c>
      <c r="G225" s="611" t="s">
        <v>147</v>
      </c>
      <c r="H225" s="611" t="s">
        <v>147</v>
      </c>
    </row>
    <row r="226" spans="3:8">
      <c r="C226" s="611" t="s">
        <v>147</v>
      </c>
      <c r="D226" s="611" t="s">
        <v>147</v>
      </c>
      <c r="E226" s="611" t="s">
        <v>147</v>
      </c>
      <c r="F226" s="611" t="s">
        <v>147</v>
      </c>
      <c r="G226" s="611" t="s">
        <v>147</v>
      </c>
      <c r="H226" s="611" t="s">
        <v>147</v>
      </c>
    </row>
    <row r="227" spans="3:8">
      <c r="C227" s="611" t="s">
        <v>147</v>
      </c>
      <c r="D227" s="611" t="s">
        <v>147</v>
      </c>
      <c r="E227" s="611" t="s">
        <v>147</v>
      </c>
      <c r="F227" s="611" t="s">
        <v>147</v>
      </c>
      <c r="G227" s="611" t="s">
        <v>147</v>
      </c>
      <c r="H227" s="611" t="s">
        <v>147</v>
      </c>
    </row>
    <row r="228" spans="3:8">
      <c r="C228" s="611" t="s">
        <v>147</v>
      </c>
      <c r="D228" s="611" t="s">
        <v>147</v>
      </c>
      <c r="E228" s="611" t="s">
        <v>147</v>
      </c>
      <c r="F228" s="611" t="s">
        <v>147</v>
      </c>
      <c r="G228" s="611" t="s">
        <v>147</v>
      </c>
      <c r="H228" s="611" t="s">
        <v>147</v>
      </c>
    </row>
    <row r="229" spans="3:8">
      <c r="C229" s="611" t="s">
        <v>147</v>
      </c>
      <c r="D229" s="611" t="s">
        <v>147</v>
      </c>
      <c r="E229" s="611" t="s">
        <v>147</v>
      </c>
      <c r="F229" s="611" t="s">
        <v>147</v>
      </c>
      <c r="G229" s="611" t="s">
        <v>147</v>
      </c>
      <c r="H229" s="611" t="s">
        <v>147</v>
      </c>
    </row>
    <row r="230" spans="3:8">
      <c r="C230" s="611" t="s">
        <v>147</v>
      </c>
      <c r="D230" s="611" t="s">
        <v>147</v>
      </c>
      <c r="E230" s="611" t="s">
        <v>147</v>
      </c>
      <c r="F230" s="611" t="s">
        <v>147</v>
      </c>
      <c r="G230" s="611" t="s">
        <v>147</v>
      </c>
      <c r="H230" s="611" t="s">
        <v>147</v>
      </c>
    </row>
    <row r="231" spans="3:8">
      <c r="C231" s="611" t="s">
        <v>147</v>
      </c>
      <c r="D231" s="611" t="s">
        <v>147</v>
      </c>
      <c r="E231" s="611" t="s">
        <v>147</v>
      </c>
      <c r="F231" s="611" t="s">
        <v>147</v>
      </c>
      <c r="G231" s="611" t="s">
        <v>147</v>
      </c>
      <c r="H231" s="611" t="s">
        <v>147</v>
      </c>
    </row>
    <row r="232" spans="3:8">
      <c r="C232" s="611" t="s">
        <v>147</v>
      </c>
      <c r="D232" s="611" t="s">
        <v>147</v>
      </c>
      <c r="E232" s="611" t="s">
        <v>147</v>
      </c>
      <c r="F232" s="611" t="s">
        <v>147</v>
      </c>
      <c r="G232" s="611" t="s">
        <v>147</v>
      </c>
      <c r="H232" s="611" t="s">
        <v>147</v>
      </c>
    </row>
    <row r="233" spans="3:8">
      <c r="C233" s="611" t="s">
        <v>147</v>
      </c>
      <c r="D233" s="611" t="s">
        <v>147</v>
      </c>
      <c r="E233" s="611" t="s">
        <v>147</v>
      </c>
      <c r="F233" s="611" t="s">
        <v>147</v>
      </c>
      <c r="G233" s="611" t="s">
        <v>147</v>
      </c>
      <c r="H233" s="611" t="s">
        <v>147</v>
      </c>
    </row>
    <row r="234" spans="3:8">
      <c r="C234" s="611" t="s">
        <v>147</v>
      </c>
      <c r="D234" s="611" t="s">
        <v>147</v>
      </c>
      <c r="E234" s="611" t="s">
        <v>147</v>
      </c>
      <c r="F234" s="611" t="s">
        <v>147</v>
      </c>
      <c r="G234" s="611" t="s">
        <v>147</v>
      </c>
      <c r="H234" s="611" t="s">
        <v>147</v>
      </c>
    </row>
    <row r="235" spans="3:8">
      <c r="C235" s="611" t="s">
        <v>147</v>
      </c>
      <c r="D235" s="611" t="s">
        <v>147</v>
      </c>
      <c r="E235" s="611" t="s">
        <v>147</v>
      </c>
      <c r="F235" s="611" t="s">
        <v>147</v>
      </c>
      <c r="G235" s="611" t="s">
        <v>147</v>
      </c>
      <c r="H235" s="611" t="s">
        <v>147</v>
      </c>
    </row>
    <row r="236" spans="3:8">
      <c r="C236" s="611" t="s">
        <v>147</v>
      </c>
      <c r="D236" s="611" t="s">
        <v>147</v>
      </c>
      <c r="E236" s="611" t="s">
        <v>147</v>
      </c>
      <c r="F236" s="611" t="s">
        <v>147</v>
      </c>
      <c r="G236" s="611" t="s">
        <v>147</v>
      </c>
      <c r="H236" s="611" t="s">
        <v>147</v>
      </c>
    </row>
    <row r="237" spans="3:8">
      <c r="C237" s="611" t="s">
        <v>147</v>
      </c>
      <c r="D237" s="611" t="s">
        <v>147</v>
      </c>
      <c r="E237" s="611" t="s">
        <v>147</v>
      </c>
      <c r="F237" s="611" t="s">
        <v>147</v>
      </c>
      <c r="G237" s="611" t="s">
        <v>147</v>
      </c>
      <c r="H237" s="611" t="s">
        <v>147</v>
      </c>
    </row>
    <row r="238" spans="3:8">
      <c r="C238" s="611" t="s">
        <v>147</v>
      </c>
      <c r="D238" s="611" t="s">
        <v>147</v>
      </c>
      <c r="E238" s="611" t="s">
        <v>147</v>
      </c>
      <c r="F238" s="611" t="s">
        <v>147</v>
      </c>
      <c r="G238" s="611" t="s">
        <v>147</v>
      </c>
      <c r="H238" s="611" t="s">
        <v>147</v>
      </c>
    </row>
    <row r="239" spans="3:8">
      <c r="C239" s="611" t="s">
        <v>147</v>
      </c>
      <c r="D239" s="611" t="s">
        <v>147</v>
      </c>
      <c r="E239" s="611" t="s">
        <v>147</v>
      </c>
      <c r="F239" s="611" t="s">
        <v>147</v>
      </c>
      <c r="G239" s="611" t="s">
        <v>147</v>
      </c>
      <c r="H239" s="611" t="s">
        <v>147</v>
      </c>
    </row>
    <row r="240" spans="3:8">
      <c r="C240" s="611" t="s">
        <v>147</v>
      </c>
      <c r="D240" s="611" t="s">
        <v>147</v>
      </c>
      <c r="E240" s="611" t="s">
        <v>147</v>
      </c>
      <c r="F240" s="611" t="s">
        <v>147</v>
      </c>
      <c r="G240" s="611" t="s">
        <v>147</v>
      </c>
      <c r="H240" s="611" t="s">
        <v>147</v>
      </c>
    </row>
    <row r="241" spans="3:8">
      <c r="C241" s="611" t="s">
        <v>147</v>
      </c>
      <c r="D241" s="611" t="s">
        <v>147</v>
      </c>
      <c r="E241" s="611" t="s">
        <v>147</v>
      </c>
      <c r="F241" s="611" t="s">
        <v>147</v>
      </c>
      <c r="G241" s="611" t="s">
        <v>147</v>
      </c>
      <c r="H241" s="611" t="s">
        <v>147</v>
      </c>
    </row>
    <row r="242" spans="3:8">
      <c r="C242" s="611" t="s">
        <v>147</v>
      </c>
      <c r="D242" s="611" t="s">
        <v>147</v>
      </c>
      <c r="E242" s="611" t="s">
        <v>147</v>
      </c>
      <c r="F242" s="611" t="s">
        <v>147</v>
      </c>
      <c r="G242" s="611" t="s">
        <v>147</v>
      </c>
      <c r="H242" s="611" t="s">
        <v>147</v>
      </c>
    </row>
    <row r="243" spans="3:8">
      <c r="C243" s="611" t="s">
        <v>147</v>
      </c>
      <c r="D243" s="611" t="s">
        <v>147</v>
      </c>
      <c r="E243" s="611" t="s">
        <v>147</v>
      </c>
      <c r="F243" s="611" t="s">
        <v>147</v>
      </c>
      <c r="G243" s="611" t="s">
        <v>147</v>
      </c>
      <c r="H243" s="611" t="s">
        <v>147</v>
      </c>
    </row>
    <row r="244" spans="3:8">
      <c r="C244" s="611" t="s">
        <v>147</v>
      </c>
      <c r="D244" s="611" t="s">
        <v>147</v>
      </c>
      <c r="E244" s="611" t="s">
        <v>147</v>
      </c>
      <c r="F244" s="611" t="s">
        <v>147</v>
      </c>
      <c r="G244" s="611" t="s">
        <v>147</v>
      </c>
      <c r="H244" s="611" t="s">
        <v>147</v>
      </c>
    </row>
    <row r="245" spans="3:8">
      <c r="C245" s="611" t="s">
        <v>147</v>
      </c>
      <c r="D245" s="611" t="s">
        <v>147</v>
      </c>
      <c r="E245" s="611" t="s">
        <v>147</v>
      </c>
      <c r="F245" s="611" t="s">
        <v>147</v>
      </c>
      <c r="G245" s="611" t="s">
        <v>147</v>
      </c>
      <c r="H245" s="611" t="s">
        <v>147</v>
      </c>
    </row>
    <row r="246" spans="3:8">
      <c r="C246" s="611" t="s">
        <v>147</v>
      </c>
      <c r="D246" s="611" t="s">
        <v>147</v>
      </c>
      <c r="E246" s="611" t="s">
        <v>147</v>
      </c>
      <c r="F246" s="611" t="s">
        <v>147</v>
      </c>
      <c r="G246" s="611" t="s">
        <v>147</v>
      </c>
      <c r="H246" s="611" t="s">
        <v>147</v>
      </c>
    </row>
    <row r="247" spans="3:8">
      <c r="C247" s="611" t="s">
        <v>147</v>
      </c>
      <c r="D247" s="611" t="s">
        <v>147</v>
      </c>
      <c r="E247" s="611" t="s">
        <v>147</v>
      </c>
      <c r="F247" s="611" t="s">
        <v>147</v>
      </c>
      <c r="G247" s="611" t="s">
        <v>147</v>
      </c>
      <c r="H247" s="611" t="s">
        <v>147</v>
      </c>
    </row>
    <row r="248" spans="3:8">
      <c r="C248" s="611" t="s">
        <v>147</v>
      </c>
      <c r="D248" s="611" t="s">
        <v>147</v>
      </c>
      <c r="E248" s="611" t="s">
        <v>147</v>
      </c>
      <c r="F248" s="611" t="s">
        <v>147</v>
      </c>
      <c r="G248" s="611" t="s">
        <v>147</v>
      </c>
      <c r="H248" s="611" t="s">
        <v>147</v>
      </c>
    </row>
    <row r="249" spans="3:8">
      <c r="C249" s="611" t="s">
        <v>147</v>
      </c>
      <c r="D249" s="611" t="s">
        <v>147</v>
      </c>
      <c r="E249" s="611" t="s">
        <v>147</v>
      </c>
      <c r="F249" s="611" t="s">
        <v>147</v>
      </c>
      <c r="G249" s="611" t="s">
        <v>147</v>
      </c>
      <c r="H249" s="611" t="s">
        <v>147</v>
      </c>
    </row>
    <row r="250" spans="3:8">
      <c r="C250" s="611" t="s">
        <v>147</v>
      </c>
      <c r="D250" s="611" t="s">
        <v>147</v>
      </c>
      <c r="E250" s="611" t="s">
        <v>147</v>
      </c>
      <c r="F250" s="611" t="s">
        <v>147</v>
      </c>
      <c r="G250" s="611" t="s">
        <v>147</v>
      </c>
      <c r="H250" s="611" t="s">
        <v>147</v>
      </c>
    </row>
    <row r="251" spans="3:8">
      <c r="C251" s="611" t="s">
        <v>147</v>
      </c>
      <c r="D251" s="611" t="s">
        <v>147</v>
      </c>
      <c r="E251" s="611" t="s">
        <v>147</v>
      </c>
      <c r="F251" s="611" t="s">
        <v>147</v>
      </c>
      <c r="G251" s="611" t="s">
        <v>147</v>
      </c>
      <c r="H251" s="611" t="s">
        <v>147</v>
      </c>
    </row>
    <row r="252" spans="3:8">
      <c r="C252" s="611" t="s">
        <v>147</v>
      </c>
      <c r="D252" s="611" t="s">
        <v>147</v>
      </c>
      <c r="E252" s="611" t="s">
        <v>147</v>
      </c>
      <c r="F252" s="611" t="s">
        <v>147</v>
      </c>
      <c r="G252" s="611" t="s">
        <v>147</v>
      </c>
      <c r="H252" s="611" t="s">
        <v>147</v>
      </c>
    </row>
    <row r="253" spans="3:8">
      <c r="C253" s="611" t="s">
        <v>147</v>
      </c>
      <c r="D253" s="611" t="s">
        <v>147</v>
      </c>
      <c r="E253" s="611" t="s">
        <v>147</v>
      </c>
      <c r="F253" s="611" t="s">
        <v>147</v>
      </c>
      <c r="G253" s="611" t="s">
        <v>147</v>
      </c>
      <c r="H253" s="611" t="s">
        <v>147</v>
      </c>
    </row>
    <row r="254" spans="3:8">
      <c r="C254" s="611" t="s">
        <v>147</v>
      </c>
      <c r="D254" s="611" t="s">
        <v>147</v>
      </c>
      <c r="E254" s="611" t="s">
        <v>147</v>
      </c>
      <c r="F254" s="611" t="s">
        <v>147</v>
      </c>
      <c r="G254" s="611" t="s">
        <v>147</v>
      </c>
      <c r="H254" s="611" t="s">
        <v>147</v>
      </c>
    </row>
    <row r="255" spans="3:8">
      <c r="C255" s="611" t="s">
        <v>147</v>
      </c>
      <c r="D255" s="611" t="s">
        <v>147</v>
      </c>
      <c r="E255" s="611" t="s">
        <v>147</v>
      </c>
      <c r="F255" s="611" t="s">
        <v>147</v>
      </c>
      <c r="G255" s="611" t="s">
        <v>147</v>
      </c>
      <c r="H255" s="611" t="s">
        <v>147</v>
      </c>
    </row>
    <row r="256" spans="3:8">
      <c r="C256" s="611" t="s">
        <v>147</v>
      </c>
      <c r="D256" s="611" t="s">
        <v>147</v>
      </c>
      <c r="E256" s="611" t="s">
        <v>147</v>
      </c>
      <c r="F256" s="611" t="s">
        <v>147</v>
      </c>
      <c r="G256" s="611" t="s">
        <v>147</v>
      </c>
      <c r="H256" s="611" t="s">
        <v>147</v>
      </c>
    </row>
    <row r="257" spans="3:8">
      <c r="C257" s="611" t="s">
        <v>147</v>
      </c>
      <c r="D257" s="611" t="s">
        <v>147</v>
      </c>
      <c r="E257" s="611" t="s">
        <v>147</v>
      </c>
      <c r="F257" s="611" t="s">
        <v>147</v>
      </c>
      <c r="G257" s="611" t="s">
        <v>147</v>
      </c>
      <c r="H257" s="611" t="s">
        <v>147</v>
      </c>
    </row>
    <row r="258" spans="3:8">
      <c r="C258" s="611" t="s">
        <v>147</v>
      </c>
      <c r="D258" s="611" t="s">
        <v>147</v>
      </c>
      <c r="E258" s="611" t="s">
        <v>147</v>
      </c>
      <c r="F258" s="611" t="s">
        <v>147</v>
      </c>
      <c r="G258" s="611" t="s">
        <v>147</v>
      </c>
      <c r="H258" s="611" t="s">
        <v>147</v>
      </c>
    </row>
    <row r="259" spans="3:8">
      <c r="C259" s="611" t="s">
        <v>147</v>
      </c>
      <c r="D259" s="611" t="s">
        <v>147</v>
      </c>
      <c r="E259" s="611" t="s">
        <v>147</v>
      </c>
      <c r="F259" s="611" t="s">
        <v>147</v>
      </c>
      <c r="G259" s="611" t="s">
        <v>147</v>
      </c>
      <c r="H259" s="611" t="s">
        <v>147</v>
      </c>
    </row>
    <row r="260" spans="3:8">
      <c r="C260" s="611" t="s">
        <v>147</v>
      </c>
      <c r="D260" s="611" t="s">
        <v>147</v>
      </c>
      <c r="E260" s="611" t="s">
        <v>147</v>
      </c>
      <c r="F260" s="611" t="s">
        <v>147</v>
      </c>
      <c r="G260" s="611" t="s">
        <v>147</v>
      </c>
      <c r="H260" s="611" t="s">
        <v>147</v>
      </c>
    </row>
    <row r="261" spans="3:8">
      <c r="C261" s="611" t="s">
        <v>147</v>
      </c>
      <c r="D261" s="611" t="s">
        <v>147</v>
      </c>
      <c r="E261" s="611" t="s">
        <v>147</v>
      </c>
      <c r="F261" s="611" t="s">
        <v>147</v>
      </c>
      <c r="G261" s="611" t="s">
        <v>147</v>
      </c>
      <c r="H261" s="611" t="s">
        <v>147</v>
      </c>
    </row>
    <row r="262" spans="3:8">
      <c r="C262" s="611" t="s">
        <v>147</v>
      </c>
      <c r="D262" s="611" t="s">
        <v>147</v>
      </c>
      <c r="E262" s="611" t="s">
        <v>147</v>
      </c>
      <c r="F262" s="611" t="s">
        <v>147</v>
      </c>
      <c r="G262" s="611" t="s">
        <v>147</v>
      </c>
      <c r="H262" s="611" t="s">
        <v>147</v>
      </c>
    </row>
    <row r="263" spans="3:8">
      <c r="C263" s="611" t="s">
        <v>147</v>
      </c>
      <c r="D263" s="611" t="s">
        <v>147</v>
      </c>
      <c r="E263" s="611" t="s">
        <v>147</v>
      </c>
      <c r="F263" s="611" t="s">
        <v>147</v>
      </c>
      <c r="G263" s="611" t="s">
        <v>147</v>
      </c>
      <c r="H263" s="611" t="s">
        <v>147</v>
      </c>
    </row>
    <row r="264" spans="3:8">
      <c r="C264" s="611" t="s">
        <v>147</v>
      </c>
      <c r="D264" s="611" t="s">
        <v>147</v>
      </c>
      <c r="E264" s="611" t="s">
        <v>147</v>
      </c>
      <c r="F264" s="611" t="s">
        <v>147</v>
      </c>
      <c r="G264" s="611" t="s">
        <v>147</v>
      </c>
      <c r="H264" s="611" t="s">
        <v>147</v>
      </c>
    </row>
    <row r="265" spans="3:8">
      <c r="C265" s="611" t="s">
        <v>147</v>
      </c>
      <c r="D265" s="611" t="s">
        <v>147</v>
      </c>
      <c r="E265" s="611" t="s">
        <v>147</v>
      </c>
      <c r="F265" s="611" t="s">
        <v>147</v>
      </c>
      <c r="G265" s="611" t="s">
        <v>147</v>
      </c>
      <c r="H265" s="611" t="s">
        <v>147</v>
      </c>
    </row>
    <row r="266" spans="3:8">
      <c r="C266" s="611" t="s">
        <v>147</v>
      </c>
      <c r="D266" s="611" t="s">
        <v>147</v>
      </c>
      <c r="E266" s="611" t="s">
        <v>147</v>
      </c>
      <c r="F266" s="611" t="s">
        <v>147</v>
      </c>
      <c r="G266" s="611" t="s">
        <v>147</v>
      </c>
      <c r="H266" s="611" t="s">
        <v>147</v>
      </c>
    </row>
    <row r="267" spans="3:8">
      <c r="C267" s="611" t="s">
        <v>147</v>
      </c>
      <c r="D267" s="611" t="s">
        <v>147</v>
      </c>
      <c r="E267" s="611" t="s">
        <v>147</v>
      </c>
      <c r="F267" s="611" t="s">
        <v>147</v>
      </c>
      <c r="G267" s="611" t="s">
        <v>147</v>
      </c>
      <c r="H267" s="611" t="s">
        <v>147</v>
      </c>
    </row>
    <row r="268" spans="3:8">
      <c r="C268" s="611" t="s">
        <v>147</v>
      </c>
      <c r="D268" s="611" t="s">
        <v>147</v>
      </c>
      <c r="E268" s="611" t="s">
        <v>147</v>
      </c>
      <c r="F268" s="611" t="s">
        <v>147</v>
      </c>
      <c r="G268" s="611" t="s">
        <v>147</v>
      </c>
      <c r="H268" s="611" t="s">
        <v>147</v>
      </c>
    </row>
    <row r="269" spans="3:8">
      <c r="C269" s="611" t="s">
        <v>147</v>
      </c>
      <c r="D269" s="611" t="s">
        <v>147</v>
      </c>
      <c r="E269" s="611" t="s">
        <v>147</v>
      </c>
      <c r="F269" s="611" t="s">
        <v>147</v>
      </c>
      <c r="G269" s="611" t="s">
        <v>147</v>
      </c>
      <c r="H269" s="611" t="s">
        <v>147</v>
      </c>
    </row>
    <row r="270" spans="3:8">
      <c r="C270" s="611" t="s">
        <v>147</v>
      </c>
      <c r="D270" s="611" t="s">
        <v>147</v>
      </c>
      <c r="E270" s="611" t="s">
        <v>147</v>
      </c>
      <c r="F270" s="611" t="s">
        <v>147</v>
      </c>
      <c r="G270" s="611" t="s">
        <v>147</v>
      </c>
      <c r="H270" s="611" t="s">
        <v>147</v>
      </c>
    </row>
    <row r="271" spans="3:8">
      <c r="C271" s="611" t="s">
        <v>147</v>
      </c>
      <c r="D271" s="611" t="s">
        <v>147</v>
      </c>
      <c r="E271" s="611" t="s">
        <v>147</v>
      </c>
      <c r="F271" s="611" t="s">
        <v>147</v>
      </c>
      <c r="G271" s="611" t="s">
        <v>147</v>
      </c>
      <c r="H271" s="611" t="s">
        <v>147</v>
      </c>
    </row>
    <row r="272" spans="3:8">
      <c r="C272" s="611" t="s">
        <v>147</v>
      </c>
      <c r="D272" s="611" t="s">
        <v>147</v>
      </c>
      <c r="E272" s="611" t="s">
        <v>147</v>
      </c>
      <c r="F272" s="611" t="s">
        <v>147</v>
      </c>
      <c r="G272" s="611" t="s">
        <v>147</v>
      </c>
      <c r="H272" s="611" t="s">
        <v>147</v>
      </c>
    </row>
    <row r="273" spans="3:8">
      <c r="C273" s="611" t="s">
        <v>147</v>
      </c>
      <c r="D273" s="611" t="s">
        <v>147</v>
      </c>
      <c r="E273" s="611" t="s">
        <v>147</v>
      </c>
      <c r="F273" s="611" t="s">
        <v>147</v>
      </c>
      <c r="G273" s="611" t="s">
        <v>147</v>
      </c>
      <c r="H273" s="611" t="s">
        <v>147</v>
      </c>
    </row>
    <row r="274" spans="3:8">
      <c r="C274" s="611" t="s">
        <v>147</v>
      </c>
      <c r="D274" s="611" t="s">
        <v>147</v>
      </c>
      <c r="E274" s="611" t="s">
        <v>147</v>
      </c>
      <c r="F274" s="611" t="s">
        <v>147</v>
      </c>
      <c r="G274" s="611" t="s">
        <v>147</v>
      </c>
      <c r="H274" s="611" t="s">
        <v>147</v>
      </c>
    </row>
    <row r="275" spans="3:8">
      <c r="C275" s="611" t="s">
        <v>147</v>
      </c>
      <c r="D275" s="611" t="s">
        <v>147</v>
      </c>
      <c r="E275" s="611" t="s">
        <v>147</v>
      </c>
      <c r="F275" s="611" t="s">
        <v>147</v>
      </c>
      <c r="G275" s="611" t="s">
        <v>147</v>
      </c>
      <c r="H275" s="611" t="s">
        <v>147</v>
      </c>
    </row>
    <row r="276" spans="3:8">
      <c r="C276" s="611" t="s">
        <v>147</v>
      </c>
      <c r="D276" s="611" t="s">
        <v>147</v>
      </c>
      <c r="E276" s="611" t="s">
        <v>147</v>
      </c>
      <c r="F276" s="611" t="s">
        <v>147</v>
      </c>
      <c r="G276" s="611" t="s">
        <v>147</v>
      </c>
      <c r="H276" s="611" t="s">
        <v>147</v>
      </c>
    </row>
    <row r="277" spans="3:8">
      <c r="C277" s="611" t="s">
        <v>147</v>
      </c>
      <c r="D277" s="611" t="s">
        <v>147</v>
      </c>
      <c r="E277" s="611" t="s">
        <v>147</v>
      </c>
      <c r="F277" s="611" t="s">
        <v>147</v>
      </c>
      <c r="G277" s="611" t="s">
        <v>147</v>
      </c>
      <c r="H277" s="611" t="s">
        <v>147</v>
      </c>
    </row>
    <row r="278" spans="3:8">
      <c r="C278" s="611" t="s">
        <v>147</v>
      </c>
      <c r="D278" s="611" t="s">
        <v>147</v>
      </c>
      <c r="E278" s="611" t="s">
        <v>147</v>
      </c>
      <c r="F278" s="611" t="s">
        <v>147</v>
      </c>
      <c r="G278" s="611" t="s">
        <v>147</v>
      </c>
      <c r="H278" s="611" t="s">
        <v>147</v>
      </c>
    </row>
    <row r="279" spans="3:8">
      <c r="C279" s="611" t="s">
        <v>147</v>
      </c>
      <c r="D279" s="611" t="s">
        <v>147</v>
      </c>
      <c r="E279" s="611" t="s">
        <v>147</v>
      </c>
      <c r="F279" s="611" t="s">
        <v>147</v>
      </c>
      <c r="G279" s="611" t="s">
        <v>147</v>
      </c>
      <c r="H279" s="611" t="s">
        <v>147</v>
      </c>
    </row>
    <row r="280" spans="3:8">
      <c r="C280" s="611" t="s">
        <v>147</v>
      </c>
      <c r="D280" s="611" t="s">
        <v>147</v>
      </c>
      <c r="E280" s="611" t="s">
        <v>147</v>
      </c>
      <c r="F280" s="611" t="s">
        <v>147</v>
      </c>
      <c r="G280" s="611" t="s">
        <v>147</v>
      </c>
      <c r="H280" s="611" t="s">
        <v>147</v>
      </c>
    </row>
    <row r="281" spans="3:8">
      <c r="C281" s="611" t="s">
        <v>147</v>
      </c>
      <c r="D281" s="611" t="s">
        <v>147</v>
      </c>
      <c r="E281" s="611" t="s">
        <v>147</v>
      </c>
      <c r="F281" s="611" t="s">
        <v>147</v>
      </c>
      <c r="G281" s="611" t="s">
        <v>147</v>
      </c>
      <c r="H281" s="611" t="s">
        <v>147</v>
      </c>
    </row>
    <row r="282" spans="3:8">
      <c r="C282" s="611" t="s">
        <v>147</v>
      </c>
      <c r="D282" s="611" t="s">
        <v>147</v>
      </c>
      <c r="E282" s="611" t="s">
        <v>147</v>
      </c>
      <c r="F282" s="611" t="s">
        <v>147</v>
      </c>
      <c r="G282" s="611" t="s">
        <v>147</v>
      </c>
      <c r="H282" s="611" t="s">
        <v>147</v>
      </c>
    </row>
    <row r="283" spans="3:8">
      <c r="C283" s="611" t="s">
        <v>147</v>
      </c>
      <c r="D283" s="611" t="s">
        <v>147</v>
      </c>
      <c r="E283" s="611" t="s">
        <v>147</v>
      </c>
      <c r="F283" s="611" t="s">
        <v>147</v>
      </c>
      <c r="G283" s="611" t="s">
        <v>147</v>
      </c>
      <c r="H283" s="611" t="s">
        <v>147</v>
      </c>
    </row>
    <row r="284" spans="3:8">
      <c r="C284" s="611" t="s">
        <v>147</v>
      </c>
      <c r="D284" s="611" t="s">
        <v>147</v>
      </c>
      <c r="E284" s="611" t="s">
        <v>147</v>
      </c>
      <c r="F284" s="611" t="s">
        <v>147</v>
      </c>
      <c r="G284" s="611" t="s">
        <v>147</v>
      </c>
      <c r="H284" s="611" t="s">
        <v>147</v>
      </c>
    </row>
    <row r="285" spans="3:8">
      <c r="C285" s="611" t="s">
        <v>147</v>
      </c>
      <c r="D285" s="611" t="s">
        <v>147</v>
      </c>
      <c r="E285" s="611" t="s">
        <v>147</v>
      </c>
      <c r="F285" s="611" t="s">
        <v>147</v>
      </c>
      <c r="G285" s="611" t="s">
        <v>147</v>
      </c>
      <c r="H285" s="611" t="s">
        <v>147</v>
      </c>
    </row>
    <row r="286" spans="3:8">
      <c r="C286" s="611" t="s">
        <v>147</v>
      </c>
      <c r="D286" s="611" t="s">
        <v>147</v>
      </c>
      <c r="E286" s="611" t="s">
        <v>147</v>
      </c>
      <c r="F286" s="611" t="s">
        <v>147</v>
      </c>
      <c r="G286" s="611" t="s">
        <v>147</v>
      </c>
      <c r="H286" s="611" t="s">
        <v>147</v>
      </c>
    </row>
    <row r="287" spans="3:8">
      <c r="C287" s="611" t="s">
        <v>147</v>
      </c>
      <c r="D287" s="611" t="s">
        <v>147</v>
      </c>
      <c r="E287" s="611" t="s">
        <v>147</v>
      </c>
      <c r="F287" s="611" t="s">
        <v>147</v>
      </c>
      <c r="G287" s="611" t="s">
        <v>147</v>
      </c>
      <c r="H287" s="611" t="s">
        <v>147</v>
      </c>
    </row>
    <row r="288" spans="3:8">
      <c r="C288" s="611" t="s">
        <v>147</v>
      </c>
      <c r="D288" s="611" t="s">
        <v>147</v>
      </c>
      <c r="E288" s="611" t="s">
        <v>147</v>
      </c>
      <c r="F288" s="611" t="s">
        <v>147</v>
      </c>
      <c r="G288" s="611" t="s">
        <v>147</v>
      </c>
      <c r="H288" s="611" t="s">
        <v>147</v>
      </c>
    </row>
    <row r="289" spans="3:8">
      <c r="C289" s="611" t="s">
        <v>147</v>
      </c>
      <c r="D289" s="611" t="s">
        <v>147</v>
      </c>
      <c r="E289" s="611" t="s">
        <v>147</v>
      </c>
      <c r="F289" s="611" t="s">
        <v>147</v>
      </c>
      <c r="G289" s="611" t="s">
        <v>147</v>
      </c>
      <c r="H289" s="611" t="s">
        <v>147</v>
      </c>
    </row>
    <row r="290" spans="3:8">
      <c r="C290" s="611" t="s">
        <v>147</v>
      </c>
      <c r="D290" s="611" t="s">
        <v>147</v>
      </c>
      <c r="E290" s="611" t="s">
        <v>147</v>
      </c>
      <c r="F290" s="611" t="s">
        <v>147</v>
      </c>
      <c r="G290" s="611" t="s">
        <v>147</v>
      </c>
      <c r="H290" s="611" t="s">
        <v>147</v>
      </c>
    </row>
    <row r="291" spans="3:8">
      <c r="C291" s="611" t="s">
        <v>147</v>
      </c>
      <c r="D291" s="611" t="s">
        <v>147</v>
      </c>
      <c r="E291" s="611" t="s">
        <v>147</v>
      </c>
      <c r="F291" s="611" t="s">
        <v>147</v>
      </c>
      <c r="G291" s="611" t="s">
        <v>147</v>
      </c>
      <c r="H291" s="611" t="s">
        <v>147</v>
      </c>
    </row>
    <row r="292" spans="3:8">
      <c r="C292" s="611" t="s">
        <v>147</v>
      </c>
      <c r="D292" s="611" t="s">
        <v>147</v>
      </c>
      <c r="E292" s="611" t="s">
        <v>147</v>
      </c>
      <c r="F292" s="611" t="s">
        <v>147</v>
      </c>
      <c r="G292" s="611" t="s">
        <v>147</v>
      </c>
      <c r="H292" s="611" t="s">
        <v>147</v>
      </c>
    </row>
    <row r="293" spans="3:8">
      <c r="C293" s="611" t="s">
        <v>147</v>
      </c>
      <c r="D293" s="611" t="s">
        <v>147</v>
      </c>
      <c r="E293" s="611" t="s">
        <v>147</v>
      </c>
      <c r="F293" s="611" t="s">
        <v>147</v>
      </c>
      <c r="G293" s="611" t="s">
        <v>147</v>
      </c>
      <c r="H293" s="611" t="s">
        <v>147</v>
      </c>
    </row>
    <row r="294" spans="3:8">
      <c r="C294" s="611" t="s">
        <v>147</v>
      </c>
      <c r="D294" s="611" t="s">
        <v>147</v>
      </c>
      <c r="E294" s="611" t="s">
        <v>147</v>
      </c>
      <c r="F294" s="611" t="s">
        <v>147</v>
      </c>
      <c r="G294" s="611" t="s">
        <v>147</v>
      </c>
      <c r="H294" s="611" t="s">
        <v>147</v>
      </c>
    </row>
    <row r="295" spans="3:8">
      <c r="C295" s="611" t="s">
        <v>147</v>
      </c>
      <c r="D295" s="611" t="s">
        <v>147</v>
      </c>
      <c r="E295" s="611" t="s">
        <v>147</v>
      </c>
      <c r="F295" s="611" t="s">
        <v>147</v>
      </c>
      <c r="G295" s="611" t="s">
        <v>147</v>
      </c>
      <c r="H295" s="611" t="s">
        <v>147</v>
      </c>
    </row>
    <row r="296" spans="3:8">
      <c r="C296" s="611" t="s">
        <v>147</v>
      </c>
      <c r="D296" s="611" t="s">
        <v>147</v>
      </c>
      <c r="E296" s="611" t="s">
        <v>147</v>
      </c>
      <c r="F296" s="611" t="s">
        <v>147</v>
      </c>
      <c r="G296" s="611" t="s">
        <v>147</v>
      </c>
      <c r="H296" s="611" t="s">
        <v>147</v>
      </c>
    </row>
    <row r="297" spans="3:8">
      <c r="C297" s="611" t="s">
        <v>147</v>
      </c>
      <c r="D297" s="611" t="s">
        <v>147</v>
      </c>
      <c r="E297" s="611" t="s">
        <v>147</v>
      </c>
      <c r="F297" s="611" t="s">
        <v>147</v>
      </c>
      <c r="G297" s="611" t="s">
        <v>147</v>
      </c>
      <c r="H297" s="611" t="s">
        <v>147</v>
      </c>
    </row>
    <row r="298" spans="3:8">
      <c r="C298" s="611" t="s">
        <v>147</v>
      </c>
      <c r="D298" s="611" t="s">
        <v>147</v>
      </c>
      <c r="E298" s="611" t="s">
        <v>147</v>
      </c>
      <c r="F298" s="611" t="s">
        <v>147</v>
      </c>
      <c r="G298" s="611" t="s">
        <v>147</v>
      </c>
      <c r="H298" s="611" t="s">
        <v>147</v>
      </c>
    </row>
    <row r="299" spans="3:8">
      <c r="C299" s="611" t="s">
        <v>147</v>
      </c>
      <c r="D299" s="611" t="s">
        <v>147</v>
      </c>
      <c r="E299" s="611" t="s">
        <v>147</v>
      </c>
      <c r="F299" s="611" t="s">
        <v>147</v>
      </c>
      <c r="G299" s="611" t="s">
        <v>147</v>
      </c>
      <c r="H299" s="611" t="s">
        <v>147</v>
      </c>
    </row>
    <row r="300" spans="3:8">
      <c r="C300" s="611" t="s">
        <v>147</v>
      </c>
      <c r="D300" s="611" t="s">
        <v>147</v>
      </c>
      <c r="E300" s="611" t="s">
        <v>147</v>
      </c>
      <c r="F300" s="611" t="s">
        <v>147</v>
      </c>
      <c r="G300" s="611" t="s">
        <v>147</v>
      </c>
      <c r="H300" s="611" t="s">
        <v>147</v>
      </c>
    </row>
    <row r="301" spans="3:8">
      <c r="C301" s="611" t="s">
        <v>147</v>
      </c>
      <c r="D301" s="611" t="s">
        <v>147</v>
      </c>
      <c r="E301" s="611" t="s">
        <v>147</v>
      </c>
      <c r="F301" s="611" t="s">
        <v>147</v>
      </c>
      <c r="G301" s="611" t="s">
        <v>147</v>
      </c>
      <c r="H301" s="611" t="s">
        <v>147</v>
      </c>
    </row>
    <row r="302" spans="3:8">
      <c r="C302" s="611" t="s">
        <v>147</v>
      </c>
      <c r="D302" s="611" t="s">
        <v>147</v>
      </c>
      <c r="E302" s="611" t="s">
        <v>147</v>
      </c>
      <c r="F302" s="611" t="s">
        <v>147</v>
      </c>
      <c r="G302" s="611" t="s">
        <v>147</v>
      </c>
      <c r="H302" s="611" t="s">
        <v>147</v>
      </c>
    </row>
    <row r="303" spans="3:8">
      <c r="C303" s="611" t="s">
        <v>147</v>
      </c>
      <c r="D303" s="611" t="s">
        <v>147</v>
      </c>
      <c r="E303" s="611" t="s">
        <v>147</v>
      </c>
      <c r="F303" s="611" t="s">
        <v>147</v>
      </c>
      <c r="G303" s="611" t="s">
        <v>147</v>
      </c>
      <c r="H303" s="611" t="s">
        <v>147</v>
      </c>
    </row>
    <row r="304" spans="3:8">
      <c r="C304" s="611" t="s">
        <v>147</v>
      </c>
      <c r="D304" s="611" t="s">
        <v>147</v>
      </c>
      <c r="E304" s="611" t="s">
        <v>147</v>
      </c>
      <c r="F304" s="611" t="s">
        <v>147</v>
      </c>
      <c r="G304" s="611" t="s">
        <v>147</v>
      </c>
      <c r="H304" s="611" t="s">
        <v>147</v>
      </c>
    </row>
    <row r="305" spans="3:8">
      <c r="C305" s="611" t="s">
        <v>147</v>
      </c>
      <c r="D305" s="611" t="s">
        <v>147</v>
      </c>
      <c r="E305" s="611" t="s">
        <v>147</v>
      </c>
      <c r="F305" s="611" t="s">
        <v>147</v>
      </c>
      <c r="G305" s="611" t="s">
        <v>147</v>
      </c>
      <c r="H305" s="611" t="s">
        <v>147</v>
      </c>
    </row>
    <row r="306" spans="3:8">
      <c r="C306" s="611" t="s">
        <v>147</v>
      </c>
      <c r="D306" s="611" t="s">
        <v>147</v>
      </c>
      <c r="E306" s="611" t="s">
        <v>147</v>
      </c>
      <c r="F306" s="611" t="s">
        <v>147</v>
      </c>
      <c r="G306" s="611" t="s">
        <v>147</v>
      </c>
      <c r="H306" s="611" t="s">
        <v>147</v>
      </c>
    </row>
    <row r="307" spans="3:8">
      <c r="C307" s="611" t="s">
        <v>147</v>
      </c>
      <c r="D307" s="611" t="s">
        <v>147</v>
      </c>
      <c r="E307" s="611" t="s">
        <v>147</v>
      </c>
      <c r="F307" s="611" t="s">
        <v>147</v>
      </c>
      <c r="G307" s="611" t="s">
        <v>147</v>
      </c>
      <c r="H307" s="611" t="s">
        <v>147</v>
      </c>
    </row>
    <row r="308" spans="3:8">
      <c r="C308" s="611" t="s">
        <v>147</v>
      </c>
      <c r="D308" s="611" t="s">
        <v>147</v>
      </c>
      <c r="E308" s="611" t="s">
        <v>147</v>
      </c>
      <c r="F308" s="611" t="s">
        <v>147</v>
      </c>
      <c r="G308" s="611" t="s">
        <v>147</v>
      </c>
      <c r="H308" s="611" t="s">
        <v>147</v>
      </c>
    </row>
    <row r="309" spans="3:8">
      <c r="C309" s="611" t="s">
        <v>147</v>
      </c>
      <c r="D309" s="611" t="s">
        <v>147</v>
      </c>
      <c r="E309" s="611" t="s">
        <v>147</v>
      </c>
      <c r="F309" s="611" t="s">
        <v>147</v>
      </c>
      <c r="G309" s="611" t="s">
        <v>147</v>
      </c>
      <c r="H309" s="611" t="s">
        <v>147</v>
      </c>
    </row>
    <row r="310" spans="3:8">
      <c r="C310" s="611" t="s">
        <v>147</v>
      </c>
      <c r="D310" s="611" t="s">
        <v>147</v>
      </c>
      <c r="E310" s="611" t="s">
        <v>147</v>
      </c>
      <c r="F310" s="611" t="s">
        <v>147</v>
      </c>
      <c r="G310" s="611" t="s">
        <v>147</v>
      </c>
      <c r="H310" s="611" t="s">
        <v>147</v>
      </c>
    </row>
    <row r="311" spans="3:8">
      <c r="C311" s="611" t="s">
        <v>147</v>
      </c>
      <c r="D311" s="611" t="s">
        <v>147</v>
      </c>
      <c r="E311" s="611" t="s">
        <v>147</v>
      </c>
      <c r="F311" s="611" t="s">
        <v>147</v>
      </c>
      <c r="G311" s="611" t="s">
        <v>147</v>
      </c>
      <c r="H311" s="611" t="s">
        <v>147</v>
      </c>
    </row>
    <row r="312" spans="3:8">
      <c r="C312" s="611" t="s">
        <v>147</v>
      </c>
      <c r="D312" s="611" t="s">
        <v>147</v>
      </c>
      <c r="E312" s="611" t="s">
        <v>147</v>
      </c>
      <c r="F312" s="611" t="s">
        <v>147</v>
      </c>
      <c r="G312" s="611" t="s">
        <v>147</v>
      </c>
      <c r="H312" s="611" t="s">
        <v>147</v>
      </c>
    </row>
    <row r="313" spans="3:8">
      <c r="C313" s="611" t="s">
        <v>147</v>
      </c>
      <c r="D313" s="611" t="s">
        <v>147</v>
      </c>
      <c r="E313" s="611" t="s">
        <v>147</v>
      </c>
      <c r="F313" s="611" t="s">
        <v>147</v>
      </c>
      <c r="G313" s="611" t="s">
        <v>147</v>
      </c>
      <c r="H313" s="611" t="s">
        <v>147</v>
      </c>
    </row>
    <row r="314" spans="3:8">
      <c r="C314" s="611" t="s">
        <v>147</v>
      </c>
      <c r="D314" s="611" t="s">
        <v>147</v>
      </c>
      <c r="E314" s="611" t="s">
        <v>147</v>
      </c>
      <c r="F314" s="611" t="s">
        <v>147</v>
      </c>
      <c r="G314" s="611" t="s">
        <v>147</v>
      </c>
      <c r="H314" s="611" t="s">
        <v>147</v>
      </c>
    </row>
    <row r="315" spans="3:8">
      <c r="C315" s="611" t="s">
        <v>147</v>
      </c>
      <c r="D315" s="611" t="s">
        <v>147</v>
      </c>
      <c r="E315" s="611" t="s">
        <v>147</v>
      </c>
      <c r="F315" s="611" t="s">
        <v>147</v>
      </c>
      <c r="G315" s="611" t="s">
        <v>147</v>
      </c>
      <c r="H315" s="611" t="s">
        <v>147</v>
      </c>
    </row>
    <row r="316" spans="3:8">
      <c r="C316" s="611" t="s">
        <v>147</v>
      </c>
      <c r="D316" s="611" t="s">
        <v>147</v>
      </c>
      <c r="E316" s="611" t="s">
        <v>147</v>
      </c>
      <c r="F316" s="611" t="s">
        <v>147</v>
      </c>
      <c r="G316" s="611" t="s">
        <v>147</v>
      </c>
      <c r="H316" s="611" t="s">
        <v>147</v>
      </c>
    </row>
    <row r="317" spans="3:8">
      <c r="C317" s="611" t="s">
        <v>147</v>
      </c>
      <c r="D317" s="611" t="s">
        <v>147</v>
      </c>
      <c r="E317" s="611" t="s">
        <v>147</v>
      </c>
      <c r="F317" s="611" t="s">
        <v>147</v>
      </c>
      <c r="G317" s="611" t="s">
        <v>147</v>
      </c>
      <c r="H317" s="611" t="s">
        <v>147</v>
      </c>
    </row>
    <row r="318" spans="3:8">
      <c r="C318" s="611" t="s">
        <v>147</v>
      </c>
      <c r="D318" s="611" t="s">
        <v>147</v>
      </c>
      <c r="E318" s="611" t="s">
        <v>147</v>
      </c>
      <c r="F318" s="611" t="s">
        <v>147</v>
      </c>
      <c r="G318" s="611" t="s">
        <v>147</v>
      </c>
      <c r="H318" s="611" t="s">
        <v>147</v>
      </c>
    </row>
    <row r="319" spans="3:8">
      <c r="C319" s="611" t="s">
        <v>147</v>
      </c>
      <c r="D319" s="611" t="s">
        <v>147</v>
      </c>
      <c r="E319" s="611" t="s">
        <v>147</v>
      </c>
      <c r="F319" s="611" t="s">
        <v>147</v>
      </c>
      <c r="G319" s="611" t="s">
        <v>147</v>
      </c>
      <c r="H319" s="611" t="s">
        <v>147</v>
      </c>
    </row>
    <row r="320" spans="3:8">
      <c r="C320" s="611" t="s">
        <v>147</v>
      </c>
      <c r="D320" s="611" t="s">
        <v>147</v>
      </c>
      <c r="E320" s="611" t="s">
        <v>147</v>
      </c>
      <c r="F320" s="611" t="s">
        <v>147</v>
      </c>
      <c r="G320" s="611" t="s">
        <v>147</v>
      </c>
      <c r="H320" s="611" t="s">
        <v>147</v>
      </c>
    </row>
    <row r="321" spans="3:8">
      <c r="C321" s="611" t="s">
        <v>147</v>
      </c>
      <c r="D321" s="611" t="s">
        <v>147</v>
      </c>
      <c r="E321" s="611" t="s">
        <v>147</v>
      </c>
      <c r="F321" s="611" t="s">
        <v>147</v>
      </c>
      <c r="G321" s="611" t="s">
        <v>147</v>
      </c>
      <c r="H321" s="611" t="s">
        <v>147</v>
      </c>
    </row>
    <row r="322" spans="3:8">
      <c r="C322" s="611" t="s">
        <v>147</v>
      </c>
      <c r="D322" s="611" t="s">
        <v>147</v>
      </c>
      <c r="E322" s="611" t="s">
        <v>147</v>
      </c>
      <c r="F322" s="611" t="s">
        <v>147</v>
      </c>
      <c r="G322" s="611" t="s">
        <v>147</v>
      </c>
      <c r="H322" s="611" t="s">
        <v>147</v>
      </c>
    </row>
    <row r="323" spans="3:8">
      <c r="C323" s="611" t="s">
        <v>147</v>
      </c>
      <c r="D323" s="611" t="s">
        <v>147</v>
      </c>
      <c r="E323" s="611" t="s">
        <v>147</v>
      </c>
      <c r="F323" s="611" t="s">
        <v>147</v>
      </c>
      <c r="G323" s="611" t="s">
        <v>147</v>
      </c>
      <c r="H323" s="611" t="s">
        <v>147</v>
      </c>
    </row>
    <row r="324" spans="3:8">
      <c r="C324" s="611" t="s">
        <v>147</v>
      </c>
      <c r="D324" s="611" t="s">
        <v>147</v>
      </c>
      <c r="E324" s="611" t="s">
        <v>147</v>
      </c>
      <c r="F324" s="611" t="s">
        <v>147</v>
      </c>
      <c r="G324" s="611" t="s">
        <v>147</v>
      </c>
      <c r="H324" s="611" t="s">
        <v>147</v>
      </c>
    </row>
    <row r="325" spans="3:8">
      <c r="C325" s="611" t="s">
        <v>147</v>
      </c>
      <c r="D325" s="611" t="s">
        <v>147</v>
      </c>
      <c r="E325" s="611" t="s">
        <v>147</v>
      </c>
      <c r="F325" s="611" t="s">
        <v>147</v>
      </c>
      <c r="G325" s="611" t="s">
        <v>147</v>
      </c>
      <c r="H325" s="611" t="s">
        <v>147</v>
      </c>
    </row>
    <row r="326" spans="3:8">
      <c r="C326" s="611" t="s">
        <v>147</v>
      </c>
      <c r="D326" s="611" t="s">
        <v>147</v>
      </c>
      <c r="E326" s="611" t="s">
        <v>147</v>
      </c>
      <c r="F326" s="611" t="s">
        <v>147</v>
      </c>
      <c r="G326" s="611" t="s">
        <v>147</v>
      </c>
      <c r="H326" s="611" t="s">
        <v>147</v>
      </c>
    </row>
    <row r="327" spans="3:8">
      <c r="C327" s="611" t="s">
        <v>147</v>
      </c>
      <c r="D327" s="611" t="s">
        <v>147</v>
      </c>
      <c r="E327" s="611" t="s">
        <v>147</v>
      </c>
      <c r="F327" s="611" t="s">
        <v>147</v>
      </c>
      <c r="G327" s="611" t="s">
        <v>147</v>
      </c>
      <c r="H327" s="611" t="s">
        <v>147</v>
      </c>
    </row>
    <row r="328" spans="3:8">
      <c r="C328" s="611" t="s">
        <v>147</v>
      </c>
      <c r="D328" s="611" t="s">
        <v>147</v>
      </c>
      <c r="E328" s="611" t="s">
        <v>147</v>
      </c>
      <c r="F328" s="611" t="s">
        <v>147</v>
      </c>
      <c r="G328" s="611" t="s">
        <v>147</v>
      </c>
      <c r="H328" s="611" t="s">
        <v>147</v>
      </c>
    </row>
    <row r="329" spans="3:8">
      <c r="C329" s="611" t="s">
        <v>147</v>
      </c>
      <c r="D329" s="611" t="s">
        <v>147</v>
      </c>
      <c r="E329" s="611" t="s">
        <v>147</v>
      </c>
      <c r="F329" s="611" t="s">
        <v>147</v>
      </c>
      <c r="G329" s="611" t="s">
        <v>147</v>
      </c>
      <c r="H329" s="611" t="s">
        <v>147</v>
      </c>
    </row>
    <row r="330" spans="3:8">
      <c r="C330" s="611" t="s">
        <v>147</v>
      </c>
      <c r="D330" s="611" t="s">
        <v>147</v>
      </c>
      <c r="E330" s="611" t="s">
        <v>147</v>
      </c>
      <c r="F330" s="611" t="s">
        <v>147</v>
      </c>
      <c r="G330" s="611" t="s">
        <v>147</v>
      </c>
      <c r="H330" s="611" t="s">
        <v>147</v>
      </c>
    </row>
    <row r="331" spans="3:8">
      <c r="C331" s="611" t="s">
        <v>147</v>
      </c>
      <c r="D331" s="611" t="s">
        <v>147</v>
      </c>
      <c r="E331" s="611" t="s">
        <v>147</v>
      </c>
      <c r="F331" s="611" t="s">
        <v>147</v>
      </c>
      <c r="G331" s="611" t="s">
        <v>147</v>
      </c>
      <c r="H331" s="611" t="s">
        <v>147</v>
      </c>
    </row>
    <row r="332" spans="3:8">
      <c r="C332" s="611" t="s">
        <v>147</v>
      </c>
      <c r="D332" s="611" t="s">
        <v>147</v>
      </c>
      <c r="E332" s="611" t="s">
        <v>147</v>
      </c>
      <c r="F332" s="611" t="s">
        <v>147</v>
      </c>
      <c r="G332" s="611" t="s">
        <v>147</v>
      </c>
      <c r="H332" s="611" t="s">
        <v>147</v>
      </c>
    </row>
    <row r="333" spans="3:8">
      <c r="C333" s="611" t="s">
        <v>147</v>
      </c>
      <c r="D333" s="611" t="s">
        <v>147</v>
      </c>
      <c r="E333" s="611" t="s">
        <v>147</v>
      </c>
      <c r="F333" s="611" t="s">
        <v>147</v>
      </c>
      <c r="G333" s="611" t="s">
        <v>147</v>
      </c>
      <c r="H333" s="611" t="s">
        <v>147</v>
      </c>
    </row>
    <row r="334" spans="3:8">
      <c r="C334" s="611" t="s">
        <v>147</v>
      </c>
      <c r="D334" s="611" t="s">
        <v>147</v>
      </c>
      <c r="E334" s="611" t="s">
        <v>147</v>
      </c>
      <c r="F334" s="611" t="s">
        <v>147</v>
      </c>
      <c r="G334" s="611" t="s">
        <v>147</v>
      </c>
      <c r="H334" s="611" t="s">
        <v>147</v>
      </c>
    </row>
    <row r="335" spans="3:8">
      <c r="C335" s="611" t="s">
        <v>147</v>
      </c>
      <c r="D335" s="611" t="s">
        <v>147</v>
      </c>
      <c r="E335" s="611" t="s">
        <v>147</v>
      </c>
      <c r="F335" s="611" t="s">
        <v>147</v>
      </c>
      <c r="G335" s="611" t="s">
        <v>147</v>
      </c>
      <c r="H335" s="611" t="s">
        <v>147</v>
      </c>
    </row>
    <row r="336" spans="3:8">
      <c r="C336" s="611" t="s">
        <v>147</v>
      </c>
      <c r="D336" s="611" t="s">
        <v>147</v>
      </c>
      <c r="E336" s="611" t="s">
        <v>147</v>
      </c>
      <c r="F336" s="611" t="s">
        <v>147</v>
      </c>
      <c r="G336" s="611" t="s">
        <v>147</v>
      </c>
      <c r="H336" s="611" t="s">
        <v>147</v>
      </c>
    </row>
    <row r="337" spans="3:8">
      <c r="C337" s="611" t="s">
        <v>147</v>
      </c>
      <c r="D337" s="611" t="s">
        <v>147</v>
      </c>
      <c r="E337" s="611" t="s">
        <v>147</v>
      </c>
      <c r="F337" s="611" t="s">
        <v>147</v>
      </c>
      <c r="G337" s="611" t="s">
        <v>147</v>
      </c>
      <c r="H337" s="611" t="s">
        <v>147</v>
      </c>
    </row>
    <row r="338" spans="3:8">
      <c r="C338" s="611" t="s">
        <v>147</v>
      </c>
      <c r="D338" s="611" t="s">
        <v>147</v>
      </c>
      <c r="E338" s="611" t="s">
        <v>147</v>
      </c>
      <c r="F338" s="611" t="s">
        <v>147</v>
      </c>
      <c r="G338" s="611" t="s">
        <v>147</v>
      </c>
      <c r="H338" s="611" t="s">
        <v>147</v>
      </c>
    </row>
    <row r="339" spans="3:8">
      <c r="C339" s="611" t="s">
        <v>147</v>
      </c>
      <c r="D339" s="611" t="s">
        <v>147</v>
      </c>
      <c r="E339" s="611" t="s">
        <v>147</v>
      </c>
      <c r="F339" s="611" t="s">
        <v>147</v>
      </c>
      <c r="G339" s="611" t="s">
        <v>147</v>
      </c>
      <c r="H339" s="611" t="s">
        <v>147</v>
      </c>
    </row>
    <row r="340" spans="3:8">
      <c r="C340" s="611" t="s">
        <v>147</v>
      </c>
      <c r="D340" s="611" t="s">
        <v>147</v>
      </c>
      <c r="E340" s="611" t="s">
        <v>147</v>
      </c>
      <c r="F340" s="611" t="s">
        <v>147</v>
      </c>
      <c r="G340" s="611" t="s">
        <v>147</v>
      </c>
      <c r="H340" s="611" t="s">
        <v>147</v>
      </c>
    </row>
    <row r="341" spans="3:8">
      <c r="C341" s="611" t="s">
        <v>147</v>
      </c>
      <c r="D341" s="611" t="s">
        <v>147</v>
      </c>
      <c r="E341" s="611" t="s">
        <v>147</v>
      </c>
      <c r="F341" s="611" t="s">
        <v>147</v>
      </c>
      <c r="G341" s="611" t="s">
        <v>147</v>
      </c>
      <c r="H341" s="611" t="s">
        <v>147</v>
      </c>
    </row>
    <row r="342" spans="3:8">
      <c r="C342" s="611" t="s">
        <v>147</v>
      </c>
      <c r="D342" s="611" t="s">
        <v>147</v>
      </c>
      <c r="E342" s="611" t="s">
        <v>147</v>
      </c>
      <c r="F342" s="611" t="s">
        <v>147</v>
      </c>
      <c r="G342" s="611" t="s">
        <v>147</v>
      </c>
      <c r="H342" s="611" t="s">
        <v>147</v>
      </c>
    </row>
    <row r="343" spans="3:8">
      <c r="C343" s="611" t="s">
        <v>147</v>
      </c>
      <c r="D343" s="611" t="s">
        <v>147</v>
      </c>
      <c r="E343" s="611" t="s">
        <v>147</v>
      </c>
      <c r="F343" s="611" t="s">
        <v>147</v>
      </c>
      <c r="G343" s="611" t="s">
        <v>147</v>
      </c>
      <c r="H343" s="611" t="s">
        <v>147</v>
      </c>
    </row>
    <row r="344" spans="3:8">
      <c r="C344" s="611" t="s">
        <v>147</v>
      </c>
      <c r="D344" s="611" t="s">
        <v>147</v>
      </c>
      <c r="E344" s="611" t="s">
        <v>147</v>
      </c>
      <c r="F344" s="611" t="s">
        <v>147</v>
      </c>
      <c r="G344" s="611" t="s">
        <v>147</v>
      </c>
      <c r="H344" s="611" t="s">
        <v>147</v>
      </c>
    </row>
    <row r="345" spans="3:8">
      <c r="C345" s="611" t="s">
        <v>147</v>
      </c>
      <c r="D345" s="611" t="s">
        <v>147</v>
      </c>
      <c r="E345" s="611" t="s">
        <v>147</v>
      </c>
      <c r="F345" s="611" t="s">
        <v>147</v>
      </c>
      <c r="G345" s="611" t="s">
        <v>147</v>
      </c>
      <c r="H345" s="611" t="s">
        <v>147</v>
      </c>
    </row>
    <row r="346" spans="3:8">
      <c r="C346" s="611" t="s">
        <v>147</v>
      </c>
      <c r="D346" s="611" t="s">
        <v>147</v>
      </c>
      <c r="E346" s="611" t="s">
        <v>147</v>
      </c>
      <c r="F346" s="611" t="s">
        <v>147</v>
      </c>
      <c r="G346" s="611" t="s">
        <v>147</v>
      </c>
      <c r="H346" s="611" t="s">
        <v>147</v>
      </c>
    </row>
    <row r="347" spans="3:8">
      <c r="C347" s="611" t="s">
        <v>147</v>
      </c>
      <c r="D347" s="611" t="s">
        <v>147</v>
      </c>
      <c r="E347" s="611" t="s">
        <v>147</v>
      </c>
      <c r="F347" s="611" t="s">
        <v>147</v>
      </c>
      <c r="G347" s="611" t="s">
        <v>147</v>
      </c>
      <c r="H347" s="611" t="s">
        <v>147</v>
      </c>
    </row>
    <row r="348" spans="3:8">
      <c r="C348" s="611" t="s">
        <v>147</v>
      </c>
      <c r="D348" s="611" t="s">
        <v>147</v>
      </c>
      <c r="E348" s="611" t="s">
        <v>147</v>
      </c>
      <c r="F348" s="611" t="s">
        <v>147</v>
      </c>
      <c r="G348" s="611" t="s">
        <v>147</v>
      </c>
      <c r="H348" s="611" t="s">
        <v>147</v>
      </c>
    </row>
    <row r="349" spans="3:8">
      <c r="C349" s="611" t="s">
        <v>147</v>
      </c>
      <c r="D349" s="611" t="s">
        <v>147</v>
      </c>
      <c r="E349" s="611" t="s">
        <v>147</v>
      </c>
      <c r="F349" s="611" t="s">
        <v>147</v>
      </c>
      <c r="G349" s="611" t="s">
        <v>147</v>
      </c>
      <c r="H349" s="611" t="s">
        <v>147</v>
      </c>
    </row>
    <row r="350" spans="3:8">
      <c r="C350" s="611" t="s">
        <v>147</v>
      </c>
      <c r="D350" s="611" t="s">
        <v>147</v>
      </c>
      <c r="E350" s="611" t="s">
        <v>147</v>
      </c>
      <c r="F350" s="611" t="s">
        <v>147</v>
      </c>
      <c r="G350" s="611" t="s">
        <v>147</v>
      </c>
      <c r="H350" s="611" t="s">
        <v>147</v>
      </c>
    </row>
    <row r="351" spans="3:8">
      <c r="C351" s="611" t="s">
        <v>147</v>
      </c>
      <c r="D351" s="611" t="s">
        <v>147</v>
      </c>
      <c r="E351" s="611" t="s">
        <v>147</v>
      </c>
      <c r="F351" s="611" t="s">
        <v>147</v>
      </c>
      <c r="G351" s="611" t="s">
        <v>147</v>
      </c>
      <c r="H351" s="611" t="s">
        <v>147</v>
      </c>
    </row>
    <row r="352" spans="3:8">
      <c r="C352" s="611" t="s">
        <v>147</v>
      </c>
      <c r="D352" s="611" t="s">
        <v>147</v>
      </c>
      <c r="E352" s="611" t="s">
        <v>147</v>
      </c>
      <c r="F352" s="611" t="s">
        <v>147</v>
      </c>
      <c r="G352" s="611" t="s">
        <v>147</v>
      </c>
      <c r="H352" s="611" t="s">
        <v>147</v>
      </c>
    </row>
    <row r="353" spans="3:8">
      <c r="C353" s="611" t="s">
        <v>147</v>
      </c>
      <c r="D353" s="611" t="s">
        <v>147</v>
      </c>
      <c r="E353" s="611" t="s">
        <v>147</v>
      </c>
      <c r="F353" s="611" t="s">
        <v>147</v>
      </c>
      <c r="G353" s="611" t="s">
        <v>147</v>
      </c>
      <c r="H353" s="611" t="s">
        <v>147</v>
      </c>
    </row>
    <row r="354" spans="3:8">
      <c r="C354" s="611" t="s">
        <v>147</v>
      </c>
      <c r="D354" s="611" t="s">
        <v>147</v>
      </c>
      <c r="E354" s="611" t="s">
        <v>147</v>
      </c>
      <c r="F354" s="611" t="s">
        <v>147</v>
      </c>
      <c r="G354" s="611" t="s">
        <v>147</v>
      </c>
      <c r="H354" s="611" t="s">
        <v>147</v>
      </c>
    </row>
    <row r="355" spans="3:8">
      <c r="C355" s="611" t="s">
        <v>147</v>
      </c>
      <c r="D355" s="611" t="s">
        <v>147</v>
      </c>
      <c r="E355" s="611" t="s">
        <v>147</v>
      </c>
      <c r="F355" s="611" t="s">
        <v>147</v>
      </c>
      <c r="G355" s="611" t="s">
        <v>147</v>
      </c>
      <c r="H355" s="611" t="s">
        <v>147</v>
      </c>
    </row>
    <row r="356" spans="3:8">
      <c r="C356" s="611" t="s">
        <v>147</v>
      </c>
      <c r="D356" s="611" t="s">
        <v>147</v>
      </c>
      <c r="E356" s="611" t="s">
        <v>147</v>
      </c>
      <c r="F356" s="611" t="s">
        <v>147</v>
      </c>
      <c r="G356" s="611" t="s">
        <v>147</v>
      </c>
      <c r="H356" s="611" t="s">
        <v>147</v>
      </c>
    </row>
    <row r="357" spans="3:8">
      <c r="C357" s="611" t="s">
        <v>147</v>
      </c>
      <c r="D357" s="611" t="s">
        <v>147</v>
      </c>
      <c r="E357" s="611" t="s">
        <v>147</v>
      </c>
      <c r="F357" s="611" t="s">
        <v>147</v>
      </c>
      <c r="G357" s="611" t="s">
        <v>147</v>
      </c>
      <c r="H357" s="611" t="s">
        <v>147</v>
      </c>
    </row>
    <row r="358" spans="3:8">
      <c r="C358" s="611" t="s">
        <v>147</v>
      </c>
      <c r="D358" s="611" t="s">
        <v>147</v>
      </c>
      <c r="E358" s="611" t="s">
        <v>147</v>
      </c>
      <c r="F358" s="611" t="s">
        <v>147</v>
      </c>
      <c r="G358" s="611" t="s">
        <v>147</v>
      </c>
      <c r="H358" s="611" t="s">
        <v>147</v>
      </c>
    </row>
    <row r="359" spans="3:8">
      <c r="C359" s="611" t="s">
        <v>147</v>
      </c>
      <c r="D359" s="611" t="s">
        <v>147</v>
      </c>
      <c r="E359" s="611" t="s">
        <v>147</v>
      </c>
      <c r="F359" s="611" t="s">
        <v>147</v>
      </c>
      <c r="G359" s="611" t="s">
        <v>147</v>
      </c>
      <c r="H359" s="611" t="s">
        <v>147</v>
      </c>
    </row>
    <row r="360" spans="3:8">
      <c r="C360" s="611" t="s">
        <v>147</v>
      </c>
      <c r="D360" s="611" t="s">
        <v>147</v>
      </c>
      <c r="E360" s="611" t="s">
        <v>147</v>
      </c>
      <c r="F360" s="611" t="s">
        <v>147</v>
      </c>
      <c r="G360" s="611" t="s">
        <v>147</v>
      </c>
      <c r="H360" s="611" t="s">
        <v>147</v>
      </c>
    </row>
    <row r="361" spans="3:8">
      <c r="C361" s="611" t="s">
        <v>147</v>
      </c>
      <c r="D361" s="611" t="s">
        <v>147</v>
      </c>
      <c r="E361" s="611" t="s">
        <v>147</v>
      </c>
      <c r="F361" s="611" t="s">
        <v>147</v>
      </c>
      <c r="G361" s="611" t="s">
        <v>147</v>
      </c>
      <c r="H361" s="611" t="s">
        <v>147</v>
      </c>
    </row>
    <row r="362" spans="3:8">
      <c r="C362" s="611" t="s">
        <v>147</v>
      </c>
      <c r="D362" s="611" t="s">
        <v>147</v>
      </c>
      <c r="E362" s="611" t="s">
        <v>147</v>
      </c>
      <c r="F362" s="611" t="s">
        <v>147</v>
      </c>
      <c r="G362" s="611" t="s">
        <v>147</v>
      </c>
      <c r="H362" s="611" t="s">
        <v>147</v>
      </c>
    </row>
    <row r="363" spans="3:8">
      <c r="C363" s="611" t="s">
        <v>147</v>
      </c>
      <c r="D363" s="611" t="s">
        <v>147</v>
      </c>
      <c r="E363" s="611" t="s">
        <v>147</v>
      </c>
      <c r="F363" s="611" t="s">
        <v>147</v>
      </c>
      <c r="G363" s="611" t="s">
        <v>147</v>
      </c>
      <c r="H363" s="611" t="s">
        <v>147</v>
      </c>
    </row>
    <row r="364" spans="3:8">
      <c r="C364" s="611" t="s">
        <v>147</v>
      </c>
      <c r="D364" s="611" t="s">
        <v>147</v>
      </c>
      <c r="E364" s="611" t="s">
        <v>147</v>
      </c>
      <c r="F364" s="611" t="s">
        <v>147</v>
      </c>
      <c r="G364" s="611" t="s">
        <v>147</v>
      </c>
      <c r="H364" s="611" t="s">
        <v>147</v>
      </c>
    </row>
    <row r="365" spans="3:8">
      <c r="C365" s="611" t="s">
        <v>147</v>
      </c>
      <c r="D365" s="611" t="s">
        <v>147</v>
      </c>
      <c r="E365" s="611" t="s">
        <v>147</v>
      </c>
      <c r="F365" s="611" t="s">
        <v>147</v>
      </c>
      <c r="G365" s="611" t="s">
        <v>147</v>
      </c>
      <c r="H365" s="611" t="s">
        <v>147</v>
      </c>
    </row>
    <row r="366" spans="3:8">
      <c r="C366" s="611" t="s">
        <v>147</v>
      </c>
      <c r="D366" s="611" t="s">
        <v>147</v>
      </c>
      <c r="E366" s="611" t="s">
        <v>147</v>
      </c>
      <c r="F366" s="611" t="s">
        <v>147</v>
      </c>
      <c r="G366" s="611" t="s">
        <v>147</v>
      </c>
      <c r="H366" s="611" t="s">
        <v>147</v>
      </c>
    </row>
    <row r="367" spans="3:8">
      <c r="C367" s="611" t="s">
        <v>147</v>
      </c>
      <c r="D367" s="611" t="s">
        <v>147</v>
      </c>
      <c r="E367" s="611" t="s">
        <v>147</v>
      </c>
      <c r="F367" s="611" t="s">
        <v>147</v>
      </c>
      <c r="G367" s="611" t="s">
        <v>147</v>
      </c>
      <c r="H367" s="611" t="s">
        <v>147</v>
      </c>
    </row>
    <row r="368" spans="3:8">
      <c r="C368" s="611" t="s">
        <v>147</v>
      </c>
      <c r="D368" s="611" t="s">
        <v>147</v>
      </c>
      <c r="E368" s="611" t="s">
        <v>147</v>
      </c>
      <c r="F368" s="611" t="s">
        <v>147</v>
      </c>
      <c r="G368" s="611" t="s">
        <v>147</v>
      </c>
      <c r="H368" s="611" t="s">
        <v>147</v>
      </c>
    </row>
    <row r="369" spans="3:8">
      <c r="C369" s="611" t="s">
        <v>147</v>
      </c>
      <c r="D369" s="611" t="s">
        <v>147</v>
      </c>
      <c r="E369" s="611" t="s">
        <v>147</v>
      </c>
      <c r="F369" s="611" t="s">
        <v>147</v>
      </c>
      <c r="G369" s="611" t="s">
        <v>147</v>
      </c>
      <c r="H369" s="611" t="s">
        <v>147</v>
      </c>
    </row>
    <row r="370" spans="3:8">
      <c r="C370" s="611" t="s">
        <v>147</v>
      </c>
      <c r="D370" s="611" t="s">
        <v>147</v>
      </c>
      <c r="E370" s="611" t="s">
        <v>147</v>
      </c>
      <c r="F370" s="611" t="s">
        <v>147</v>
      </c>
      <c r="G370" s="611" t="s">
        <v>147</v>
      </c>
      <c r="H370" s="611" t="s">
        <v>147</v>
      </c>
    </row>
    <row r="371" spans="3:8">
      <c r="C371" s="611" t="s">
        <v>147</v>
      </c>
      <c r="D371" s="611" t="s">
        <v>147</v>
      </c>
      <c r="E371" s="611" t="s">
        <v>147</v>
      </c>
      <c r="F371" s="611" t="s">
        <v>147</v>
      </c>
      <c r="G371" s="611" t="s">
        <v>147</v>
      </c>
      <c r="H371" s="611" t="s">
        <v>147</v>
      </c>
    </row>
    <row r="372" spans="3:8">
      <c r="C372" s="611" t="s">
        <v>147</v>
      </c>
      <c r="D372" s="611" t="s">
        <v>147</v>
      </c>
      <c r="E372" s="611" t="s">
        <v>147</v>
      </c>
      <c r="F372" s="611" t="s">
        <v>147</v>
      </c>
      <c r="G372" s="611" t="s">
        <v>147</v>
      </c>
      <c r="H372" s="611" t="s">
        <v>147</v>
      </c>
    </row>
    <row r="373" spans="3:8">
      <c r="C373" s="611" t="s">
        <v>147</v>
      </c>
      <c r="D373" s="611" t="s">
        <v>147</v>
      </c>
      <c r="E373" s="611" t="s">
        <v>147</v>
      </c>
      <c r="F373" s="611" t="s">
        <v>147</v>
      </c>
      <c r="G373" s="611" t="s">
        <v>147</v>
      </c>
      <c r="H373" s="611" t="s">
        <v>147</v>
      </c>
    </row>
    <row r="374" spans="3:8">
      <c r="C374" s="611" t="s">
        <v>147</v>
      </c>
      <c r="D374" s="611" t="s">
        <v>147</v>
      </c>
      <c r="E374" s="611" t="s">
        <v>147</v>
      </c>
      <c r="F374" s="611" t="s">
        <v>147</v>
      </c>
      <c r="G374" s="611" t="s">
        <v>147</v>
      </c>
      <c r="H374" s="611" t="s">
        <v>147</v>
      </c>
    </row>
    <row r="375" spans="3:8">
      <c r="C375" s="611" t="s">
        <v>147</v>
      </c>
      <c r="D375" s="611" t="s">
        <v>147</v>
      </c>
      <c r="E375" s="611" t="s">
        <v>147</v>
      </c>
      <c r="F375" s="611" t="s">
        <v>147</v>
      </c>
      <c r="G375" s="611" t="s">
        <v>147</v>
      </c>
      <c r="H375" s="611" t="s">
        <v>147</v>
      </c>
    </row>
    <row r="376" spans="3:8">
      <c r="C376" s="611" t="s">
        <v>147</v>
      </c>
      <c r="D376" s="611" t="s">
        <v>147</v>
      </c>
      <c r="E376" s="611" t="s">
        <v>147</v>
      </c>
      <c r="F376" s="611" t="s">
        <v>147</v>
      </c>
      <c r="G376" s="611" t="s">
        <v>147</v>
      </c>
      <c r="H376" s="611" t="s">
        <v>147</v>
      </c>
    </row>
    <row r="377" spans="3:8">
      <c r="C377" s="611" t="s">
        <v>147</v>
      </c>
      <c r="D377" s="611" t="s">
        <v>147</v>
      </c>
      <c r="E377" s="611" t="s">
        <v>147</v>
      </c>
      <c r="F377" s="611" t="s">
        <v>147</v>
      </c>
      <c r="G377" s="611" t="s">
        <v>147</v>
      </c>
      <c r="H377" s="611" t="s">
        <v>147</v>
      </c>
    </row>
    <row r="378" spans="3:8">
      <c r="C378" s="611" t="s">
        <v>147</v>
      </c>
      <c r="D378" s="611" t="s">
        <v>147</v>
      </c>
      <c r="E378" s="611" t="s">
        <v>147</v>
      </c>
      <c r="F378" s="611" t="s">
        <v>147</v>
      </c>
      <c r="G378" s="611" t="s">
        <v>147</v>
      </c>
      <c r="H378" s="611" t="s">
        <v>147</v>
      </c>
    </row>
    <row r="379" spans="3:8">
      <c r="C379" s="611" t="s">
        <v>147</v>
      </c>
      <c r="D379" s="611" t="s">
        <v>147</v>
      </c>
      <c r="E379" s="611" t="s">
        <v>147</v>
      </c>
      <c r="F379" s="611" t="s">
        <v>147</v>
      </c>
      <c r="G379" s="611" t="s">
        <v>147</v>
      </c>
      <c r="H379" s="611" t="s">
        <v>147</v>
      </c>
    </row>
    <row r="380" spans="3:8">
      <c r="C380" s="611" t="s">
        <v>147</v>
      </c>
      <c r="D380" s="611" t="s">
        <v>147</v>
      </c>
      <c r="E380" s="611" t="s">
        <v>147</v>
      </c>
      <c r="F380" s="611" t="s">
        <v>147</v>
      </c>
      <c r="G380" s="611" t="s">
        <v>147</v>
      </c>
      <c r="H380" s="611" t="s">
        <v>147</v>
      </c>
    </row>
    <row r="381" spans="3:8">
      <c r="C381" s="611" t="s">
        <v>147</v>
      </c>
      <c r="D381" s="611" t="s">
        <v>147</v>
      </c>
      <c r="E381" s="611" t="s">
        <v>147</v>
      </c>
      <c r="F381" s="611" t="s">
        <v>147</v>
      </c>
      <c r="G381" s="611" t="s">
        <v>147</v>
      </c>
      <c r="H381" s="611" t="s">
        <v>147</v>
      </c>
    </row>
    <row r="382" spans="3:8">
      <c r="C382" s="611" t="s">
        <v>147</v>
      </c>
      <c r="D382" s="611" t="s">
        <v>147</v>
      </c>
      <c r="E382" s="611" t="s">
        <v>147</v>
      </c>
      <c r="F382" s="611" t="s">
        <v>147</v>
      </c>
      <c r="G382" s="611" t="s">
        <v>147</v>
      </c>
      <c r="H382" s="611" t="s">
        <v>147</v>
      </c>
    </row>
    <row r="383" spans="3:8">
      <c r="C383" s="611" t="s">
        <v>147</v>
      </c>
      <c r="D383" s="611" t="s">
        <v>147</v>
      </c>
      <c r="E383" s="611" t="s">
        <v>147</v>
      </c>
      <c r="F383" s="611" t="s">
        <v>147</v>
      </c>
      <c r="G383" s="611" t="s">
        <v>147</v>
      </c>
      <c r="H383" s="611" t="s">
        <v>147</v>
      </c>
    </row>
    <row r="384" spans="3:8">
      <c r="C384" s="611" t="s">
        <v>147</v>
      </c>
      <c r="D384" s="611" t="s">
        <v>147</v>
      </c>
      <c r="E384" s="611" t="s">
        <v>147</v>
      </c>
      <c r="F384" s="611" t="s">
        <v>147</v>
      </c>
      <c r="G384" s="611" t="s">
        <v>147</v>
      </c>
      <c r="H384" s="611" t="s">
        <v>147</v>
      </c>
    </row>
    <row r="385" spans="3:8">
      <c r="C385" s="611" t="s">
        <v>147</v>
      </c>
      <c r="D385" s="611" t="s">
        <v>147</v>
      </c>
      <c r="E385" s="611" t="s">
        <v>147</v>
      </c>
      <c r="F385" s="611" t="s">
        <v>147</v>
      </c>
      <c r="G385" s="611" t="s">
        <v>147</v>
      </c>
      <c r="H385" s="611" t="s">
        <v>147</v>
      </c>
    </row>
    <row r="386" spans="3:8">
      <c r="C386" s="611" t="s">
        <v>147</v>
      </c>
      <c r="D386" s="611" t="s">
        <v>147</v>
      </c>
      <c r="E386" s="611" t="s">
        <v>147</v>
      </c>
      <c r="F386" s="611" t="s">
        <v>147</v>
      </c>
      <c r="G386" s="611" t="s">
        <v>147</v>
      </c>
      <c r="H386" s="611" t="s">
        <v>147</v>
      </c>
    </row>
    <row r="387" spans="3:8">
      <c r="C387" s="611" t="s">
        <v>147</v>
      </c>
      <c r="D387" s="611" t="s">
        <v>147</v>
      </c>
      <c r="E387" s="611" t="s">
        <v>147</v>
      </c>
      <c r="F387" s="611" t="s">
        <v>147</v>
      </c>
      <c r="G387" s="611" t="s">
        <v>147</v>
      </c>
      <c r="H387" s="611" t="s">
        <v>147</v>
      </c>
    </row>
    <row r="388" spans="3:8">
      <c r="C388" s="611" t="s">
        <v>147</v>
      </c>
      <c r="D388" s="611" t="s">
        <v>147</v>
      </c>
      <c r="E388" s="611" t="s">
        <v>147</v>
      </c>
      <c r="F388" s="611" t="s">
        <v>147</v>
      </c>
      <c r="G388" s="611" t="s">
        <v>147</v>
      </c>
      <c r="H388" s="611" t="s">
        <v>147</v>
      </c>
    </row>
    <row r="389" spans="3:8">
      <c r="C389" s="611" t="s">
        <v>147</v>
      </c>
      <c r="D389" s="611" t="s">
        <v>147</v>
      </c>
      <c r="E389" s="611" t="s">
        <v>147</v>
      </c>
      <c r="F389" s="611" t="s">
        <v>147</v>
      </c>
      <c r="G389" s="611" t="s">
        <v>147</v>
      </c>
      <c r="H389" s="611" t="s">
        <v>147</v>
      </c>
    </row>
    <row r="390" spans="3:8">
      <c r="C390" s="611" t="s">
        <v>147</v>
      </c>
      <c r="D390" s="611" t="s">
        <v>147</v>
      </c>
      <c r="E390" s="611" t="s">
        <v>147</v>
      </c>
      <c r="F390" s="611" t="s">
        <v>147</v>
      </c>
      <c r="G390" s="611" t="s">
        <v>147</v>
      </c>
      <c r="H390" s="611" t="s">
        <v>147</v>
      </c>
    </row>
    <row r="391" spans="3:8">
      <c r="C391" s="611" t="s">
        <v>147</v>
      </c>
      <c r="D391" s="611" t="s">
        <v>147</v>
      </c>
      <c r="E391" s="611" t="s">
        <v>147</v>
      </c>
      <c r="F391" s="611" t="s">
        <v>147</v>
      </c>
      <c r="G391" s="611" t="s">
        <v>147</v>
      </c>
      <c r="H391" s="611" t="s">
        <v>147</v>
      </c>
    </row>
    <row r="392" spans="3:8">
      <c r="C392" s="611" t="s">
        <v>147</v>
      </c>
      <c r="D392" s="611" t="s">
        <v>147</v>
      </c>
      <c r="E392" s="611" t="s">
        <v>147</v>
      </c>
      <c r="F392" s="611" t="s">
        <v>147</v>
      </c>
      <c r="G392" s="611" t="s">
        <v>147</v>
      </c>
      <c r="H392" s="611" t="s">
        <v>147</v>
      </c>
    </row>
    <row r="393" spans="3:8">
      <c r="C393" s="611" t="s">
        <v>147</v>
      </c>
      <c r="D393" s="611" t="s">
        <v>147</v>
      </c>
      <c r="E393" s="611" t="s">
        <v>147</v>
      </c>
      <c r="F393" s="611" t="s">
        <v>147</v>
      </c>
      <c r="G393" s="611" t="s">
        <v>147</v>
      </c>
      <c r="H393" s="611" t="s">
        <v>147</v>
      </c>
    </row>
    <row r="394" spans="3:8">
      <c r="C394" s="611" t="s">
        <v>147</v>
      </c>
      <c r="D394" s="611" t="s">
        <v>147</v>
      </c>
      <c r="E394" s="611" t="s">
        <v>147</v>
      </c>
      <c r="F394" s="611" t="s">
        <v>147</v>
      </c>
      <c r="G394" s="611" t="s">
        <v>147</v>
      </c>
      <c r="H394" s="611" t="s">
        <v>147</v>
      </c>
    </row>
    <row r="395" spans="3:8">
      <c r="C395" s="611" t="s">
        <v>147</v>
      </c>
      <c r="D395" s="611" t="s">
        <v>147</v>
      </c>
      <c r="E395" s="611" t="s">
        <v>147</v>
      </c>
      <c r="F395" s="611" t="s">
        <v>147</v>
      </c>
      <c r="G395" s="611" t="s">
        <v>147</v>
      </c>
      <c r="H395" s="611" t="s">
        <v>147</v>
      </c>
    </row>
    <row r="396" spans="3:8">
      <c r="C396" s="611" t="s">
        <v>147</v>
      </c>
      <c r="D396" s="611" t="s">
        <v>147</v>
      </c>
      <c r="E396" s="611" t="s">
        <v>147</v>
      </c>
      <c r="F396" s="611" t="s">
        <v>147</v>
      </c>
      <c r="G396" s="611" t="s">
        <v>147</v>
      </c>
      <c r="H396" s="611" t="s">
        <v>147</v>
      </c>
    </row>
    <row r="397" spans="3:8">
      <c r="C397" s="611" t="s">
        <v>147</v>
      </c>
      <c r="D397" s="611" t="s">
        <v>147</v>
      </c>
      <c r="E397" s="611" t="s">
        <v>147</v>
      </c>
      <c r="F397" s="611" t="s">
        <v>147</v>
      </c>
      <c r="G397" s="611" t="s">
        <v>147</v>
      </c>
      <c r="H397" s="611" t="s">
        <v>147</v>
      </c>
    </row>
    <row r="398" spans="3:8">
      <c r="C398" s="611" t="s">
        <v>147</v>
      </c>
      <c r="D398" s="611" t="s">
        <v>147</v>
      </c>
      <c r="E398" s="611" t="s">
        <v>147</v>
      </c>
      <c r="F398" s="611" t="s">
        <v>147</v>
      </c>
      <c r="G398" s="611" t="s">
        <v>147</v>
      </c>
      <c r="H398" s="611" t="s">
        <v>147</v>
      </c>
    </row>
    <row r="399" spans="3:8">
      <c r="C399" s="611" t="s">
        <v>147</v>
      </c>
      <c r="D399" s="611" t="s">
        <v>147</v>
      </c>
      <c r="E399" s="611" t="s">
        <v>147</v>
      </c>
      <c r="F399" s="611" t="s">
        <v>147</v>
      </c>
      <c r="G399" s="611" t="s">
        <v>147</v>
      </c>
      <c r="H399" s="611" t="s">
        <v>147</v>
      </c>
    </row>
    <row r="400" spans="3:8">
      <c r="C400" s="611" t="s">
        <v>147</v>
      </c>
      <c r="D400" s="611" t="s">
        <v>147</v>
      </c>
      <c r="E400" s="611" t="s">
        <v>147</v>
      </c>
      <c r="F400" s="611" t="s">
        <v>147</v>
      </c>
      <c r="G400" s="611" t="s">
        <v>147</v>
      </c>
      <c r="H400" s="611" t="s">
        <v>147</v>
      </c>
    </row>
    <row r="401" spans="3:8">
      <c r="C401" s="611" t="s">
        <v>147</v>
      </c>
      <c r="D401" s="611" t="s">
        <v>147</v>
      </c>
      <c r="E401" s="611" t="s">
        <v>147</v>
      </c>
      <c r="F401" s="611" t="s">
        <v>147</v>
      </c>
      <c r="G401" s="611" t="s">
        <v>147</v>
      </c>
      <c r="H401" s="611" t="s">
        <v>147</v>
      </c>
    </row>
    <row r="402" spans="3:8">
      <c r="C402" s="611" t="s">
        <v>147</v>
      </c>
      <c r="D402" s="611" t="s">
        <v>147</v>
      </c>
      <c r="E402" s="611" t="s">
        <v>147</v>
      </c>
      <c r="F402" s="611" t="s">
        <v>147</v>
      </c>
      <c r="G402" s="611" t="s">
        <v>147</v>
      </c>
      <c r="H402" s="611" t="s">
        <v>147</v>
      </c>
    </row>
    <row r="403" spans="3:8">
      <c r="C403" s="611" t="s">
        <v>147</v>
      </c>
      <c r="D403" s="611" t="s">
        <v>147</v>
      </c>
      <c r="E403" s="611" t="s">
        <v>147</v>
      </c>
      <c r="F403" s="611" t="s">
        <v>147</v>
      </c>
      <c r="G403" s="611" t="s">
        <v>147</v>
      </c>
      <c r="H403" s="611" t="s">
        <v>147</v>
      </c>
    </row>
    <row r="404" spans="3:8">
      <c r="C404" s="611" t="s">
        <v>147</v>
      </c>
      <c r="D404" s="611" t="s">
        <v>147</v>
      </c>
      <c r="E404" s="611" t="s">
        <v>147</v>
      </c>
      <c r="F404" s="611" t="s">
        <v>147</v>
      </c>
      <c r="G404" s="611" t="s">
        <v>147</v>
      </c>
      <c r="H404" s="611" t="s">
        <v>147</v>
      </c>
    </row>
    <row r="405" spans="3:8">
      <c r="C405" s="611" t="s">
        <v>147</v>
      </c>
      <c r="D405" s="611" t="s">
        <v>147</v>
      </c>
      <c r="E405" s="611" t="s">
        <v>147</v>
      </c>
      <c r="F405" s="611" t="s">
        <v>147</v>
      </c>
      <c r="G405" s="611" t="s">
        <v>147</v>
      </c>
      <c r="H405" s="611" t="s">
        <v>147</v>
      </c>
    </row>
    <row r="406" spans="3:8">
      <c r="C406" s="611" t="s">
        <v>147</v>
      </c>
      <c r="D406" s="611" t="s">
        <v>147</v>
      </c>
      <c r="E406" s="611" t="s">
        <v>147</v>
      </c>
      <c r="F406" s="611" t="s">
        <v>147</v>
      </c>
      <c r="G406" s="611" t="s">
        <v>147</v>
      </c>
      <c r="H406" s="611" t="s">
        <v>147</v>
      </c>
    </row>
    <row r="407" spans="3:8">
      <c r="C407" s="611" t="s">
        <v>147</v>
      </c>
      <c r="D407" s="611" t="s">
        <v>147</v>
      </c>
      <c r="E407" s="611" t="s">
        <v>147</v>
      </c>
      <c r="F407" s="611" t="s">
        <v>147</v>
      </c>
      <c r="G407" s="611" t="s">
        <v>147</v>
      </c>
      <c r="H407" s="611" t="s">
        <v>147</v>
      </c>
    </row>
    <row r="408" spans="3:8">
      <c r="C408" s="611" t="s">
        <v>147</v>
      </c>
      <c r="D408" s="611" t="s">
        <v>147</v>
      </c>
      <c r="E408" s="611" t="s">
        <v>147</v>
      </c>
      <c r="F408" s="611" t="s">
        <v>147</v>
      </c>
      <c r="G408" s="611" t="s">
        <v>147</v>
      </c>
      <c r="H408" s="611" t="s">
        <v>147</v>
      </c>
    </row>
    <row r="409" spans="3:8">
      <c r="C409" s="611" t="s">
        <v>147</v>
      </c>
      <c r="D409" s="611" t="s">
        <v>147</v>
      </c>
      <c r="E409" s="611" t="s">
        <v>147</v>
      </c>
      <c r="F409" s="611" t="s">
        <v>147</v>
      </c>
      <c r="G409" s="611" t="s">
        <v>147</v>
      </c>
      <c r="H409" s="611" t="s">
        <v>147</v>
      </c>
    </row>
    <row r="410" spans="3:8">
      <c r="C410" s="611" t="s">
        <v>147</v>
      </c>
      <c r="D410" s="611" t="s">
        <v>147</v>
      </c>
      <c r="E410" s="611" t="s">
        <v>147</v>
      </c>
      <c r="F410" s="611" t="s">
        <v>147</v>
      </c>
      <c r="G410" s="611" t="s">
        <v>147</v>
      </c>
      <c r="H410" s="611" t="s">
        <v>147</v>
      </c>
    </row>
    <row r="411" spans="3:8">
      <c r="C411" s="611" t="s">
        <v>147</v>
      </c>
      <c r="D411" s="611" t="s">
        <v>147</v>
      </c>
      <c r="E411" s="611" t="s">
        <v>147</v>
      </c>
      <c r="F411" s="611" t="s">
        <v>147</v>
      </c>
      <c r="G411" s="611" t="s">
        <v>147</v>
      </c>
      <c r="H411" s="611" t="s">
        <v>147</v>
      </c>
    </row>
    <row r="412" spans="3:8">
      <c r="C412" s="611" t="s">
        <v>147</v>
      </c>
      <c r="D412" s="611" t="s">
        <v>147</v>
      </c>
      <c r="E412" s="611" t="s">
        <v>147</v>
      </c>
      <c r="F412" s="611" t="s">
        <v>147</v>
      </c>
      <c r="G412" s="611" t="s">
        <v>147</v>
      </c>
      <c r="H412" s="611" t="s">
        <v>147</v>
      </c>
    </row>
    <row r="413" spans="3:8">
      <c r="C413" s="611" t="s">
        <v>147</v>
      </c>
      <c r="D413" s="611" t="s">
        <v>147</v>
      </c>
      <c r="E413" s="611" t="s">
        <v>147</v>
      </c>
      <c r="F413" s="611" t="s">
        <v>147</v>
      </c>
      <c r="G413" s="611" t="s">
        <v>147</v>
      </c>
      <c r="H413" s="611" t="s">
        <v>147</v>
      </c>
    </row>
    <row r="414" spans="3:8">
      <c r="C414" s="611" t="s">
        <v>147</v>
      </c>
      <c r="D414" s="611" t="s">
        <v>147</v>
      </c>
      <c r="E414" s="611" t="s">
        <v>147</v>
      </c>
      <c r="F414" s="611" t="s">
        <v>147</v>
      </c>
      <c r="G414" s="611" t="s">
        <v>147</v>
      </c>
      <c r="H414" s="611" t="s">
        <v>147</v>
      </c>
    </row>
    <row r="415" spans="3:8">
      <c r="C415" s="611" t="s">
        <v>147</v>
      </c>
      <c r="D415" s="611" t="s">
        <v>147</v>
      </c>
      <c r="E415" s="611" t="s">
        <v>147</v>
      </c>
      <c r="F415" s="611" t="s">
        <v>147</v>
      </c>
      <c r="G415" s="611" t="s">
        <v>147</v>
      </c>
      <c r="H415" s="611" t="s">
        <v>147</v>
      </c>
    </row>
    <row r="416" spans="3:8">
      <c r="C416" s="611" t="s">
        <v>147</v>
      </c>
      <c r="D416" s="611" t="s">
        <v>147</v>
      </c>
      <c r="E416" s="611" t="s">
        <v>147</v>
      </c>
      <c r="F416" s="611" t="s">
        <v>147</v>
      </c>
      <c r="G416" s="611" t="s">
        <v>147</v>
      </c>
      <c r="H416" s="611" t="s">
        <v>147</v>
      </c>
    </row>
    <row r="417" spans="3:8">
      <c r="C417" s="611" t="s">
        <v>147</v>
      </c>
      <c r="D417" s="611" t="s">
        <v>147</v>
      </c>
      <c r="E417" s="611" t="s">
        <v>147</v>
      </c>
      <c r="F417" s="611" t="s">
        <v>147</v>
      </c>
      <c r="G417" s="611" t="s">
        <v>147</v>
      </c>
      <c r="H417" s="611" t="s">
        <v>147</v>
      </c>
    </row>
    <row r="418" spans="3:8">
      <c r="C418" s="611" t="s">
        <v>147</v>
      </c>
      <c r="D418" s="611" t="s">
        <v>147</v>
      </c>
      <c r="E418" s="611" t="s">
        <v>147</v>
      </c>
      <c r="F418" s="611" t="s">
        <v>147</v>
      </c>
      <c r="G418" s="611" t="s">
        <v>147</v>
      </c>
      <c r="H418" s="611" t="s">
        <v>147</v>
      </c>
    </row>
    <row r="419" spans="3:8">
      <c r="C419" s="611" t="s">
        <v>147</v>
      </c>
      <c r="D419" s="611" t="s">
        <v>147</v>
      </c>
      <c r="E419" s="611" t="s">
        <v>147</v>
      </c>
      <c r="F419" s="611" t="s">
        <v>147</v>
      </c>
      <c r="G419" s="611" t="s">
        <v>147</v>
      </c>
      <c r="H419" s="611" t="s">
        <v>147</v>
      </c>
    </row>
    <row r="420" spans="3:8">
      <c r="C420" s="611" t="s">
        <v>147</v>
      </c>
      <c r="D420" s="611" t="s">
        <v>147</v>
      </c>
      <c r="E420" s="611" t="s">
        <v>147</v>
      </c>
      <c r="F420" s="611" t="s">
        <v>147</v>
      </c>
      <c r="G420" s="611" t="s">
        <v>147</v>
      </c>
      <c r="H420" s="611" t="s">
        <v>147</v>
      </c>
    </row>
    <row r="421" spans="3:8">
      <c r="C421" s="611" t="s">
        <v>147</v>
      </c>
      <c r="D421" s="611" t="s">
        <v>147</v>
      </c>
      <c r="E421" s="611" t="s">
        <v>147</v>
      </c>
      <c r="F421" s="611" t="s">
        <v>147</v>
      </c>
      <c r="G421" s="611" t="s">
        <v>147</v>
      </c>
      <c r="H421" s="611" t="s">
        <v>147</v>
      </c>
    </row>
    <row r="422" spans="3:8">
      <c r="C422" s="611" t="s">
        <v>147</v>
      </c>
      <c r="D422" s="611" t="s">
        <v>147</v>
      </c>
      <c r="E422" s="611" t="s">
        <v>147</v>
      </c>
      <c r="F422" s="611" t="s">
        <v>147</v>
      </c>
      <c r="G422" s="611" t="s">
        <v>147</v>
      </c>
      <c r="H422" s="611" t="s">
        <v>147</v>
      </c>
    </row>
    <row r="423" spans="3:8">
      <c r="C423" s="611" t="s">
        <v>147</v>
      </c>
      <c r="D423" s="611" t="s">
        <v>147</v>
      </c>
      <c r="E423" s="611" t="s">
        <v>147</v>
      </c>
      <c r="F423" s="611" t="s">
        <v>147</v>
      </c>
      <c r="G423" s="611" t="s">
        <v>147</v>
      </c>
      <c r="H423" s="611" t="s">
        <v>147</v>
      </c>
    </row>
    <row r="424" spans="3:8">
      <c r="C424" s="611" t="s">
        <v>147</v>
      </c>
      <c r="D424" s="611" t="s">
        <v>147</v>
      </c>
      <c r="E424" s="611" t="s">
        <v>147</v>
      </c>
      <c r="F424" s="611" t="s">
        <v>147</v>
      </c>
      <c r="G424" s="611" t="s">
        <v>147</v>
      </c>
      <c r="H424" s="611" t="s">
        <v>147</v>
      </c>
    </row>
    <row r="425" spans="3:8">
      <c r="C425" s="611" t="s">
        <v>147</v>
      </c>
      <c r="D425" s="611" t="s">
        <v>147</v>
      </c>
      <c r="E425" s="611" t="s">
        <v>147</v>
      </c>
      <c r="F425" s="611" t="s">
        <v>147</v>
      </c>
      <c r="G425" s="611" t="s">
        <v>147</v>
      </c>
      <c r="H425" s="611" t="s">
        <v>147</v>
      </c>
    </row>
    <row r="426" spans="3:8">
      <c r="C426" s="611" t="s">
        <v>147</v>
      </c>
      <c r="D426" s="611" t="s">
        <v>147</v>
      </c>
      <c r="E426" s="611" t="s">
        <v>147</v>
      </c>
      <c r="F426" s="611" t="s">
        <v>147</v>
      </c>
      <c r="G426" s="611" t="s">
        <v>147</v>
      </c>
      <c r="H426" s="611" t="s">
        <v>147</v>
      </c>
    </row>
    <row r="427" spans="3:8">
      <c r="C427" s="611" t="s">
        <v>147</v>
      </c>
      <c r="D427" s="611" t="s">
        <v>147</v>
      </c>
      <c r="E427" s="611" t="s">
        <v>147</v>
      </c>
      <c r="F427" s="611" t="s">
        <v>147</v>
      </c>
      <c r="G427" s="611" t="s">
        <v>147</v>
      </c>
      <c r="H427" s="611" t="s">
        <v>147</v>
      </c>
    </row>
    <row r="428" spans="3:8">
      <c r="C428" s="611" t="s">
        <v>147</v>
      </c>
      <c r="D428" s="611" t="s">
        <v>147</v>
      </c>
      <c r="E428" s="611" t="s">
        <v>147</v>
      </c>
      <c r="F428" s="611" t="s">
        <v>147</v>
      </c>
      <c r="G428" s="611" t="s">
        <v>147</v>
      </c>
      <c r="H428" s="611" t="s">
        <v>147</v>
      </c>
    </row>
    <row r="429" spans="3:8">
      <c r="C429" s="611" t="s">
        <v>147</v>
      </c>
      <c r="D429" s="611" t="s">
        <v>147</v>
      </c>
      <c r="E429" s="611" t="s">
        <v>147</v>
      </c>
      <c r="F429" s="611" t="s">
        <v>147</v>
      </c>
      <c r="G429" s="611" t="s">
        <v>147</v>
      </c>
      <c r="H429" s="611" t="s">
        <v>147</v>
      </c>
    </row>
    <row r="430" spans="3:8">
      <c r="C430" s="611" t="s">
        <v>147</v>
      </c>
      <c r="D430" s="611" t="s">
        <v>147</v>
      </c>
      <c r="E430" s="611" t="s">
        <v>147</v>
      </c>
      <c r="F430" s="611" t="s">
        <v>147</v>
      </c>
      <c r="G430" s="611" t="s">
        <v>147</v>
      </c>
      <c r="H430" s="611" t="s">
        <v>147</v>
      </c>
    </row>
    <row r="431" spans="3:8">
      <c r="C431" s="611" t="s">
        <v>147</v>
      </c>
      <c r="D431" s="611" t="s">
        <v>147</v>
      </c>
      <c r="E431" s="611" t="s">
        <v>147</v>
      </c>
      <c r="F431" s="611" t="s">
        <v>147</v>
      </c>
      <c r="G431" s="611" t="s">
        <v>147</v>
      </c>
      <c r="H431" s="611" t="s">
        <v>147</v>
      </c>
    </row>
    <row r="432" spans="3:8">
      <c r="C432" s="611" t="s">
        <v>147</v>
      </c>
      <c r="D432" s="611" t="s">
        <v>147</v>
      </c>
      <c r="E432" s="611" t="s">
        <v>147</v>
      </c>
      <c r="F432" s="611" t="s">
        <v>147</v>
      </c>
      <c r="G432" s="611" t="s">
        <v>147</v>
      </c>
      <c r="H432" s="611" t="s">
        <v>147</v>
      </c>
    </row>
    <row r="433" spans="3:8">
      <c r="C433" s="611" t="s">
        <v>147</v>
      </c>
      <c r="D433" s="611" t="s">
        <v>147</v>
      </c>
      <c r="E433" s="611" t="s">
        <v>147</v>
      </c>
      <c r="F433" s="611" t="s">
        <v>147</v>
      </c>
      <c r="G433" s="611" t="s">
        <v>147</v>
      </c>
      <c r="H433" s="611" t="s">
        <v>147</v>
      </c>
    </row>
    <row r="434" spans="3:8">
      <c r="C434" s="611" t="s">
        <v>147</v>
      </c>
      <c r="D434" s="611" t="s">
        <v>147</v>
      </c>
      <c r="E434" s="611" t="s">
        <v>147</v>
      </c>
      <c r="F434" s="611" t="s">
        <v>147</v>
      </c>
      <c r="G434" s="611" t="s">
        <v>147</v>
      </c>
      <c r="H434" s="611" t="s">
        <v>147</v>
      </c>
    </row>
    <row r="435" spans="3:8">
      <c r="C435" s="611" t="s">
        <v>147</v>
      </c>
      <c r="D435" s="611" t="s">
        <v>147</v>
      </c>
      <c r="E435" s="611" t="s">
        <v>147</v>
      </c>
      <c r="F435" s="611" t="s">
        <v>147</v>
      </c>
      <c r="G435" s="611" t="s">
        <v>147</v>
      </c>
      <c r="H435" s="611" t="s">
        <v>147</v>
      </c>
    </row>
    <row r="436" spans="3:8">
      <c r="C436" s="611" t="s">
        <v>147</v>
      </c>
      <c r="D436" s="611" t="s">
        <v>147</v>
      </c>
      <c r="E436" s="611" t="s">
        <v>147</v>
      </c>
      <c r="F436" s="611" t="s">
        <v>147</v>
      </c>
      <c r="G436" s="611" t="s">
        <v>147</v>
      </c>
      <c r="H436" s="611" t="s">
        <v>147</v>
      </c>
    </row>
    <row r="437" spans="3:8">
      <c r="C437" s="611" t="s">
        <v>147</v>
      </c>
      <c r="D437" s="611" t="s">
        <v>147</v>
      </c>
      <c r="E437" s="611" t="s">
        <v>147</v>
      </c>
      <c r="F437" s="611" t="s">
        <v>147</v>
      </c>
      <c r="G437" s="611" t="s">
        <v>147</v>
      </c>
      <c r="H437" s="611" t="s">
        <v>147</v>
      </c>
    </row>
    <row r="438" spans="3:8">
      <c r="C438" s="611" t="s">
        <v>147</v>
      </c>
      <c r="D438" s="611" t="s">
        <v>147</v>
      </c>
      <c r="E438" s="611" t="s">
        <v>147</v>
      </c>
      <c r="F438" s="611" t="s">
        <v>147</v>
      </c>
      <c r="G438" s="611" t="s">
        <v>147</v>
      </c>
      <c r="H438" s="611" t="s">
        <v>147</v>
      </c>
    </row>
    <row r="439" spans="3:8">
      <c r="C439" s="611" t="s">
        <v>147</v>
      </c>
      <c r="D439" s="611" t="s">
        <v>147</v>
      </c>
      <c r="E439" s="611" t="s">
        <v>147</v>
      </c>
      <c r="F439" s="611" t="s">
        <v>147</v>
      </c>
      <c r="G439" s="611" t="s">
        <v>147</v>
      </c>
      <c r="H439" s="611" t="s">
        <v>147</v>
      </c>
    </row>
    <row r="440" spans="3:8">
      <c r="C440" s="611" t="s">
        <v>147</v>
      </c>
      <c r="D440" s="611" t="s">
        <v>147</v>
      </c>
      <c r="E440" s="611" t="s">
        <v>147</v>
      </c>
      <c r="F440" s="611" t="s">
        <v>147</v>
      </c>
      <c r="G440" s="611" t="s">
        <v>147</v>
      </c>
      <c r="H440" s="611" t="s">
        <v>147</v>
      </c>
    </row>
    <row r="441" spans="3:8">
      <c r="C441" s="611" t="s">
        <v>147</v>
      </c>
      <c r="D441" s="611" t="s">
        <v>147</v>
      </c>
      <c r="E441" s="611" t="s">
        <v>147</v>
      </c>
      <c r="F441" s="611" t="s">
        <v>147</v>
      </c>
      <c r="G441" s="611" t="s">
        <v>147</v>
      </c>
      <c r="H441" s="611" t="s">
        <v>147</v>
      </c>
    </row>
    <row r="442" spans="3:8">
      <c r="C442" s="611" t="s">
        <v>147</v>
      </c>
      <c r="D442" s="611" t="s">
        <v>147</v>
      </c>
      <c r="E442" s="611" t="s">
        <v>147</v>
      </c>
      <c r="F442" s="611" t="s">
        <v>147</v>
      </c>
      <c r="G442" s="611" t="s">
        <v>147</v>
      </c>
      <c r="H442" s="611" t="s">
        <v>147</v>
      </c>
    </row>
    <row r="443" spans="3:8">
      <c r="C443" s="611" t="s">
        <v>147</v>
      </c>
      <c r="D443" s="611" t="s">
        <v>147</v>
      </c>
      <c r="E443" s="611" t="s">
        <v>147</v>
      </c>
      <c r="F443" s="611" t="s">
        <v>147</v>
      </c>
      <c r="G443" s="611" t="s">
        <v>147</v>
      </c>
      <c r="H443" s="611" t="s">
        <v>147</v>
      </c>
    </row>
    <row r="444" spans="3:8">
      <c r="C444" s="611" t="s">
        <v>147</v>
      </c>
      <c r="D444" s="611" t="s">
        <v>147</v>
      </c>
      <c r="E444" s="611" t="s">
        <v>147</v>
      </c>
      <c r="F444" s="611" t="s">
        <v>147</v>
      </c>
      <c r="G444" s="611" t="s">
        <v>147</v>
      </c>
      <c r="H444" s="611" t="s">
        <v>147</v>
      </c>
    </row>
    <row r="445" spans="3:8">
      <c r="C445" s="611" t="s">
        <v>147</v>
      </c>
      <c r="D445" s="611" t="s">
        <v>147</v>
      </c>
      <c r="E445" s="611" t="s">
        <v>147</v>
      </c>
      <c r="F445" s="611" t="s">
        <v>147</v>
      </c>
      <c r="G445" s="611" t="s">
        <v>147</v>
      </c>
      <c r="H445" s="611" t="s">
        <v>147</v>
      </c>
    </row>
    <row r="446" spans="3:8">
      <c r="C446" s="611" t="s">
        <v>147</v>
      </c>
      <c r="D446" s="611" t="s">
        <v>147</v>
      </c>
      <c r="E446" s="611" t="s">
        <v>147</v>
      </c>
      <c r="F446" s="611" t="s">
        <v>147</v>
      </c>
      <c r="G446" s="611" t="s">
        <v>147</v>
      </c>
      <c r="H446" s="611" t="s">
        <v>147</v>
      </c>
    </row>
    <row r="447" spans="3:8">
      <c r="C447" s="611" t="s">
        <v>147</v>
      </c>
      <c r="D447" s="611" t="s">
        <v>147</v>
      </c>
      <c r="E447" s="611" t="s">
        <v>147</v>
      </c>
      <c r="F447" s="611" t="s">
        <v>147</v>
      </c>
      <c r="G447" s="611" t="s">
        <v>147</v>
      </c>
      <c r="H447" s="611" t="s">
        <v>147</v>
      </c>
    </row>
    <row r="448" spans="3:8">
      <c r="C448" s="611" t="s">
        <v>147</v>
      </c>
      <c r="D448" s="611" t="s">
        <v>147</v>
      </c>
      <c r="E448" s="611" t="s">
        <v>147</v>
      </c>
      <c r="F448" s="611" t="s">
        <v>147</v>
      </c>
      <c r="G448" s="611" t="s">
        <v>147</v>
      </c>
      <c r="H448" s="611" t="s">
        <v>147</v>
      </c>
    </row>
    <row r="449" spans="3:8">
      <c r="C449" s="611" t="s">
        <v>147</v>
      </c>
      <c r="D449" s="611" t="s">
        <v>147</v>
      </c>
      <c r="E449" s="611" t="s">
        <v>147</v>
      </c>
      <c r="F449" s="611" t="s">
        <v>147</v>
      </c>
      <c r="G449" s="611" t="s">
        <v>147</v>
      </c>
      <c r="H449" s="611" t="s">
        <v>147</v>
      </c>
    </row>
    <row r="450" spans="3:8">
      <c r="C450" s="611" t="s">
        <v>147</v>
      </c>
      <c r="D450" s="611" t="s">
        <v>147</v>
      </c>
      <c r="E450" s="611" t="s">
        <v>147</v>
      </c>
      <c r="F450" s="611" t="s">
        <v>147</v>
      </c>
      <c r="G450" s="611" t="s">
        <v>147</v>
      </c>
      <c r="H450" s="611" t="s">
        <v>147</v>
      </c>
    </row>
    <row r="451" spans="3:8">
      <c r="C451" s="611" t="s">
        <v>147</v>
      </c>
      <c r="D451" s="611" t="s">
        <v>147</v>
      </c>
      <c r="E451" s="611" t="s">
        <v>147</v>
      </c>
      <c r="F451" s="611" t="s">
        <v>147</v>
      </c>
      <c r="G451" s="611" t="s">
        <v>147</v>
      </c>
      <c r="H451" s="611" t="s">
        <v>147</v>
      </c>
    </row>
    <row r="452" spans="3:8">
      <c r="C452" s="611" t="s">
        <v>147</v>
      </c>
      <c r="D452" s="611" t="s">
        <v>147</v>
      </c>
      <c r="E452" s="611" t="s">
        <v>147</v>
      </c>
      <c r="F452" s="611" t="s">
        <v>147</v>
      </c>
      <c r="G452" s="611" t="s">
        <v>147</v>
      </c>
      <c r="H452" s="611" t="s">
        <v>147</v>
      </c>
    </row>
    <row r="453" spans="3:8">
      <c r="C453" s="611" t="s">
        <v>147</v>
      </c>
      <c r="D453" s="611" t="s">
        <v>147</v>
      </c>
      <c r="E453" s="611" t="s">
        <v>147</v>
      </c>
      <c r="F453" s="611" t="s">
        <v>147</v>
      </c>
      <c r="G453" s="611" t="s">
        <v>147</v>
      </c>
      <c r="H453" s="611" t="s">
        <v>147</v>
      </c>
    </row>
    <row r="454" spans="3:8">
      <c r="C454" s="611" t="s">
        <v>147</v>
      </c>
      <c r="D454" s="611" t="s">
        <v>147</v>
      </c>
      <c r="E454" s="611" t="s">
        <v>147</v>
      </c>
      <c r="F454" s="611" t="s">
        <v>147</v>
      </c>
      <c r="G454" s="611" t="s">
        <v>147</v>
      </c>
      <c r="H454" s="611" t="s">
        <v>147</v>
      </c>
    </row>
    <row r="455" spans="3:8">
      <c r="C455" s="611" t="s">
        <v>147</v>
      </c>
      <c r="D455" s="611" t="s">
        <v>147</v>
      </c>
      <c r="E455" s="611" t="s">
        <v>147</v>
      </c>
      <c r="F455" s="611" t="s">
        <v>147</v>
      </c>
      <c r="G455" s="611" t="s">
        <v>147</v>
      </c>
      <c r="H455" s="611" t="s">
        <v>147</v>
      </c>
    </row>
    <row r="456" spans="3:8">
      <c r="C456" s="611" t="s">
        <v>147</v>
      </c>
      <c r="D456" s="611" t="s">
        <v>147</v>
      </c>
      <c r="E456" s="611" t="s">
        <v>147</v>
      </c>
      <c r="F456" s="611" t="s">
        <v>147</v>
      </c>
      <c r="G456" s="611" t="s">
        <v>147</v>
      </c>
      <c r="H456" s="611" t="s">
        <v>147</v>
      </c>
    </row>
    <row r="457" spans="3:8">
      <c r="C457" s="611" t="s">
        <v>147</v>
      </c>
      <c r="D457" s="611" t="s">
        <v>147</v>
      </c>
      <c r="E457" s="611" t="s">
        <v>147</v>
      </c>
      <c r="F457" s="611" t="s">
        <v>147</v>
      </c>
      <c r="G457" s="611" t="s">
        <v>147</v>
      </c>
      <c r="H457" s="611" t="s">
        <v>147</v>
      </c>
    </row>
    <row r="458" spans="3:8">
      <c r="C458" s="611" t="s">
        <v>147</v>
      </c>
      <c r="D458" s="611" t="s">
        <v>147</v>
      </c>
      <c r="E458" s="611" t="s">
        <v>147</v>
      </c>
      <c r="F458" s="611" t="s">
        <v>147</v>
      </c>
      <c r="G458" s="611" t="s">
        <v>147</v>
      </c>
      <c r="H458" s="611" t="s">
        <v>147</v>
      </c>
    </row>
    <row r="459" spans="3:8">
      <c r="C459" s="611" t="s">
        <v>147</v>
      </c>
      <c r="D459" s="611" t="s">
        <v>147</v>
      </c>
      <c r="E459" s="611" t="s">
        <v>147</v>
      </c>
      <c r="F459" s="611" t="s">
        <v>147</v>
      </c>
      <c r="G459" s="611" t="s">
        <v>147</v>
      </c>
      <c r="H459" s="611" t="s">
        <v>147</v>
      </c>
    </row>
    <row r="460" spans="3:8">
      <c r="C460" s="611" t="s">
        <v>147</v>
      </c>
      <c r="D460" s="611" t="s">
        <v>147</v>
      </c>
      <c r="E460" s="611" t="s">
        <v>147</v>
      </c>
      <c r="F460" s="611" t="s">
        <v>147</v>
      </c>
      <c r="G460" s="611" t="s">
        <v>147</v>
      </c>
      <c r="H460" s="611" t="s">
        <v>147</v>
      </c>
    </row>
    <row r="461" spans="3:8">
      <c r="C461" s="611" t="s">
        <v>147</v>
      </c>
      <c r="D461" s="611" t="s">
        <v>147</v>
      </c>
      <c r="E461" s="611" t="s">
        <v>147</v>
      </c>
      <c r="F461" s="611" t="s">
        <v>147</v>
      </c>
      <c r="G461" s="611" t="s">
        <v>147</v>
      </c>
      <c r="H461" s="611" t="s">
        <v>147</v>
      </c>
    </row>
    <row r="462" spans="3:8">
      <c r="C462" s="611" t="s">
        <v>147</v>
      </c>
      <c r="D462" s="611" t="s">
        <v>147</v>
      </c>
      <c r="E462" s="611" t="s">
        <v>147</v>
      </c>
      <c r="F462" s="611" t="s">
        <v>147</v>
      </c>
      <c r="G462" s="611" t="s">
        <v>147</v>
      </c>
      <c r="H462" s="611" t="s">
        <v>147</v>
      </c>
    </row>
    <row r="463" spans="3:8">
      <c r="C463" s="611" t="s">
        <v>147</v>
      </c>
      <c r="D463" s="611" t="s">
        <v>147</v>
      </c>
      <c r="E463" s="611" t="s">
        <v>147</v>
      </c>
      <c r="F463" s="611" t="s">
        <v>147</v>
      </c>
      <c r="G463" s="611" t="s">
        <v>147</v>
      </c>
      <c r="H463" s="611" t="s">
        <v>147</v>
      </c>
    </row>
    <row r="464" spans="3:8">
      <c r="C464" s="611" t="s">
        <v>147</v>
      </c>
      <c r="D464" s="611" t="s">
        <v>147</v>
      </c>
      <c r="E464" s="611" t="s">
        <v>147</v>
      </c>
      <c r="F464" s="611" t="s">
        <v>147</v>
      </c>
      <c r="G464" s="611" t="s">
        <v>147</v>
      </c>
      <c r="H464" s="611" t="s">
        <v>147</v>
      </c>
    </row>
    <row r="465" spans="3:8">
      <c r="C465" s="611" t="s">
        <v>147</v>
      </c>
      <c r="D465" s="611" t="s">
        <v>147</v>
      </c>
      <c r="E465" s="611" t="s">
        <v>147</v>
      </c>
      <c r="F465" s="611" t="s">
        <v>147</v>
      </c>
      <c r="G465" s="611" t="s">
        <v>147</v>
      </c>
      <c r="H465" s="611" t="s">
        <v>147</v>
      </c>
    </row>
    <row r="466" spans="3:8">
      <c r="C466" s="611" t="s">
        <v>147</v>
      </c>
      <c r="D466" s="611" t="s">
        <v>147</v>
      </c>
      <c r="E466" s="611" t="s">
        <v>147</v>
      </c>
      <c r="F466" s="611" t="s">
        <v>147</v>
      </c>
      <c r="G466" s="611" t="s">
        <v>147</v>
      </c>
      <c r="H466" s="611" t="s">
        <v>147</v>
      </c>
    </row>
    <row r="467" spans="3:8">
      <c r="C467" s="611" t="s">
        <v>147</v>
      </c>
      <c r="D467" s="611" t="s">
        <v>147</v>
      </c>
      <c r="E467" s="611" t="s">
        <v>147</v>
      </c>
      <c r="F467" s="611" t="s">
        <v>147</v>
      </c>
      <c r="G467" s="611" t="s">
        <v>147</v>
      </c>
      <c r="H467" s="611" t="s">
        <v>147</v>
      </c>
    </row>
    <row r="468" spans="3:8">
      <c r="C468" s="611" t="s">
        <v>147</v>
      </c>
      <c r="D468" s="611" t="s">
        <v>147</v>
      </c>
      <c r="E468" s="611" t="s">
        <v>147</v>
      </c>
      <c r="F468" s="611" t="s">
        <v>147</v>
      </c>
      <c r="G468" s="611" t="s">
        <v>147</v>
      </c>
      <c r="H468" s="611" t="s">
        <v>147</v>
      </c>
    </row>
    <row r="469" spans="3:8">
      <c r="C469" s="611" t="s">
        <v>147</v>
      </c>
      <c r="D469" s="611" t="s">
        <v>147</v>
      </c>
      <c r="E469" s="611" t="s">
        <v>147</v>
      </c>
      <c r="F469" s="611" t="s">
        <v>147</v>
      </c>
      <c r="G469" s="611" t="s">
        <v>147</v>
      </c>
      <c r="H469" s="611" t="s">
        <v>147</v>
      </c>
    </row>
    <row r="470" spans="3:8">
      <c r="C470" s="611" t="s">
        <v>147</v>
      </c>
      <c r="D470" s="611" t="s">
        <v>147</v>
      </c>
      <c r="E470" s="611" t="s">
        <v>147</v>
      </c>
      <c r="F470" s="611" t="s">
        <v>147</v>
      </c>
      <c r="G470" s="611" t="s">
        <v>147</v>
      </c>
      <c r="H470" s="611" t="s">
        <v>147</v>
      </c>
    </row>
    <row r="471" spans="3:8">
      <c r="C471" s="611" t="s">
        <v>147</v>
      </c>
      <c r="D471" s="611" t="s">
        <v>147</v>
      </c>
      <c r="E471" s="611" t="s">
        <v>147</v>
      </c>
      <c r="F471" s="611" t="s">
        <v>147</v>
      </c>
      <c r="G471" s="611" t="s">
        <v>147</v>
      </c>
      <c r="H471" s="611" t="s">
        <v>147</v>
      </c>
    </row>
    <row r="472" spans="3:8">
      <c r="C472" s="611" t="s">
        <v>147</v>
      </c>
      <c r="D472" s="611" t="s">
        <v>147</v>
      </c>
      <c r="E472" s="611" t="s">
        <v>147</v>
      </c>
      <c r="F472" s="611" t="s">
        <v>147</v>
      </c>
      <c r="G472" s="611" t="s">
        <v>147</v>
      </c>
      <c r="H472" s="611" t="s">
        <v>147</v>
      </c>
    </row>
    <row r="473" spans="3:8">
      <c r="C473" s="611" t="s">
        <v>147</v>
      </c>
      <c r="D473" s="611" t="s">
        <v>147</v>
      </c>
      <c r="E473" s="611" t="s">
        <v>147</v>
      </c>
      <c r="F473" s="611" t="s">
        <v>147</v>
      </c>
      <c r="G473" s="611" t="s">
        <v>147</v>
      </c>
      <c r="H473" s="611" t="s">
        <v>147</v>
      </c>
    </row>
    <row r="474" spans="3:8">
      <c r="C474" s="611" t="s">
        <v>147</v>
      </c>
      <c r="D474" s="611" t="s">
        <v>147</v>
      </c>
      <c r="E474" s="611" t="s">
        <v>147</v>
      </c>
      <c r="F474" s="611" t="s">
        <v>147</v>
      </c>
      <c r="G474" s="611" t="s">
        <v>147</v>
      </c>
      <c r="H474" s="611" t="s">
        <v>147</v>
      </c>
    </row>
    <row r="475" spans="3:8">
      <c r="C475" s="611" t="s">
        <v>147</v>
      </c>
      <c r="D475" s="611" t="s">
        <v>147</v>
      </c>
      <c r="E475" s="611" t="s">
        <v>147</v>
      </c>
      <c r="F475" s="611" t="s">
        <v>147</v>
      </c>
      <c r="G475" s="611" t="s">
        <v>147</v>
      </c>
      <c r="H475" s="611" t="s">
        <v>147</v>
      </c>
    </row>
    <row r="476" spans="3:8">
      <c r="C476" s="611" t="s">
        <v>147</v>
      </c>
      <c r="D476" s="611" t="s">
        <v>147</v>
      </c>
      <c r="E476" s="611" t="s">
        <v>147</v>
      </c>
      <c r="F476" s="611" t="s">
        <v>147</v>
      </c>
      <c r="G476" s="611" t="s">
        <v>147</v>
      </c>
      <c r="H476" s="611" t="s">
        <v>147</v>
      </c>
    </row>
    <row r="477" spans="3:8">
      <c r="C477" s="611" t="s">
        <v>147</v>
      </c>
      <c r="D477" s="611" t="s">
        <v>147</v>
      </c>
      <c r="E477" s="611" t="s">
        <v>147</v>
      </c>
      <c r="F477" s="611" t="s">
        <v>147</v>
      </c>
      <c r="G477" s="611" t="s">
        <v>147</v>
      </c>
      <c r="H477" s="611" t="s">
        <v>147</v>
      </c>
    </row>
    <row r="478" spans="3:8">
      <c r="C478" s="611" t="s">
        <v>147</v>
      </c>
      <c r="D478" s="611" t="s">
        <v>147</v>
      </c>
      <c r="E478" s="611" t="s">
        <v>147</v>
      </c>
      <c r="F478" s="611" t="s">
        <v>147</v>
      </c>
      <c r="G478" s="611" t="s">
        <v>147</v>
      </c>
      <c r="H478" s="611" t="s">
        <v>147</v>
      </c>
    </row>
    <row r="479" spans="3:8">
      <c r="C479" s="611" t="s">
        <v>147</v>
      </c>
      <c r="D479" s="611" t="s">
        <v>147</v>
      </c>
      <c r="E479" s="611" t="s">
        <v>147</v>
      </c>
      <c r="F479" s="611" t="s">
        <v>147</v>
      </c>
      <c r="G479" s="611" t="s">
        <v>147</v>
      </c>
      <c r="H479" s="611" t="s">
        <v>147</v>
      </c>
    </row>
    <row r="480" spans="3:8">
      <c r="C480" s="611" t="s">
        <v>147</v>
      </c>
      <c r="D480" s="611" t="s">
        <v>147</v>
      </c>
      <c r="E480" s="611" t="s">
        <v>147</v>
      </c>
      <c r="F480" s="611" t="s">
        <v>147</v>
      </c>
      <c r="G480" s="611" t="s">
        <v>147</v>
      </c>
      <c r="H480" s="611" t="s">
        <v>147</v>
      </c>
    </row>
    <row r="481" spans="3:8">
      <c r="C481" s="611" t="s">
        <v>147</v>
      </c>
      <c r="D481" s="611" t="s">
        <v>147</v>
      </c>
      <c r="E481" s="611" t="s">
        <v>147</v>
      </c>
      <c r="F481" s="611" t="s">
        <v>147</v>
      </c>
      <c r="G481" s="611" t="s">
        <v>147</v>
      </c>
      <c r="H481" s="611" t="s">
        <v>147</v>
      </c>
    </row>
    <row r="482" spans="3:8">
      <c r="C482" s="611" t="s">
        <v>147</v>
      </c>
      <c r="D482" s="611" t="s">
        <v>147</v>
      </c>
      <c r="E482" s="611" t="s">
        <v>147</v>
      </c>
      <c r="F482" s="611" t="s">
        <v>147</v>
      </c>
      <c r="G482" s="611" t="s">
        <v>147</v>
      </c>
      <c r="H482" s="611" t="s">
        <v>147</v>
      </c>
    </row>
    <row r="483" spans="3:8">
      <c r="C483" s="611" t="s">
        <v>147</v>
      </c>
      <c r="D483" s="611" t="s">
        <v>147</v>
      </c>
      <c r="E483" s="611" t="s">
        <v>147</v>
      </c>
      <c r="F483" s="611" t="s">
        <v>147</v>
      </c>
      <c r="G483" s="611" t="s">
        <v>147</v>
      </c>
      <c r="H483" s="611" t="s">
        <v>147</v>
      </c>
    </row>
    <row r="484" spans="3:8">
      <c r="C484" s="611" t="s">
        <v>147</v>
      </c>
      <c r="D484" s="611" t="s">
        <v>147</v>
      </c>
      <c r="E484" s="611" t="s">
        <v>147</v>
      </c>
      <c r="F484" s="611" t="s">
        <v>147</v>
      </c>
      <c r="G484" s="611" t="s">
        <v>147</v>
      </c>
      <c r="H484" s="611" t="s">
        <v>147</v>
      </c>
    </row>
    <row r="485" spans="3:8">
      <c r="C485" s="611" t="s">
        <v>147</v>
      </c>
      <c r="D485" s="611" t="s">
        <v>147</v>
      </c>
      <c r="E485" s="611" t="s">
        <v>147</v>
      </c>
      <c r="F485" s="611" t="s">
        <v>147</v>
      </c>
      <c r="G485" s="611" t="s">
        <v>147</v>
      </c>
      <c r="H485" s="611" t="s">
        <v>147</v>
      </c>
    </row>
    <row r="486" spans="3:8">
      <c r="C486" s="611" t="s">
        <v>147</v>
      </c>
      <c r="D486" s="611" t="s">
        <v>147</v>
      </c>
      <c r="E486" s="611" t="s">
        <v>147</v>
      </c>
      <c r="F486" s="611" t="s">
        <v>147</v>
      </c>
      <c r="G486" s="611" t="s">
        <v>147</v>
      </c>
      <c r="H486" s="611" t="s">
        <v>147</v>
      </c>
    </row>
    <row r="487" spans="3:8">
      <c r="C487" s="611" t="s">
        <v>147</v>
      </c>
      <c r="D487" s="611" t="s">
        <v>147</v>
      </c>
      <c r="E487" s="611" t="s">
        <v>147</v>
      </c>
      <c r="F487" s="611" t="s">
        <v>147</v>
      </c>
      <c r="G487" s="611" t="s">
        <v>147</v>
      </c>
      <c r="H487" s="611" t="s">
        <v>147</v>
      </c>
    </row>
    <row r="488" spans="3:8">
      <c r="C488" s="611" t="s">
        <v>147</v>
      </c>
      <c r="D488" s="611" t="s">
        <v>147</v>
      </c>
      <c r="E488" s="611" t="s">
        <v>147</v>
      </c>
      <c r="F488" s="611" t="s">
        <v>147</v>
      </c>
      <c r="G488" s="611" t="s">
        <v>147</v>
      </c>
      <c r="H488" s="611" t="s">
        <v>147</v>
      </c>
    </row>
    <row r="489" spans="3:8">
      <c r="C489" s="611" t="s">
        <v>147</v>
      </c>
      <c r="D489" s="611" t="s">
        <v>147</v>
      </c>
      <c r="E489" s="611" t="s">
        <v>147</v>
      </c>
      <c r="F489" s="611" t="s">
        <v>147</v>
      </c>
      <c r="G489" s="611" t="s">
        <v>147</v>
      </c>
      <c r="H489" s="611" t="s">
        <v>147</v>
      </c>
    </row>
    <row r="490" spans="3:8">
      <c r="C490" s="611" t="s">
        <v>147</v>
      </c>
      <c r="D490" s="611" t="s">
        <v>147</v>
      </c>
      <c r="E490" s="611" t="s">
        <v>147</v>
      </c>
      <c r="F490" s="611" t="s">
        <v>147</v>
      </c>
      <c r="G490" s="611" t="s">
        <v>147</v>
      </c>
      <c r="H490" s="611" t="s">
        <v>147</v>
      </c>
    </row>
    <row r="491" spans="3:8">
      <c r="C491" s="611" t="s">
        <v>147</v>
      </c>
      <c r="D491" s="611" t="s">
        <v>147</v>
      </c>
      <c r="E491" s="611" t="s">
        <v>147</v>
      </c>
      <c r="F491" s="611" t="s">
        <v>147</v>
      </c>
      <c r="G491" s="611" t="s">
        <v>147</v>
      </c>
      <c r="H491" s="611" t="s">
        <v>147</v>
      </c>
    </row>
    <row r="492" spans="3:8">
      <c r="C492" s="611" t="s">
        <v>147</v>
      </c>
      <c r="D492" s="611" t="s">
        <v>147</v>
      </c>
      <c r="E492" s="611" t="s">
        <v>147</v>
      </c>
      <c r="F492" s="611" t="s">
        <v>147</v>
      </c>
      <c r="G492" s="611" t="s">
        <v>147</v>
      </c>
      <c r="H492" s="611" t="s">
        <v>147</v>
      </c>
    </row>
    <row r="493" spans="3:8">
      <c r="C493" s="611" t="s">
        <v>147</v>
      </c>
      <c r="D493" s="611" t="s">
        <v>147</v>
      </c>
      <c r="E493" s="611" t="s">
        <v>147</v>
      </c>
      <c r="F493" s="611" t="s">
        <v>147</v>
      </c>
      <c r="G493" s="611" t="s">
        <v>147</v>
      </c>
      <c r="H493" s="611" t="s">
        <v>147</v>
      </c>
    </row>
    <row r="494" spans="3:8">
      <c r="C494" s="611" t="s">
        <v>147</v>
      </c>
      <c r="D494" s="611" t="s">
        <v>147</v>
      </c>
      <c r="E494" s="611" t="s">
        <v>147</v>
      </c>
      <c r="F494" s="611" t="s">
        <v>147</v>
      </c>
      <c r="G494" s="611" t="s">
        <v>147</v>
      </c>
      <c r="H494" s="611" t="s">
        <v>147</v>
      </c>
    </row>
    <row r="495" spans="3:8">
      <c r="C495" s="611" t="s">
        <v>147</v>
      </c>
      <c r="D495" s="611" t="s">
        <v>147</v>
      </c>
      <c r="E495" s="611" t="s">
        <v>147</v>
      </c>
      <c r="F495" s="611" t="s">
        <v>147</v>
      </c>
      <c r="G495" s="611" t="s">
        <v>147</v>
      </c>
      <c r="H495" s="611" t="s">
        <v>147</v>
      </c>
    </row>
    <row r="496" spans="3:8">
      <c r="C496" s="611" t="s">
        <v>147</v>
      </c>
      <c r="D496" s="611" t="s">
        <v>147</v>
      </c>
      <c r="E496" s="611" t="s">
        <v>147</v>
      </c>
      <c r="F496" s="611" t="s">
        <v>147</v>
      </c>
      <c r="G496" s="611" t="s">
        <v>147</v>
      </c>
      <c r="H496" s="611" t="s">
        <v>147</v>
      </c>
    </row>
    <row r="497" spans="3:8">
      <c r="C497" s="611" t="s">
        <v>147</v>
      </c>
      <c r="D497" s="611" t="s">
        <v>147</v>
      </c>
      <c r="E497" s="611" t="s">
        <v>147</v>
      </c>
      <c r="F497" s="611" t="s">
        <v>147</v>
      </c>
      <c r="G497" s="611" t="s">
        <v>147</v>
      </c>
      <c r="H497" s="611" t="s">
        <v>147</v>
      </c>
    </row>
    <row r="498" spans="3:8">
      <c r="C498" s="611" t="s">
        <v>147</v>
      </c>
      <c r="D498" s="611" t="s">
        <v>147</v>
      </c>
      <c r="E498" s="611" t="s">
        <v>147</v>
      </c>
      <c r="F498" s="611" t="s">
        <v>147</v>
      </c>
      <c r="G498" s="611" t="s">
        <v>147</v>
      </c>
      <c r="H498" s="611" t="s">
        <v>147</v>
      </c>
    </row>
    <row r="499" spans="3:8">
      <c r="C499" s="611" t="s">
        <v>147</v>
      </c>
      <c r="D499" s="611" t="s">
        <v>147</v>
      </c>
      <c r="E499" s="611" t="s">
        <v>147</v>
      </c>
      <c r="F499" s="611" t="s">
        <v>147</v>
      </c>
      <c r="G499" s="611" t="s">
        <v>147</v>
      </c>
      <c r="H499" s="611" t="s">
        <v>147</v>
      </c>
    </row>
    <row r="500" spans="3:8">
      <c r="C500" s="611" t="s">
        <v>147</v>
      </c>
      <c r="D500" s="611" t="s">
        <v>147</v>
      </c>
      <c r="E500" s="611" t="s">
        <v>147</v>
      </c>
      <c r="F500" s="611" t="s">
        <v>147</v>
      </c>
      <c r="G500" s="611" t="s">
        <v>147</v>
      </c>
      <c r="H500" s="611" t="s">
        <v>147</v>
      </c>
    </row>
    <row r="501" spans="3:8">
      <c r="C501" s="611" t="s">
        <v>147</v>
      </c>
      <c r="D501" s="611" t="s">
        <v>147</v>
      </c>
      <c r="E501" s="611" t="s">
        <v>147</v>
      </c>
      <c r="F501" s="611" t="s">
        <v>147</v>
      </c>
      <c r="G501" s="611" t="s">
        <v>147</v>
      </c>
      <c r="H501" s="611" t="s">
        <v>147</v>
      </c>
    </row>
    <row r="502" spans="3:8">
      <c r="C502" s="611" t="s">
        <v>147</v>
      </c>
      <c r="D502" s="611" t="s">
        <v>147</v>
      </c>
      <c r="E502" s="611" t="s">
        <v>147</v>
      </c>
      <c r="F502" s="611" t="s">
        <v>147</v>
      </c>
      <c r="G502" s="611" t="s">
        <v>147</v>
      </c>
      <c r="H502" s="611" t="s">
        <v>147</v>
      </c>
    </row>
    <row r="503" spans="3:8">
      <c r="C503" s="611" t="s">
        <v>147</v>
      </c>
      <c r="D503" s="611" t="s">
        <v>147</v>
      </c>
      <c r="E503" s="611" t="s">
        <v>147</v>
      </c>
      <c r="F503" s="611" t="s">
        <v>147</v>
      </c>
      <c r="G503" s="611" t="s">
        <v>147</v>
      </c>
      <c r="H503" s="611" t="s">
        <v>147</v>
      </c>
    </row>
    <row r="504" spans="3:8">
      <c r="C504" s="611" t="s">
        <v>147</v>
      </c>
      <c r="D504" s="611" t="s">
        <v>147</v>
      </c>
      <c r="E504" s="611" t="s">
        <v>147</v>
      </c>
      <c r="F504" s="611" t="s">
        <v>147</v>
      </c>
      <c r="G504" s="611" t="s">
        <v>147</v>
      </c>
      <c r="H504" s="611" t="s">
        <v>147</v>
      </c>
    </row>
    <row r="505" spans="3:8">
      <c r="C505" s="611" t="s">
        <v>147</v>
      </c>
      <c r="D505" s="611" t="s">
        <v>147</v>
      </c>
      <c r="E505" s="611" t="s">
        <v>147</v>
      </c>
      <c r="F505" s="611" t="s">
        <v>147</v>
      </c>
      <c r="G505" s="611" t="s">
        <v>147</v>
      </c>
      <c r="H505" s="611" t="s">
        <v>147</v>
      </c>
    </row>
    <row r="506" spans="3:8">
      <c r="C506" s="611" t="s">
        <v>147</v>
      </c>
      <c r="D506" s="611" t="s">
        <v>147</v>
      </c>
      <c r="E506" s="611" t="s">
        <v>147</v>
      </c>
      <c r="F506" s="611" t="s">
        <v>147</v>
      </c>
      <c r="G506" s="611" t="s">
        <v>147</v>
      </c>
      <c r="H506" s="611" t="s">
        <v>147</v>
      </c>
    </row>
    <row r="507" spans="3:8">
      <c r="C507" s="611" t="s">
        <v>147</v>
      </c>
      <c r="D507" s="611" t="s">
        <v>147</v>
      </c>
      <c r="E507" s="611" t="s">
        <v>147</v>
      </c>
      <c r="F507" s="611" t="s">
        <v>147</v>
      </c>
      <c r="G507" s="611" t="s">
        <v>147</v>
      </c>
      <c r="H507" s="611" t="s">
        <v>147</v>
      </c>
    </row>
    <row r="508" spans="3:8">
      <c r="C508" s="611" t="s">
        <v>147</v>
      </c>
      <c r="D508" s="611" t="s">
        <v>147</v>
      </c>
      <c r="E508" s="611" t="s">
        <v>147</v>
      </c>
      <c r="F508" s="611" t="s">
        <v>147</v>
      </c>
      <c r="G508" s="611" t="s">
        <v>147</v>
      </c>
      <c r="H508" s="611" t="s">
        <v>147</v>
      </c>
    </row>
    <row r="509" spans="3:8">
      <c r="C509" s="611" t="s">
        <v>147</v>
      </c>
      <c r="D509" s="611" t="s">
        <v>147</v>
      </c>
      <c r="E509" s="611" t="s">
        <v>147</v>
      </c>
      <c r="F509" s="611" t="s">
        <v>147</v>
      </c>
      <c r="G509" s="611" t="s">
        <v>147</v>
      </c>
      <c r="H509" s="611" t="s">
        <v>147</v>
      </c>
    </row>
    <row r="510" spans="3:8">
      <c r="C510" s="611" t="s">
        <v>147</v>
      </c>
      <c r="D510" s="611" t="s">
        <v>147</v>
      </c>
      <c r="E510" s="611" t="s">
        <v>147</v>
      </c>
      <c r="F510" s="611" t="s">
        <v>147</v>
      </c>
      <c r="G510" s="611" t="s">
        <v>147</v>
      </c>
      <c r="H510" s="611" t="s">
        <v>147</v>
      </c>
    </row>
    <row r="511" spans="3:8">
      <c r="C511" s="611" t="s">
        <v>147</v>
      </c>
      <c r="D511" s="611" t="s">
        <v>147</v>
      </c>
      <c r="E511" s="611" t="s">
        <v>147</v>
      </c>
      <c r="F511" s="611" t="s">
        <v>147</v>
      </c>
      <c r="G511" s="611" t="s">
        <v>147</v>
      </c>
      <c r="H511" s="611" t="s">
        <v>147</v>
      </c>
    </row>
    <row r="512" spans="3:8">
      <c r="C512" s="611" t="s">
        <v>147</v>
      </c>
      <c r="D512" s="611" t="s">
        <v>147</v>
      </c>
      <c r="E512" s="611" t="s">
        <v>147</v>
      </c>
      <c r="F512" s="611" t="s">
        <v>147</v>
      </c>
      <c r="G512" s="611" t="s">
        <v>147</v>
      </c>
      <c r="H512" s="611" t="s">
        <v>147</v>
      </c>
    </row>
    <row r="513" spans="3:8">
      <c r="C513" s="611" t="s">
        <v>147</v>
      </c>
      <c r="D513" s="611" t="s">
        <v>147</v>
      </c>
      <c r="E513" s="611" t="s">
        <v>147</v>
      </c>
      <c r="F513" s="611" t="s">
        <v>147</v>
      </c>
      <c r="G513" s="611" t="s">
        <v>147</v>
      </c>
      <c r="H513" s="611" t="s">
        <v>147</v>
      </c>
    </row>
    <row r="514" spans="3:8">
      <c r="C514" s="611" t="s">
        <v>147</v>
      </c>
      <c r="D514" s="611" t="s">
        <v>147</v>
      </c>
      <c r="E514" s="611" t="s">
        <v>147</v>
      </c>
      <c r="F514" s="611" t="s">
        <v>147</v>
      </c>
      <c r="G514" s="611" t="s">
        <v>147</v>
      </c>
      <c r="H514" s="611" t="s">
        <v>147</v>
      </c>
    </row>
    <row r="515" spans="3:8">
      <c r="C515" s="611" t="s">
        <v>147</v>
      </c>
      <c r="D515" s="611" t="s">
        <v>147</v>
      </c>
      <c r="E515" s="611" t="s">
        <v>147</v>
      </c>
      <c r="F515" s="611" t="s">
        <v>147</v>
      </c>
      <c r="G515" s="611" t="s">
        <v>147</v>
      </c>
      <c r="H515" s="611" t="s">
        <v>147</v>
      </c>
    </row>
    <row r="516" spans="3:8">
      <c r="C516" s="611" t="s">
        <v>147</v>
      </c>
      <c r="D516" s="611" t="s">
        <v>147</v>
      </c>
      <c r="E516" s="611" t="s">
        <v>147</v>
      </c>
      <c r="F516" s="611" t="s">
        <v>147</v>
      </c>
      <c r="G516" s="611" t="s">
        <v>147</v>
      </c>
      <c r="H516" s="611" t="s">
        <v>147</v>
      </c>
    </row>
    <row r="517" spans="3:8">
      <c r="C517" s="611" t="s">
        <v>147</v>
      </c>
      <c r="D517" s="611" t="s">
        <v>147</v>
      </c>
      <c r="E517" s="611" t="s">
        <v>147</v>
      </c>
      <c r="F517" s="611" t="s">
        <v>147</v>
      </c>
      <c r="G517" s="611" t="s">
        <v>147</v>
      </c>
      <c r="H517" s="611" t="s">
        <v>147</v>
      </c>
    </row>
    <row r="518" spans="3:8">
      <c r="C518" s="611" t="s">
        <v>147</v>
      </c>
      <c r="D518" s="611" t="s">
        <v>147</v>
      </c>
      <c r="E518" s="611" t="s">
        <v>147</v>
      </c>
      <c r="F518" s="611" t="s">
        <v>147</v>
      </c>
      <c r="G518" s="611" t="s">
        <v>147</v>
      </c>
      <c r="H518" s="611" t="s">
        <v>147</v>
      </c>
    </row>
    <row r="519" spans="3:8">
      <c r="C519" s="611" t="s">
        <v>147</v>
      </c>
      <c r="D519" s="611" t="s">
        <v>147</v>
      </c>
      <c r="E519" s="611" t="s">
        <v>147</v>
      </c>
      <c r="F519" s="611" t="s">
        <v>147</v>
      </c>
      <c r="G519" s="611" t="s">
        <v>147</v>
      </c>
      <c r="H519" s="611" t="s">
        <v>147</v>
      </c>
    </row>
    <row r="520" spans="3:8">
      <c r="C520" s="611" t="s">
        <v>147</v>
      </c>
      <c r="D520" s="611" t="s">
        <v>147</v>
      </c>
      <c r="E520" s="611" t="s">
        <v>147</v>
      </c>
      <c r="F520" s="611" t="s">
        <v>147</v>
      </c>
      <c r="G520" s="611" t="s">
        <v>147</v>
      </c>
      <c r="H520" s="611" t="s">
        <v>147</v>
      </c>
    </row>
    <row r="521" spans="3:8">
      <c r="C521" s="611" t="s">
        <v>147</v>
      </c>
      <c r="D521" s="611" t="s">
        <v>147</v>
      </c>
      <c r="E521" s="611" t="s">
        <v>147</v>
      </c>
      <c r="F521" s="611" t="s">
        <v>147</v>
      </c>
      <c r="G521" s="611" t="s">
        <v>147</v>
      </c>
      <c r="H521" s="611" t="s">
        <v>147</v>
      </c>
    </row>
    <row r="522" spans="3:8">
      <c r="C522" s="611" t="s">
        <v>147</v>
      </c>
      <c r="D522" s="611" t="s">
        <v>147</v>
      </c>
      <c r="E522" s="611" t="s">
        <v>147</v>
      </c>
      <c r="F522" s="611" t="s">
        <v>147</v>
      </c>
      <c r="G522" s="611" t="s">
        <v>147</v>
      </c>
      <c r="H522" s="611" t="s">
        <v>147</v>
      </c>
    </row>
    <row r="523" spans="3:8">
      <c r="C523" s="611" t="s">
        <v>147</v>
      </c>
      <c r="D523" s="611" t="s">
        <v>147</v>
      </c>
      <c r="E523" s="611" t="s">
        <v>147</v>
      </c>
      <c r="F523" s="611" t="s">
        <v>147</v>
      </c>
      <c r="G523" s="611" t="s">
        <v>147</v>
      </c>
      <c r="H523" s="611" t="s">
        <v>147</v>
      </c>
    </row>
    <row r="524" spans="3:8">
      <c r="C524" s="611" t="s">
        <v>147</v>
      </c>
      <c r="D524" s="611" t="s">
        <v>147</v>
      </c>
      <c r="E524" s="611" t="s">
        <v>147</v>
      </c>
      <c r="F524" s="611" t="s">
        <v>147</v>
      </c>
      <c r="G524" s="611" t="s">
        <v>147</v>
      </c>
      <c r="H524" s="611" t="s">
        <v>147</v>
      </c>
    </row>
    <row r="525" spans="3:8">
      <c r="C525" s="611" t="s">
        <v>147</v>
      </c>
      <c r="D525" s="611" t="s">
        <v>147</v>
      </c>
      <c r="E525" s="611" t="s">
        <v>147</v>
      </c>
      <c r="F525" s="611" t="s">
        <v>147</v>
      </c>
      <c r="G525" s="611" t="s">
        <v>147</v>
      </c>
      <c r="H525" s="611" t="s">
        <v>147</v>
      </c>
    </row>
    <row r="526" spans="3:8">
      <c r="C526" s="611" t="s">
        <v>147</v>
      </c>
      <c r="D526" s="611" t="s">
        <v>147</v>
      </c>
      <c r="E526" s="611" t="s">
        <v>147</v>
      </c>
      <c r="F526" s="611" t="s">
        <v>147</v>
      </c>
      <c r="G526" s="611" t="s">
        <v>147</v>
      </c>
      <c r="H526" s="611" t="s">
        <v>147</v>
      </c>
    </row>
    <row r="527" spans="3:8">
      <c r="C527" s="611" t="s">
        <v>147</v>
      </c>
      <c r="D527" s="611" t="s">
        <v>147</v>
      </c>
      <c r="E527" s="611" t="s">
        <v>147</v>
      </c>
      <c r="F527" s="611" t="s">
        <v>147</v>
      </c>
      <c r="G527" s="611" t="s">
        <v>147</v>
      </c>
      <c r="H527" s="611" t="s">
        <v>147</v>
      </c>
    </row>
    <row r="528" spans="3:8">
      <c r="C528" s="611" t="s">
        <v>147</v>
      </c>
      <c r="D528" s="611" t="s">
        <v>147</v>
      </c>
      <c r="E528" s="611" t="s">
        <v>147</v>
      </c>
      <c r="F528" s="611" t="s">
        <v>147</v>
      </c>
      <c r="G528" s="611" t="s">
        <v>147</v>
      </c>
      <c r="H528" s="611" t="s">
        <v>147</v>
      </c>
    </row>
    <row r="529" spans="3:8">
      <c r="C529" s="611" t="s">
        <v>147</v>
      </c>
      <c r="D529" s="611" t="s">
        <v>147</v>
      </c>
      <c r="E529" s="611" t="s">
        <v>147</v>
      </c>
      <c r="F529" s="611" t="s">
        <v>147</v>
      </c>
      <c r="G529" s="611" t="s">
        <v>147</v>
      </c>
      <c r="H529" s="611" t="s">
        <v>147</v>
      </c>
    </row>
    <row r="530" spans="3:8">
      <c r="C530" s="611" t="s">
        <v>147</v>
      </c>
      <c r="D530" s="611" t="s">
        <v>147</v>
      </c>
      <c r="E530" s="611" t="s">
        <v>147</v>
      </c>
      <c r="F530" s="611" t="s">
        <v>147</v>
      </c>
      <c r="G530" s="611" t="s">
        <v>147</v>
      </c>
      <c r="H530" s="611" t="s">
        <v>147</v>
      </c>
    </row>
    <row r="531" spans="3:8">
      <c r="C531" s="611" t="s">
        <v>147</v>
      </c>
      <c r="D531" s="611" t="s">
        <v>147</v>
      </c>
      <c r="E531" s="611" t="s">
        <v>147</v>
      </c>
      <c r="F531" s="611" t="s">
        <v>147</v>
      </c>
      <c r="G531" s="611" t="s">
        <v>147</v>
      </c>
      <c r="H531" s="611" t="s">
        <v>147</v>
      </c>
    </row>
    <row r="532" spans="3:8">
      <c r="C532" s="611" t="s">
        <v>147</v>
      </c>
      <c r="D532" s="611" t="s">
        <v>147</v>
      </c>
      <c r="E532" s="611" t="s">
        <v>147</v>
      </c>
      <c r="F532" s="611" t="s">
        <v>147</v>
      </c>
      <c r="G532" s="611" t="s">
        <v>147</v>
      </c>
      <c r="H532" s="611" t="s">
        <v>147</v>
      </c>
    </row>
    <row r="533" spans="3:8">
      <c r="C533" s="611" t="s">
        <v>147</v>
      </c>
      <c r="D533" s="611" t="s">
        <v>147</v>
      </c>
      <c r="E533" s="611" t="s">
        <v>147</v>
      </c>
      <c r="F533" s="611" t="s">
        <v>147</v>
      </c>
      <c r="G533" s="611" t="s">
        <v>147</v>
      </c>
      <c r="H533" s="611" t="s">
        <v>147</v>
      </c>
    </row>
    <row r="534" spans="3:8">
      <c r="C534" s="611" t="s">
        <v>147</v>
      </c>
      <c r="D534" s="611" t="s">
        <v>147</v>
      </c>
      <c r="E534" s="611" t="s">
        <v>147</v>
      </c>
      <c r="F534" s="611" t="s">
        <v>147</v>
      </c>
      <c r="G534" s="611" t="s">
        <v>147</v>
      </c>
      <c r="H534" s="611" t="s">
        <v>147</v>
      </c>
    </row>
    <row r="535" spans="3:8">
      <c r="C535" s="611" t="s">
        <v>147</v>
      </c>
      <c r="D535" s="611" t="s">
        <v>147</v>
      </c>
      <c r="E535" s="611" t="s">
        <v>147</v>
      </c>
      <c r="F535" s="611" t="s">
        <v>147</v>
      </c>
      <c r="G535" s="611" t="s">
        <v>147</v>
      </c>
      <c r="H535" s="611" t="s">
        <v>147</v>
      </c>
    </row>
    <row r="536" spans="3:8">
      <c r="C536" s="611" t="s">
        <v>147</v>
      </c>
      <c r="D536" s="611" t="s">
        <v>147</v>
      </c>
      <c r="E536" s="611" t="s">
        <v>147</v>
      </c>
      <c r="F536" s="611" t="s">
        <v>147</v>
      </c>
      <c r="G536" s="611" t="s">
        <v>147</v>
      </c>
      <c r="H536" s="611" t="s">
        <v>147</v>
      </c>
    </row>
    <row r="537" spans="3:8">
      <c r="C537" s="611" t="s">
        <v>147</v>
      </c>
      <c r="D537" s="611" t="s">
        <v>147</v>
      </c>
      <c r="E537" s="611" t="s">
        <v>147</v>
      </c>
      <c r="F537" s="611" t="s">
        <v>147</v>
      </c>
      <c r="G537" s="611" t="s">
        <v>147</v>
      </c>
      <c r="H537" s="611" t="s">
        <v>147</v>
      </c>
    </row>
    <row r="538" spans="3:8">
      <c r="C538" s="611" t="s">
        <v>147</v>
      </c>
      <c r="D538" s="611" t="s">
        <v>147</v>
      </c>
      <c r="E538" s="611" t="s">
        <v>147</v>
      </c>
      <c r="F538" s="611" t="s">
        <v>147</v>
      </c>
      <c r="G538" s="611" t="s">
        <v>147</v>
      </c>
      <c r="H538" s="611" t="s">
        <v>147</v>
      </c>
    </row>
    <row r="539" spans="3:8">
      <c r="C539" s="611" t="s">
        <v>147</v>
      </c>
      <c r="D539" s="611" t="s">
        <v>147</v>
      </c>
      <c r="E539" s="611" t="s">
        <v>147</v>
      </c>
      <c r="F539" s="611" t="s">
        <v>147</v>
      </c>
      <c r="G539" s="611" t="s">
        <v>147</v>
      </c>
      <c r="H539" s="611" t="s">
        <v>147</v>
      </c>
    </row>
    <row r="540" spans="3:8">
      <c r="C540" s="611" t="s">
        <v>147</v>
      </c>
      <c r="D540" s="611" t="s">
        <v>147</v>
      </c>
      <c r="E540" s="611" t="s">
        <v>147</v>
      </c>
      <c r="F540" s="611" t="s">
        <v>147</v>
      </c>
      <c r="G540" s="611" t="s">
        <v>147</v>
      </c>
      <c r="H540" s="611" t="s">
        <v>147</v>
      </c>
    </row>
    <row r="541" spans="3:8">
      <c r="C541" s="611" t="s">
        <v>147</v>
      </c>
      <c r="D541" s="611" t="s">
        <v>147</v>
      </c>
      <c r="E541" s="611" t="s">
        <v>147</v>
      </c>
      <c r="F541" s="611" t="s">
        <v>147</v>
      </c>
      <c r="G541" s="611" t="s">
        <v>147</v>
      </c>
      <c r="H541" s="611" t="s">
        <v>147</v>
      </c>
    </row>
    <row r="542" spans="3:8">
      <c r="C542" s="611" t="s">
        <v>147</v>
      </c>
      <c r="D542" s="611" t="s">
        <v>147</v>
      </c>
      <c r="E542" s="611" t="s">
        <v>147</v>
      </c>
      <c r="F542" s="611" t="s">
        <v>147</v>
      </c>
      <c r="G542" s="611" t="s">
        <v>147</v>
      </c>
      <c r="H542" s="611" t="s">
        <v>147</v>
      </c>
    </row>
    <row r="543" spans="3:8">
      <c r="C543" s="611" t="s">
        <v>147</v>
      </c>
      <c r="D543" s="611" t="s">
        <v>147</v>
      </c>
      <c r="E543" s="611" t="s">
        <v>147</v>
      </c>
      <c r="F543" s="611" t="s">
        <v>147</v>
      </c>
      <c r="G543" s="611" t="s">
        <v>147</v>
      </c>
      <c r="H543" s="611" t="s">
        <v>147</v>
      </c>
    </row>
    <row r="544" spans="3:8">
      <c r="C544" s="611" t="s">
        <v>147</v>
      </c>
      <c r="D544" s="611" t="s">
        <v>147</v>
      </c>
      <c r="E544" s="611" t="s">
        <v>147</v>
      </c>
      <c r="F544" s="611" t="s">
        <v>147</v>
      </c>
      <c r="G544" s="611" t="s">
        <v>147</v>
      </c>
      <c r="H544" s="611" t="s">
        <v>147</v>
      </c>
    </row>
    <row r="545" spans="3:8">
      <c r="C545" s="611" t="s">
        <v>147</v>
      </c>
      <c r="D545" s="611" t="s">
        <v>147</v>
      </c>
      <c r="E545" s="611" t="s">
        <v>147</v>
      </c>
      <c r="F545" s="611" t="s">
        <v>147</v>
      </c>
      <c r="G545" s="611" t="s">
        <v>147</v>
      </c>
      <c r="H545" s="611" t="s">
        <v>147</v>
      </c>
    </row>
    <row r="546" spans="3:8">
      <c r="C546" s="611" t="s">
        <v>147</v>
      </c>
      <c r="D546" s="611" t="s">
        <v>147</v>
      </c>
      <c r="E546" s="611" t="s">
        <v>147</v>
      </c>
      <c r="F546" s="611" t="s">
        <v>147</v>
      </c>
      <c r="G546" s="611" t="s">
        <v>147</v>
      </c>
      <c r="H546" s="611" t="s">
        <v>147</v>
      </c>
    </row>
    <row r="547" spans="3:8">
      <c r="C547" s="611" t="s">
        <v>147</v>
      </c>
      <c r="D547" s="611" t="s">
        <v>147</v>
      </c>
      <c r="E547" s="611" t="s">
        <v>147</v>
      </c>
      <c r="F547" s="611" t="s">
        <v>147</v>
      </c>
      <c r="G547" s="611" t="s">
        <v>147</v>
      </c>
      <c r="H547" s="611" t="s">
        <v>147</v>
      </c>
    </row>
    <row r="548" spans="3:8">
      <c r="C548" s="611" t="s">
        <v>147</v>
      </c>
      <c r="D548" s="611" t="s">
        <v>147</v>
      </c>
      <c r="E548" s="611" t="s">
        <v>147</v>
      </c>
      <c r="F548" s="611" t="s">
        <v>147</v>
      </c>
      <c r="G548" s="611" t="s">
        <v>147</v>
      </c>
      <c r="H548" s="611" t="s">
        <v>147</v>
      </c>
    </row>
    <row r="549" spans="3:8">
      <c r="C549" s="611" t="s">
        <v>147</v>
      </c>
      <c r="D549" s="611" t="s">
        <v>147</v>
      </c>
      <c r="E549" s="611" t="s">
        <v>147</v>
      </c>
      <c r="F549" s="611" t="s">
        <v>147</v>
      </c>
      <c r="G549" s="611" t="s">
        <v>147</v>
      </c>
      <c r="H549" s="611" t="s">
        <v>147</v>
      </c>
    </row>
    <row r="550" spans="3:8">
      <c r="C550" s="611" t="s">
        <v>147</v>
      </c>
      <c r="D550" s="611" t="s">
        <v>147</v>
      </c>
      <c r="E550" s="611" t="s">
        <v>147</v>
      </c>
      <c r="F550" s="611" t="s">
        <v>147</v>
      </c>
      <c r="G550" s="611" t="s">
        <v>147</v>
      </c>
      <c r="H550" s="611" t="s">
        <v>147</v>
      </c>
    </row>
    <row r="551" spans="3:8">
      <c r="C551" s="611" t="s">
        <v>147</v>
      </c>
      <c r="D551" s="611" t="s">
        <v>147</v>
      </c>
      <c r="E551" s="611" t="s">
        <v>147</v>
      </c>
      <c r="F551" s="611" t="s">
        <v>147</v>
      </c>
      <c r="G551" s="611" t="s">
        <v>147</v>
      </c>
      <c r="H551" s="611" t="s">
        <v>147</v>
      </c>
    </row>
    <row r="552" spans="3:8">
      <c r="C552" s="611" t="s">
        <v>147</v>
      </c>
      <c r="D552" s="611" t="s">
        <v>147</v>
      </c>
      <c r="E552" s="611" t="s">
        <v>147</v>
      </c>
      <c r="F552" s="611" t="s">
        <v>147</v>
      </c>
      <c r="G552" s="611" t="s">
        <v>147</v>
      </c>
      <c r="H552" s="611" t="s">
        <v>147</v>
      </c>
    </row>
    <row r="553" spans="3:8">
      <c r="C553" s="611" t="s">
        <v>147</v>
      </c>
      <c r="D553" s="611" t="s">
        <v>147</v>
      </c>
      <c r="E553" s="611" t="s">
        <v>147</v>
      </c>
      <c r="F553" s="611" t="s">
        <v>147</v>
      </c>
      <c r="G553" s="611" t="s">
        <v>147</v>
      </c>
      <c r="H553" s="611" t="s">
        <v>147</v>
      </c>
    </row>
    <row r="554" spans="3:8">
      <c r="C554" s="611" t="s">
        <v>147</v>
      </c>
      <c r="D554" s="611" t="s">
        <v>147</v>
      </c>
      <c r="E554" s="611" t="s">
        <v>147</v>
      </c>
      <c r="F554" s="611" t="s">
        <v>147</v>
      </c>
      <c r="G554" s="611" t="s">
        <v>147</v>
      </c>
      <c r="H554" s="611" t="s">
        <v>147</v>
      </c>
    </row>
    <row r="555" spans="3:8">
      <c r="C555" s="611" t="s">
        <v>147</v>
      </c>
      <c r="D555" s="611" t="s">
        <v>147</v>
      </c>
      <c r="E555" s="611" t="s">
        <v>147</v>
      </c>
      <c r="F555" s="611" t="s">
        <v>147</v>
      </c>
      <c r="G555" s="611" t="s">
        <v>147</v>
      </c>
      <c r="H555" s="611" t="s">
        <v>147</v>
      </c>
    </row>
    <row r="556" spans="3:8">
      <c r="C556" s="611" t="s">
        <v>147</v>
      </c>
      <c r="D556" s="611" t="s">
        <v>147</v>
      </c>
      <c r="E556" s="611" t="s">
        <v>147</v>
      </c>
      <c r="F556" s="611" t="s">
        <v>147</v>
      </c>
      <c r="G556" s="611" t="s">
        <v>147</v>
      </c>
      <c r="H556" s="611" t="s">
        <v>147</v>
      </c>
    </row>
    <row r="557" spans="3:8">
      <c r="C557" s="611" t="s">
        <v>147</v>
      </c>
      <c r="D557" s="611" t="s">
        <v>147</v>
      </c>
      <c r="E557" s="611" t="s">
        <v>147</v>
      </c>
      <c r="F557" s="611" t="s">
        <v>147</v>
      </c>
      <c r="G557" s="611" t="s">
        <v>147</v>
      </c>
      <c r="H557" s="611" t="s">
        <v>147</v>
      </c>
    </row>
    <row r="558" spans="3:8">
      <c r="C558" s="611" t="s">
        <v>147</v>
      </c>
      <c r="D558" s="611" t="s">
        <v>147</v>
      </c>
      <c r="E558" s="611" t="s">
        <v>147</v>
      </c>
      <c r="F558" s="611" t="s">
        <v>147</v>
      </c>
      <c r="G558" s="611" t="s">
        <v>147</v>
      </c>
      <c r="H558" s="611" t="s">
        <v>147</v>
      </c>
    </row>
    <row r="559" spans="3:8">
      <c r="C559" s="611" t="s">
        <v>147</v>
      </c>
      <c r="D559" s="611" t="s">
        <v>147</v>
      </c>
      <c r="E559" s="611" t="s">
        <v>147</v>
      </c>
      <c r="F559" s="611" t="s">
        <v>147</v>
      </c>
      <c r="G559" s="611" t="s">
        <v>147</v>
      </c>
      <c r="H559" s="611" t="s">
        <v>147</v>
      </c>
    </row>
    <row r="560" spans="3:8">
      <c r="C560" s="611" t="s">
        <v>147</v>
      </c>
      <c r="D560" s="611" t="s">
        <v>147</v>
      </c>
      <c r="E560" s="611" t="s">
        <v>147</v>
      </c>
      <c r="F560" s="611" t="s">
        <v>147</v>
      </c>
      <c r="G560" s="611" t="s">
        <v>147</v>
      </c>
      <c r="H560" s="611" t="s">
        <v>147</v>
      </c>
    </row>
    <row r="561" spans="3:8">
      <c r="C561" s="611" t="s">
        <v>147</v>
      </c>
      <c r="D561" s="611" t="s">
        <v>147</v>
      </c>
      <c r="E561" s="611" t="s">
        <v>147</v>
      </c>
      <c r="F561" s="611" t="s">
        <v>147</v>
      </c>
      <c r="G561" s="611" t="s">
        <v>147</v>
      </c>
      <c r="H561" s="611" t="s">
        <v>147</v>
      </c>
    </row>
    <row r="562" spans="3:8">
      <c r="C562" s="611" t="s">
        <v>147</v>
      </c>
      <c r="D562" s="611" t="s">
        <v>147</v>
      </c>
      <c r="E562" s="611" t="s">
        <v>147</v>
      </c>
      <c r="F562" s="611" t="s">
        <v>147</v>
      </c>
      <c r="G562" s="611" t="s">
        <v>147</v>
      </c>
      <c r="H562" s="611" t="s">
        <v>147</v>
      </c>
    </row>
    <row r="563" spans="3:8">
      <c r="C563" s="611" t="s">
        <v>147</v>
      </c>
      <c r="D563" s="611" t="s">
        <v>147</v>
      </c>
      <c r="E563" s="611" t="s">
        <v>147</v>
      </c>
      <c r="F563" s="611" t="s">
        <v>147</v>
      </c>
      <c r="G563" s="611" t="s">
        <v>147</v>
      </c>
      <c r="H563" s="611" t="s">
        <v>147</v>
      </c>
    </row>
    <row r="564" spans="3:8">
      <c r="C564" s="611" t="s">
        <v>147</v>
      </c>
      <c r="D564" s="611" t="s">
        <v>147</v>
      </c>
      <c r="E564" s="611" t="s">
        <v>147</v>
      </c>
      <c r="F564" s="611" t="s">
        <v>147</v>
      </c>
      <c r="G564" s="611" t="s">
        <v>147</v>
      </c>
      <c r="H564" s="611" t="s">
        <v>147</v>
      </c>
    </row>
    <row r="565" spans="3:8">
      <c r="C565" s="611" t="s">
        <v>147</v>
      </c>
      <c r="D565" s="611" t="s">
        <v>147</v>
      </c>
      <c r="E565" s="611" t="s">
        <v>147</v>
      </c>
      <c r="F565" s="611" t="s">
        <v>147</v>
      </c>
      <c r="G565" s="611" t="s">
        <v>147</v>
      </c>
      <c r="H565" s="611" t="s">
        <v>147</v>
      </c>
    </row>
    <row r="566" spans="3:8">
      <c r="C566" s="611" t="s">
        <v>147</v>
      </c>
      <c r="D566" s="611" t="s">
        <v>147</v>
      </c>
      <c r="E566" s="611" t="s">
        <v>147</v>
      </c>
      <c r="F566" s="611" t="s">
        <v>147</v>
      </c>
      <c r="G566" s="611" t="s">
        <v>147</v>
      </c>
      <c r="H566" s="611" t="s">
        <v>147</v>
      </c>
    </row>
    <row r="567" spans="3:8">
      <c r="C567" s="611" t="s">
        <v>147</v>
      </c>
      <c r="D567" s="611" t="s">
        <v>147</v>
      </c>
      <c r="E567" s="611" t="s">
        <v>147</v>
      </c>
      <c r="F567" s="611" t="s">
        <v>147</v>
      </c>
      <c r="G567" s="611" t="s">
        <v>147</v>
      </c>
      <c r="H567" s="611" t="s">
        <v>147</v>
      </c>
    </row>
    <row r="568" spans="3:8">
      <c r="C568" s="611" t="s">
        <v>147</v>
      </c>
      <c r="D568" s="611" t="s">
        <v>147</v>
      </c>
      <c r="E568" s="611" t="s">
        <v>147</v>
      </c>
      <c r="F568" s="611" t="s">
        <v>147</v>
      </c>
      <c r="G568" s="611" t="s">
        <v>147</v>
      </c>
      <c r="H568" s="611" t="s">
        <v>147</v>
      </c>
    </row>
    <row r="569" spans="3:8">
      <c r="C569" s="611" t="s">
        <v>147</v>
      </c>
      <c r="D569" s="611" t="s">
        <v>147</v>
      </c>
      <c r="E569" s="611" t="s">
        <v>147</v>
      </c>
      <c r="F569" s="611" t="s">
        <v>147</v>
      </c>
      <c r="G569" s="611" t="s">
        <v>147</v>
      </c>
      <c r="H569" s="611" t="s">
        <v>147</v>
      </c>
    </row>
    <row r="570" spans="3:8">
      <c r="C570" s="611" t="s">
        <v>147</v>
      </c>
      <c r="D570" s="611" t="s">
        <v>147</v>
      </c>
      <c r="E570" s="611" t="s">
        <v>147</v>
      </c>
      <c r="F570" s="611" t="s">
        <v>147</v>
      </c>
      <c r="G570" s="611" t="s">
        <v>147</v>
      </c>
      <c r="H570" s="611" t="s">
        <v>147</v>
      </c>
    </row>
    <row r="571" spans="3:8">
      <c r="C571" s="611" t="s">
        <v>147</v>
      </c>
      <c r="D571" s="611" t="s">
        <v>147</v>
      </c>
      <c r="E571" s="611" t="s">
        <v>147</v>
      </c>
      <c r="F571" s="611" t="s">
        <v>147</v>
      </c>
      <c r="G571" s="611" t="s">
        <v>147</v>
      </c>
      <c r="H571" s="611" t="s">
        <v>147</v>
      </c>
    </row>
    <row r="572" spans="3:8">
      <c r="C572" s="611" t="s">
        <v>147</v>
      </c>
      <c r="D572" s="611" t="s">
        <v>147</v>
      </c>
      <c r="E572" s="611" t="s">
        <v>147</v>
      </c>
      <c r="F572" s="611" t="s">
        <v>147</v>
      </c>
      <c r="G572" s="611" t="s">
        <v>147</v>
      </c>
      <c r="H572" s="611" t="s">
        <v>147</v>
      </c>
    </row>
    <row r="573" spans="3:8">
      <c r="C573" s="611" t="s">
        <v>147</v>
      </c>
      <c r="D573" s="611" t="s">
        <v>147</v>
      </c>
      <c r="E573" s="611" t="s">
        <v>147</v>
      </c>
      <c r="F573" s="611" t="s">
        <v>147</v>
      </c>
      <c r="G573" s="611" t="s">
        <v>147</v>
      </c>
      <c r="H573" s="611" t="s">
        <v>147</v>
      </c>
    </row>
    <row r="574" spans="3:8">
      <c r="C574" s="611" t="s">
        <v>147</v>
      </c>
      <c r="D574" s="611" t="s">
        <v>147</v>
      </c>
      <c r="E574" s="611" t="s">
        <v>147</v>
      </c>
      <c r="F574" s="611" t="s">
        <v>147</v>
      </c>
      <c r="G574" s="611" t="s">
        <v>147</v>
      </c>
      <c r="H574" s="611" t="s">
        <v>147</v>
      </c>
    </row>
    <row r="575" spans="3:8">
      <c r="C575" s="611" t="s">
        <v>147</v>
      </c>
      <c r="D575" s="611" t="s">
        <v>147</v>
      </c>
      <c r="E575" s="611" t="s">
        <v>147</v>
      </c>
      <c r="F575" s="611" t="s">
        <v>147</v>
      </c>
      <c r="G575" s="611" t="s">
        <v>147</v>
      </c>
      <c r="H575" s="611" t="s">
        <v>147</v>
      </c>
    </row>
    <row r="576" spans="3:8">
      <c r="C576" s="611" t="s">
        <v>147</v>
      </c>
      <c r="D576" s="611" t="s">
        <v>147</v>
      </c>
      <c r="E576" s="611" t="s">
        <v>147</v>
      </c>
      <c r="F576" s="611" t="s">
        <v>147</v>
      </c>
      <c r="G576" s="611" t="s">
        <v>147</v>
      </c>
      <c r="H576" s="611" t="s">
        <v>147</v>
      </c>
    </row>
    <row r="577" spans="3:8">
      <c r="C577" s="611" t="s">
        <v>147</v>
      </c>
      <c r="D577" s="611" t="s">
        <v>147</v>
      </c>
      <c r="E577" s="611" t="s">
        <v>147</v>
      </c>
      <c r="F577" s="611" t="s">
        <v>147</v>
      </c>
      <c r="G577" s="611" t="s">
        <v>147</v>
      </c>
      <c r="H577" s="611" t="s">
        <v>147</v>
      </c>
    </row>
    <row r="578" spans="3:8">
      <c r="C578" s="611" t="s">
        <v>147</v>
      </c>
      <c r="D578" s="611" t="s">
        <v>147</v>
      </c>
      <c r="E578" s="611" t="s">
        <v>147</v>
      </c>
      <c r="F578" s="611" t="s">
        <v>147</v>
      </c>
      <c r="G578" s="611" t="s">
        <v>147</v>
      </c>
      <c r="H578" s="611" t="s">
        <v>147</v>
      </c>
    </row>
    <row r="579" spans="3:8">
      <c r="C579" s="611" t="s">
        <v>147</v>
      </c>
      <c r="D579" s="611" t="s">
        <v>147</v>
      </c>
      <c r="E579" s="611" t="s">
        <v>147</v>
      </c>
      <c r="F579" s="611" t="s">
        <v>147</v>
      </c>
      <c r="G579" s="611" t="s">
        <v>147</v>
      </c>
      <c r="H579" s="611" t="s">
        <v>147</v>
      </c>
    </row>
    <row r="580" spans="3:8">
      <c r="C580" s="611" t="s">
        <v>147</v>
      </c>
      <c r="D580" s="611" t="s">
        <v>147</v>
      </c>
      <c r="E580" s="611" t="s">
        <v>147</v>
      </c>
      <c r="F580" s="611" t="s">
        <v>147</v>
      </c>
      <c r="G580" s="611" t="s">
        <v>147</v>
      </c>
      <c r="H580" s="611" t="s">
        <v>147</v>
      </c>
    </row>
    <row r="581" spans="3:8">
      <c r="C581" s="611" t="s">
        <v>147</v>
      </c>
      <c r="D581" s="611" t="s">
        <v>147</v>
      </c>
      <c r="E581" s="611" t="s">
        <v>147</v>
      </c>
      <c r="F581" s="611" t="s">
        <v>147</v>
      </c>
      <c r="G581" s="611" t="s">
        <v>147</v>
      </c>
      <c r="H581" s="611" t="s">
        <v>147</v>
      </c>
    </row>
    <row r="582" spans="3:8">
      <c r="C582" s="611" t="s">
        <v>147</v>
      </c>
      <c r="D582" s="611" t="s">
        <v>147</v>
      </c>
      <c r="E582" s="611" t="s">
        <v>147</v>
      </c>
      <c r="F582" s="611" t="s">
        <v>147</v>
      </c>
      <c r="G582" s="611" t="s">
        <v>147</v>
      </c>
      <c r="H582" s="611" t="s">
        <v>147</v>
      </c>
    </row>
    <row r="583" spans="3:8">
      <c r="C583" s="611" t="s">
        <v>147</v>
      </c>
      <c r="D583" s="611" t="s">
        <v>147</v>
      </c>
      <c r="E583" s="611" t="s">
        <v>147</v>
      </c>
      <c r="F583" s="611" t="s">
        <v>147</v>
      </c>
      <c r="G583" s="611" t="s">
        <v>147</v>
      </c>
      <c r="H583" s="611" t="s">
        <v>147</v>
      </c>
    </row>
    <row r="584" spans="3:8">
      <c r="C584" s="611" t="s">
        <v>147</v>
      </c>
      <c r="D584" s="611" t="s">
        <v>147</v>
      </c>
      <c r="E584" s="611" t="s">
        <v>147</v>
      </c>
      <c r="F584" s="611" t="s">
        <v>147</v>
      </c>
      <c r="G584" s="611" t="s">
        <v>147</v>
      </c>
      <c r="H584" s="611" t="s">
        <v>147</v>
      </c>
    </row>
    <row r="585" spans="3:8">
      <c r="C585" s="611" t="s">
        <v>147</v>
      </c>
      <c r="D585" s="611" t="s">
        <v>147</v>
      </c>
      <c r="E585" s="611" t="s">
        <v>147</v>
      </c>
      <c r="F585" s="611" t="s">
        <v>147</v>
      </c>
      <c r="G585" s="611" t="s">
        <v>147</v>
      </c>
      <c r="H585" s="611" t="s">
        <v>147</v>
      </c>
    </row>
    <row r="586" spans="3:8">
      <c r="C586" s="611" t="s">
        <v>147</v>
      </c>
      <c r="D586" s="611" t="s">
        <v>147</v>
      </c>
      <c r="E586" s="611" t="s">
        <v>147</v>
      </c>
      <c r="F586" s="611" t="s">
        <v>147</v>
      </c>
      <c r="G586" s="611" t="s">
        <v>147</v>
      </c>
      <c r="H586" s="611" t="s">
        <v>147</v>
      </c>
    </row>
    <row r="587" spans="3:8">
      <c r="C587" s="611" t="s">
        <v>147</v>
      </c>
      <c r="D587" s="611" t="s">
        <v>147</v>
      </c>
      <c r="E587" s="611" t="s">
        <v>147</v>
      </c>
      <c r="F587" s="611" t="s">
        <v>147</v>
      </c>
      <c r="G587" s="611" t="s">
        <v>147</v>
      </c>
      <c r="H587" s="611" t="s">
        <v>147</v>
      </c>
    </row>
    <row r="588" spans="3:8">
      <c r="C588" s="611" t="s">
        <v>147</v>
      </c>
      <c r="D588" s="611" t="s">
        <v>147</v>
      </c>
      <c r="E588" s="611" t="s">
        <v>147</v>
      </c>
      <c r="F588" s="611" t="s">
        <v>147</v>
      </c>
      <c r="G588" s="611" t="s">
        <v>147</v>
      </c>
      <c r="H588" s="611" t="s">
        <v>147</v>
      </c>
    </row>
    <row r="589" spans="3:8">
      <c r="C589" s="611" t="s">
        <v>147</v>
      </c>
      <c r="D589" s="611" t="s">
        <v>147</v>
      </c>
      <c r="E589" s="611" t="s">
        <v>147</v>
      </c>
      <c r="F589" s="611" t="s">
        <v>147</v>
      </c>
      <c r="G589" s="611" t="s">
        <v>147</v>
      </c>
      <c r="H589" s="611" t="s">
        <v>147</v>
      </c>
    </row>
    <row r="590" spans="3:8">
      <c r="C590" s="611" t="s">
        <v>147</v>
      </c>
      <c r="D590" s="611" t="s">
        <v>147</v>
      </c>
      <c r="E590" s="611" t="s">
        <v>147</v>
      </c>
      <c r="F590" s="611" t="s">
        <v>147</v>
      </c>
      <c r="G590" s="611" t="s">
        <v>147</v>
      </c>
      <c r="H590" s="611" t="s">
        <v>147</v>
      </c>
    </row>
    <row r="591" spans="3:8">
      <c r="C591" s="611" t="s">
        <v>147</v>
      </c>
      <c r="D591" s="611" t="s">
        <v>147</v>
      </c>
      <c r="E591" s="611" t="s">
        <v>147</v>
      </c>
      <c r="F591" s="611" t="s">
        <v>147</v>
      </c>
      <c r="G591" s="611" t="s">
        <v>147</v>
      </c>
      <c r="H591" s="611" t="s">
        <v>147</v>
      </c>
    </row>
    <row r="592" spans="3:8">
      <c r="C592" s="611" t="s">
        <v>147</v>
      </c>
      <c r="D592" s="611" t="s">
        <v>147</v>
      </c>
      <c r="E592" s="611" t="s">
        <v>147</v>
      </c>
      <c r="F592" s="611" t="s">
        <v>147</v>
      </c>
      <c r="G592" s="611" t="s">
        <v>147</v>
      </c>
      <c r="H592" s="611" t="s">
        <v>147</v>
      </c>
    </row>
    <row r="593" spans="3:8">
      <c r="C593" s="611" t="s">
        <v>147</v>
      </c>
      <c r="D593" s="611" t="s">
        <v>147</v>
      </c>
      <c r="E593" s="611" t="s">
        <v>147</v>
      </c>
      <c r="F593" s="611" t="s">
        <v>147</v>
      </c>
      <c r="G593" s="611" t="s">
        <v>147</v>
      </c>
      <c r="H593" s="611" t="s">
        <v>147</v>
      </c>
    </row>
    <row r="594" spans="3:8">
      <c r="C594" s="611" t="s">
        <v>147</v>
      </c>
      <c r="D594" s="611" t="s">
        <v>147</v>
      </c>
      <c r="E594" s="611" t="s">
        <v>147</v>
      </c>
      <c r="F594" s="611" t="s">
        <v>147</v>
      </c>
      <c r="G594" s="611" t="s">
        <v>147</v>
      </c>
      <c r="H594" s="611" t="s">
        <v>147</v>
      </c>
    </row>
    <row r="595" spans="3:8">
      <c r="C595" s="611" t="s">
        <v>147</v>
      </c>
      <c r="D595" s="611" t="s">
        <v>147</v>
      </c>
      <c r="E595" s="611" t="s">
        <v>147</v>
      </c>
      <c r="F595" s="611" t="s">
        <v>147</v>
      </c>
      <c r="G595" s="611" t="s">
        <v>147</v>
      </c>
      <c r="H595" s="611" t="s">
        <v>147</v>
      </c>
    </row>
    <row r="596" spans="3:8">
      <c r="C596" s="611" t="s">
        <v>147</v>
      </c>
      <c r="D596" s="611" t="s">
        <v>147</v>
      </c>
      <c r="E596" s="611" t="s">
        <v>147</v>
      </c>
      <c r="F596" s="611" t="s">
        <v>147</v>
      </c>
      <c r="G596" s="611" t="s">
        <v>147</v>
      </c>
      <c r="H596" s="611" t="s">
        <v>147</v>
      </c>
    </row>
    <row r="597" spans="3:8">
      <c r="C597" s="611" t="s">
        <v>147</v>
      </c>
      <c r="D597" s="611" t="s">
        <v>147</v>
      </c>
      <c r="E597" s="611" t="s">
        <v>147</v>
      </c>
      <c r="F597" s="611" t="s">
        <v>147</v>
      </c>
      <c r="G597" s="611" t="s">
        <v>147</v>
      </c>
      <c r="H597" s="611" t="s">
        <v>147</v>
      </c>
    </row>
    <row r="598" spans="3:8">
      <c r="C598" s="611" t="s">
        <v>147</v>
      </c>
      <c r="D598" s="611" t="s">
        <v>147</v>
      </c>
      <c r="E598" s="611" t="s">
        <v>147</v>
      </c>
      <c r="F598" s="611" t="s">
        <v>147</v>
      </c>
      <c r="G598" s="611" t="s">
        <v>147</v>
      </c>
      <c r="H598" s="611" t="s">
        <v>147</v>
      </c>
    </row>
    <row r="599" spans="3:8">
      <c r="C599" s="611" t="s">
        <v>147</v>
      </c>
      <c r="D599" s="611" t="s">
        <v>147</v>
      </c>
      <c r="E599" s="611" t="s">
        <v>147</v>
      </c>
      <c r="F599" s="611" t="s">
        <v>147</v>
      </c>
      <c r="G599" s="611" t="s">
        <v>147</v>
      </c>
      <c r="H599" s="611" t="s">
        <v>147</v>
      </c>
    </row>
    <row r="600" spans="3:8">
      <c r="C600" s="611" t="s">
        <v>147</v>
      </c>
      <c r="D600" s="611" t="s">
        <v>147</v>
      </c>
      <c r="E600" s="611" t="s">
        <v>147</v>
      </c>
      <c r="F600" s="611" t="s">
        <v>147</v>
      </c>
      <c r="G600" s="611" t="s">
        <v>147</v>
      </c>
      <c r="H600" s="611" t="s">
        <v>147</v>
      </c>
    </row>
    <row r="601" spans="3:8">
      <c r="C601" s="611" t="s">
        <v>147</v>
      </c>
      <c r="D601" s="611" t="s">
        <v>147</v>
      </c>
      <c r="E601" s="611" t="s">
        <v>147</v>
      </c>
      <c r="F601" s="611" t="s">
        <v>147</v>
      </c>
      <c r="G601" s="611" t="s">
        <v>147</v>
      </c>
      <c r="H601" s="611" t="s">
        <v>147</v>
      </c>
    </row>
    <row r="602" spans="3:8">
      <c r="C602" s="611" t="s">
        <v>147</v>
      </c>
      <c r="D602" s="611" t="s">
        <v>147</v>
      </c>
      <c r="E602" s="611" t="s">
        <v>147</v>
      </c>
      <c r="F602" s="611" t="s">
        <v>147</v>
      </c>
      <c r="G602" s="611" t="s">
        <v>147</v>
      </c>
      <c r="H602" s="611" t="s">
        <v>147</v>
      </c>
    </row>
    <row r="603" spans="3:8">
      <c r="C603" s="611" t="s">
        <v>147</v>
      </c>
      <c r="D603" s="611" t="s">
        <v>147</v>
      </c>
      <c r="E603" s="611" t="s">
        <v>147</v>
      </c>
      <c r="F603" s="611" t="s">
        <v>147</v>
      </c>
      <c r="G603" s="611" t="s">
        <v>147</v>
      </c>
      <c r="H603" s="611" t="s">
        <v>147</v>
      </c>
    </row>
    <row r="604" spans="3:8">
      <c r="C604" s="611" t="s">
        <v>147</v>
      </c>
      <c r="D604" s="611" t="s">
        <v>147</v>
      </c>
      <c r="E604" s="611" t="s">
        <v>147</v>
      </c>
      <c r="F604" s="611" t="s">
        <v>147</v>
      </c>
      <c r="G604" s="611" t="s">
        <v>147</v>
      </c>
      <c r="H604" s="611" t="s">
        <v>147</v>
      </c>
    </row>
    <row r="605" spans="3:8">
      <c r="C605" s="611" t="s">
        <v>147</v>
      </c>
      <c r="D605" s="611" t="s">
        <v>147</v>
      </c>
      <c r="E605" s="611" t="s">
        <v>147</v>
      </c>
      <c r="F605" s="611" t="s">
        <v>147</v>
      </c>
      <c r="G605" s="611" t="s">
        <v>147</v>
      </c>
      <c r="H605" s="611" t="s">
        <v>147</v>
      </c>
    </row>
    <row r="606" spans="3:8">
      <c r="C606" s="611" t="s">
        <v>147</v>
      </c>
      <c r="D606" s="611" t="s">
        <v>147</v>
      </c>
      <c r="E606" s="611" t="s">
        <v>147</v>
      </c>
      <c r="F606" s="611" t="s">
        <v>147</v>
      </c>
      <c r="G606" s="611" t="s">
        <v>147</v>
      </c>
      <c r="H606" s="611" t="s">
        <v>147</v>
      </c>
    </row>
    <row r="607" spans="3:8">
      <c r="C607" s="611" t="s">
        <v>147</v>
      </c>
      <c r="D607" s="611" t="s">
        <v>147</v>
      </c>
      <c r="E607" s="611" t="s">
        <v>147</v>
      </c>
      <c r="F607" s="611" t="s">
        <v>147</v>
      </c>
      <c r="G607" s="611" t="s">
        <v>147</v>
      </c>
      <c r="H607" s="611" t="s">
        <v>147</v>
      </c>
    </row>
    <row r="608" spans="3:8">
      <c r="C608" s="611" t="s">
        <v>147</v>
      </c>
      <c r="D608" s="611" t="s">
        <v>147</v>
      </c>
      <c r="E608" s="611" t="s">
        <v>147</v>
      </c>
      <c r="F608" s="611" t="s">
        <v>147</v>
      </c>
      <c r="G608" s="611" t="s">
        <v>147</v>
      </c>
      <c r="H608" s="611" t="s">
        <v>147</v>
      </c>
    </row>
    <row r="609" spans="3:8">
      <c r="C609" s="611" t="s">
        <v>147</v>
      </c>
      <c r="D609" s="611" t="s">
        <v>147</v>
      </c>
      <c r="E609" s="611" t="s">
        <v>147</v>
      </c>
      <c r="F609" s="611" t="s">
        <v>147</v>
      </c>
      <c r="G609" s="611" t="s">
        <v>147</v>
      </c>
      <c r="H609" s="611" t="s">
        <v>147</v>
      </c>
    </row>
    <row r="610" spans="3:8">
      <c r="C610" s="611" t="s">
        <v>147</v>
      </c>
      <c r="D610" s="611" t="s">
        <v>147</v>
      </c>
      <c r="E610" s="611" t="s">
        <v>147</v>
      </c>
      <c r="F610" s="611" t="s">
        <v>147</v>
      </c>
      <c r="G610" s="611" t="s">
        <v>147</v>
      </c>
      <c r="H610" s="611" t="s">
        <v>147</v>
      </c>
    </row>
    <row r="611" spans="3:8">
      <c r="C611" s="611" t="s">
        <v>147</v>
      </c>
      <c r="D611" s="611" t="s">
        <v>147</v>
      </c>
      <c r="E611" s="611" t="s">
        <v>147</v>
      </c>
      <c r="F611" s="611" t="s">
        <v>147</v>
      </c>
      <c r="G611" s="611" t="s">
        <v>147</v>
      </c>
      <c r="H611" s="611" t="s">
        <v>147</v>
      </c>
    </row>
    <row r="612" spans="3:8">
      <c r="C612" s="611" t="s">
        <v>147</v>
      </c>
      <c r="D612" s="611" t="s">
        <v>147</v>
      </c>
      <c r="E612" s="611" t="s">
        <v>147</v>
      </c>
      <c r="F612" s="611" t="s">
        <v>147</v>
      </c>
      <c r="G612" s="611" t="s">
        <v>147</v>
      </c>
      <c r="H612" s="611" t="s">
        <v>147</v>
      </c>
    </row>
    <row r="613" spans="3:8">
      <c r="C613" s="611" t="s">
        <v>147</v>
      </c>
      <c r="D613" s="611" t="s">
        <v>147</v>
      </c>
      <c r="E613" s="611" t="s">
        <v>147</v>
      </c>
      <c r="F613" s="611" t="s">
        <v>147</v>
      </c>
      <c r="G613" s="611" t="s">
        <v>147</v>
      </c>
      <c r="H613" s="611" t="s">
        <v>147</v>
      </c>
    </row>
    <row r="614" spans="3:8">
      <c r="C614" s="611" t="s">
        <v>147</v>
      </c>
      <c r="D614" s="611" t="s">
        <v>147</v>
      </c>
      <c r="E614" s="611" t="s">
        <v>147</v>
      </c>
      <c r="F614" s="611" t="s">
        <v>147</v>
      </c>
      <c r="G614" s="611" t="s">
        <v>147</v>
      </c>
      <c r="H614" s="611" t="s">
        <v>147</v>
      </c>
    </row>
    <row r="615" spans="3:8">
      <c r="C615" s="611" t="s">
        <v>147</v>
      </c>
      <c r="D615" s="611" t="s">
        <v>147</v>
      </c>
      <c r="E615" s="611" t="s">
        <v>147</v>
      </c>
      <c r="F615" s="611" t="s">
        <v>147</v>
      </c>
      <c r="G615" s="611" t="s">
        <v>147</v>
      </c>
      <c r="H615" s="611" t="s">
        <v>147</v>
      </c>
    </row>
    <row r="616" spans="3:8">
      <c r="C616" s="611" t="s">
        <v>147</v>
      </c>
      <c r="D616" s="611" t="s">
        <v>147</v>
      </c>
      <c r="E616" s="611" t="s">
        <v>147</v>
      </c>
      <c r="F616" s="611" t="s">
        <v>147</v>
      </c>
      <c r="G616" s="611" t="s">
        <v>147</v>
      </c>
      <c r="H616" s="611" t="s">
        <v>147</v>
      </c>
    </row>
    <row r="617" spans="3:8">
      <c r="C617" s="611" t="s">
        <v>147</v>
      </c>
      <c r="D617" s="611" t="s">
        <v>147</v>
      </c>
      <c r="E617" s="611" t="s">
        <v>147</v>
      </c>
      <c r="F617" s="611" t="s">
        <v>147</v>
      </c>
      <c r="G617" s="611" t="s">
        <v>147</v>
      </c>
      <c r="H617" s="611" t="s">
        <v>147</v>
      </c>
    </row>
    <row r="618" spans="3:8">
      <c r="C618" s="611" t="s">
        <v>147</v>
      </c>
      <c r="D618" s="611" t="s">
        <v>147</v>
      </c>
      <c r="E618" s="611" t="s">
        <v>147</v>
      </c>
      <c r="F618" s="611" t="s">
        <v>147</v>
      </c>
      <c r="G618" s="611" t="s">
        <v>147</v>
      </c>
      <c r="H618" s="611" t="s">
        <v>147</v>
      </c>
    </row>
    <row r="619" spans="3:8">
      <c r="C619" s="611" t="s">
        <v>147</v>
      </c>
      <c r="D619" s="611" t="s">
        <v>147</v>
      </c>
      <c r="E619" s="611" t="s">
        <v>147</v>
      </c>
      <c r="F619" s="611" t="s">
        <v>147</v>
      </c>
      <c r="G619" s="611" t="s">
        <v>147</v>
      </c>
      <c r="H619" s="611" t="s">
        <v>147</v>
      </c>
    </row>
    <row r="620" spans="3:8">
      <c r="C620" s="611" t="s">
        <v>147</v>
      </c>
      <c r="D620" s="611" t="s">
        <v>147</v>
      </c>
      <c r="E620" s="611" t="s">
        <v>147</v>
      </c>
      <c r="F620" s="611" t="s">
        <v>147</v>
      </c>
      <c r="G620" s="611" t="s">
        <v>147</v>
      </c>
      <c r="H620" s="611" t="s">
        <v>147</v>
      </c>
    </row>
    <row r="621" spans="3:8">
      <c r="C621" s="611" t="s">
        <v>147</v>
      </c>
      <c r="D621" s="611" t="s">
        <v>147</v>
      </c>
      <c r="E621" s="611" t="s">
        <v>147</v>
      </c>
      <c r="F621" s="611" t="s">
        <v>147</v>
      </c>
      <c r="G621" s="611" t="s">
        <v>147</v>
      </c>
      <c r="H621" s="611" t="s">
        <v>147</v>
      </c>
    </row>
    <row r="622" spans="3:8">
      <c r="C622" s="611" t="s">
        <v>147</v>
      </c>
      <c r="D622" s="611" t="s">
        <v>147</v>
      </c>
      <c r="E622" s="611" t="s">
        <v>147</v>
      </c>
      <c r="F622" s="611" t="s">
        <v>147</v>
      </c>
      <c r="G622" s="611" t="s">
        <v>147</v>
      </c>
      <c r="H622" s="611" t="s">
        <v>147</v>
      </c>
    </row>
    <row r="623" spans="3:8">
      <c r="C623" s="611" t="s">
        <v>147</v>
      </c>
      <c r="D623" s="611" t="s">
        <v>147</v>
      </c>
      <c r="E623" s="611" t="s">
        <v>147</v>
      </c>
      <c r="F623" s="611" t="s">
        <v>147</v>
      </c>
      <c r="G623" s="611" t="s">
        <v>147</v>
      </c>
      <c r="H623" s="611" t="s">
        <v>147</v>
      </c>
    </row>
    <row r="624" spans="3:8">
      <c r="C624" s="611" t="s">
        <v>147</v>
      </c>
      <c r="D624" s="611" t="s">
        <v>147</v>
      </c>
      <c r="E624" s="611" t="s">
        <v>147</v>
      </c>
      <c r="F624" s="611" t="s">
        <v>147</v>
      </c>
      <c r="G624" s="611" t="s">
        <v>147</v>
      </c>
      <c r="H624" s="611" t="s">
        <v>147</v>
      </c>
    </row>
    <row r="625" spans="3:8">
      <c r="C625" s="611" t="s">
        <v>147</v>
      </c>
      <c r="D625" s="611" t="s">
        <v>147</v>
      </c>
      <c r="E625" s="611" t="s">
        <v>147</v>
      </c>
      <c r="F625" s="611" t="s">
        <v>147</v>
      </c>
      <c r="G625" s="611" t="s">
        <v>147</v>
      </c>
      <c r="H625" s="611" t="s">
        <v>147</v>
      </c>
    </row>
    <row r="626" spans="3:8">
      <c r="C626" s="611" t="s">
        <v>147</v>
      </c>
      <c r="D626" s="611" t="s">
        <v>147</v>
      </c>
      <c r="E626" s="611" t="s">
        <v>147</v>
      </c>
      <c r="F626" s="611" t="s">
        <v>147</v>
      </c>
      <c r="G626" s="611" t="s">
        <v>147</v>
      </c>
      <c r="H626" s="611" t="s">
        <v>147</v>
      </c>
    </row>
    <row r="627" spans="3:8">
      <c r="C627" s="611" t="s">
        <v>147</v>
      </c>
      <c r="D627" s="611" t="s">
        <v>147</v>
      </c>
      <c r="E627" s="611" t="s">
        <v>147</v>
      </c>
      <c r="F627" s="611" t="s">
        <v>147</v>
      </c>
      <c r="G627" s="611" t="s">
        <v>147</v>
      </c>
      <c r="H627" s="611" t="s">
        <v>147</v>
      </c>
    </row>
    <row r="628" spans="3:8">
      <c r="C628" s="611" t="s">
        <v>147</v>
      </c>
      <c r="D628" s="611" t="s">
        <v>147</v>
      </c>
      <c r="E628" s="611" t="s">
        <v>147</v>
      </c>
      <c r="F628" s="611" t="s">
        <v>147</v>
      </c>
      <c r="G628" s="611" t="s">
        <v>147</v>
      </c>
      <c r="H628" s="611" t="s">
        <v>147</v>
      </c>
    </row>
    <row r="629" spans="3:8">
      <c r="C629" s="611" t="s">
        <v>147</v>
      </c>
      <c r="D629" s="611" t="s">
        <v>147</v>
      </c>
      <c r="E629" s="611" t="s">
        <v>147</v>
      </c>
      <c r="F629" s="611" t="s">
        <v>147</v>
      </c>
      <c r="G629" s="611" t="s">
        <v>147</v>
      </c>
      <c r="H629" s="611" t="s">
        <v>147</v>
      </c>
    </row>
    <row r="630" spans="3:8">
      <c r="C630" s="611" t="s">
        <v>147</v>
      </c>
      <c r="D630" s="611" t="s">
        <v>147</v>
      </c>
      <c r="E630" s="611" t="s">
        <v>147</v>
      </c>
      <c r="F630" s="611" t="s">
        <v>147</v>
      </c>
      <c r="G630" s="611" t="s">
        <v>147</v>
      </c>
      <c r="H630" s="611" t="s">
        <v>147</v>
      </c>
    </row>
    <row r="631" spans="3:8">
      <c r="C631" s="611" t="s">
        <v>147</v>
      </c>
      <c r="D631" s="611" t="s">
        <v>147</v>
      </c>
      <c r="E631" s="611" t="s">
        <v>147</v>
      </c>
      <c r="F631" s="611" t="s">
        <v>147</v>
      </c>
      <c r="G631" s="611" t="s">
        <v>147</v>
      </c>
      <c r="H631" s="611" t="s">
        <v>147</v>
      </c>
    </row>
    <row r="632" spans="3:8">
      <c r="C632" s="611" t="s">
        <v>147</v>
      </c>
      <c r="D632" s="611" t="s">
        <v>147</v>
      </c>
      <c r="E632" s="611" t="s">
        <v>147</v>
      </c>
      <c r="F632" s="611" t="s">
        <v>147</v>
      </c>
      <c r="G632" s="611" t="s">
        <v>147</v>
      </c>
      <c r="H632" s="611" t="s">
        <v>147</v>
      </c>
    </row>
    <row r="633" spans="3:8">
      <c r="C633" s="611" t="s">
        <v>147</v>
      </c>
      <c r="D633" s="611" t="s">
        <v>147</v>
      </c>
      <c r="E633" s="611" t="s">
        <v>147</v>
      </c>
      <c r="F633" s="611" t="s">
        <v>147</v>
      </c>
      <c r="G633" s="611" t="s">
        <v>147</v>
      </c>
      <c r="H633" s="611" t="s">
        <v>147</v>
      </c>
    </row>
    <row r="634" spans="3:8">
      <c r="C634" s="611" t="s">
        <v>147</v>
      </c>
      <c r="D634" s="611" t="s">
        <v>147</v>
      </c>
      <c r="E634" s="611" t="s">
        <v>147</v>
      </c>
      <c r="F634" s="611" t="s">
        <v>147</v>
      </c>
      <c r="G634" s="611" t="s">
        <v>147</v>
      </c>
      <c r="H634" s="611" t="s">
        <v>147</v>
      </c>
    </row>
    <row r="635" spans="3:8">
      <c r="C635" s="611" t="s">
        <v>147</v>
      </c>
      <c r="D635" s="611" t="s">
        <v>147</v>
      </c>
      <c r="E635" s="611" t="s">
        <v>147</v>
      </c>
      <c r="F635" s="611" t="s">
        <v>147</v>
      </c>
      <c r="G635" s="611" t="s">
        <v>147</v>
      </c>
      <c r="H635" s="611" t="s">
        <v>147</v>
      </c>
    </row>
    <row r="636" spans="3:8">
      <c r="C636" s="611" t="s">
        <v>147</v>
      </c>
      <c r="D636" s="611" t="s">
        <v>147</v>
      </c>
      <c r="E636" s="611" t="s">
        <v>147</v>
      </c>
      <c r="F636" s="611" t="s">
        <v>147</v>
      </c>
      <c r="G636" s="611" t="s">
        <v>147</v>
      </c>
      <c r="H636" s="611" t="s">
        <v>147</v>
      </c>
    </row>
    <row r="637" spans="3:8">
      <c r="C637" s="611" t="s">
        <v>147</v>
      </c>
      <c r="D637" s="611" t="s">
        <v>147</v>
      </c>
      <c r="E637" s="611" t="s">
        <v>147</v>
      </c>
      <c r="F637" s="611" t="s">
        <v>147</v>
      </c>
      <c r="G637" s="611" t="s">
        <v>147</v>
      </c>
      <c r="H637" s="611" t="s">
        <v>147</v>
      </c>
    </row>
    <row r="638" spans="3:8">
      <c r="C638" s="611" t="s">
        <v>147</v>
      </c>
      <c r="D638" s="611" t="s">
        <v>147</v>
      </c>
      <c r="E638" s="611" t="s">
        <v>147</v>
      </c>
      <c r="F638" s="611" t="s">
        <v>147</v>
      </c>
      <c r="G638" s="611" t="s">
        <v>147</v>
      </c>
      <c r="H638" s="611" t="s">
        <v>147</v>
      </c>
    </row>
    <row r="639" spans="3:8">
      <c r="C639" s="611" t="s">
        <v>147</v>
      </c>
      <c r="D639" s="611" t="s">
        <v>147</v>
      </c>
      <c r="E639" s="611" t="s">
        <v>147</v>
      </c>
      <c r="F639" s="611" t="s">
        <v>147</v>
      </c>
      <c r="G639" s="611" t="s">
        <v>147</v>
      </c>
      <c r="H639" s="611" t="s">
        <v>147</v>
      </c>
    </row>
    <row r="640" spans="3:8">
      <c r="C640" s="611" t="s">
        <v>147</v>
      </c>
      <c r="D640" s="611" t="s">
        <v>147</v>
      </c>
      <c r="E640" s="611" t="s">
        <v>147</v>
      </c>
      <c r="F640" s="611" t="s">
        <v>147</v>
      </c>
      <c r="G640" s="611" t="s">
        <v>147</v>
      </c>
      <c r="H640" s="611" t="s">
        <v>147</v>
      </c>
    </row>
    <row r="641" spans="3:8">
      <c r="C641" s="611" t="s">
        <v>147</v>
      </c>
      <c r="D641" s="611" t="s">
        <v>147</v>
      </c>
      <c r="E641" s="611" t="s">
        <v>147</v>
      </c>
      <c r="F641" s="611" t="s">
        <v>147</v>
      </c>
      <c r="G641" s="611" t="s">
        <v>147</v>
      </c>
      <c r="H641" s="611" t="s">
        <v>147</v>
      </c>
    </row>
    <row r="642" spans="3:8">
      <c r="C642" s="611" t="s">
        <v>147</v>
      </c>
      <c r="D642" s="611" t="s">
        <v>147</v>
      </c>
      <c r="E642" s="611" t="s">
        <v>147</v>
      </c>
      <c r="F642" s="611" t="s">
        <v>147</v>
      </c>
      <c r="G642" s="611" t="s">
        <v>147</v>
      </c>
      <c r="H642" s="611" t="s">
        <v>147</v>
      </c>
    </row>
    <row r="643" spans="3:8">
      <c r="C643" s="611" t="s">
        <v>147</v>
      </c>
      <c r="D643" s="611" t="s">
        <v>147</v>
      </c>
      <c r="E643" s="611" t="s">
        <v>147</v>
      </c>
      <c r="F643" s="611" t="s">
        <v>147</v>
      </c>
      <c r="G643" s="611" t="s">
        <v>147</v>
      </c>
      <c r="H643" s="611" t="s">
        <v>147</v>
      </c>
    </row>
    <row r="644" spans="3:8">
      <c r="C644" s="611" t="s">
        <v>147</v>
      </c>
      <c r="D644" s="611" t="s">
        <v>147</v>
      </c>
      <c r="E644" s="611" t="s">
        <v>147</v>
      </c>
      <c r="F644" s="611" t="s">
        <v>147</v>
      </c>
      <c r="G644" s="611" t="s">
        <v>147</v>
      </c>
      <c r="H644" s="611" t="s">
        <v>147</v>
      </c>
    </row>
    <row r="645" spans="3:8">
      <c r="C645" s="611" t="s">
        <v>147</v>
      </c>
      <c r="D645" s="611" t="s">
        <v>147</v>
      </c>
      <c r="E645" s="611" t="s">
        <v>147</v>
      </c>
      <c r="F645" s="611" t="s">
        <v>147</v>
      </c>
      <c r="G645" s="611" t="s">
        <v>147</v>
      </c>
      <c r="H645" s="611" t="s">
        <v>147</v>
      </c>
    </row>
    <row r="646" spans="3:8">
      <c r="C646" s="611" t="s">
        <v>147</v>
      </c>
      <c r="D646" s="611" t="s">
        <v>147</v>
      </c>
      <c r="E646" s="611" t="s">
        <v>147</v>
      </c>
      <c r="F646" s="611" t="s">
        <v>147</v>
      </c>
      <c r="G646" s="611" t="s">
        <v>147</v>
      </c>
      <c r="H646" s="611" t="s">
        <v>147</v>
      </c>
    </row>
    <row r="647" spans="3:8">
      <c r="C647" s="611" t="s">
        <v>147</v>
      </c>
      <c r="D647" s="611" t="s">
        <v>147</v>
      </c>
      <c r="E647" s="611" t="s">
        <v>147</v>
      </c>
      <c r="F647" s="611" t="s">
        <v>147</v>
      </c>
      <c r="G647" s="611" t="s">
        <v>147</v>
      </c>
      <c r="H647" s="611" t="s">
        <v>147</v>
      </c>
    </row>
    <row r="648" spans="3:8">
      <c r="C648" s="611" t="s">
        <v>147</v>
      </c>
      <c r="D648" s="611" t="s">
        <v>147</v>
      </c>
      <c r="E648" s="611" t="s">
        <v>147</v>
      </c>
      <c r="F648" s="611" t="s">
        <v>147</v>
      </c>
      <c r="G648" s="611" t="s">
        <v>147</v>
      </c>
      <c r="H648" s="611" t="s">
        <v>147</v>
      </c>
    </row>
    <row r="649" spans="3:8">
      <c r="C649" s="611" t="s">
        <v>147</v>
      </c>
      <c r="D649" s="611" t="s">
        <v>147</v>
      </c>
      <c r="E649" s="611" t="s">
        <v>147</v>
      </c>
      <c r="F649" s="611" t="s">
        <v>147</v>
      </c>
      <c r="G649" s="611" t="s">
        <v>147</v>
      </c>
      <c r="H649" s="611" t="s">
        <v>147</v>
      </c>
    </row>
    <row r="650" spans="3:8">
      <c r="C650" s="611" t="s">
        <v>147</v>
      </c>
      <c r="D650" s="611" t="s">
        <v>147</v>
      </c>
      <c r="E650" s="611" t="s">
        <v>147</v>
      </c>
      <c r="F650" s="611" t="s">
        <v>147</v>
      </c>
      <c r="G650" s="611" t="s">
        <v>147</v>
      </c>
      <c r="H650" s="611" t="s">
        <v>147</v>
      </c>
    </row>
    <row r="651" spans="3:8">
      <c r="C651" s="611" t="s">
        <v>147</v>
      </c>
      <c r="D651" s="611" t="s">
        <v>147</v>
      </c>
      <c r="E651" s="611" t="s">
        <v>147</v>
      </c>
      <c r="F651" s="611" t="s">
        <v>147</v>
      </c>
      <c r="G651" s="611" t="s">
        <v>147</v>
      </c>
      <c r="H651" s="611" t="s">
        <v>147</v>
      </c>
    </row>
    <row r="652" spans="3:8">
      <c r="C652" s="611" t="s">
        <v>147</v>
      </c>
      <c r="D652" s="611" t="s">
        <v>147</v>
      </c>
      <c r="E652" s="611" t="s">
        <v>147</v>
      </c>
      <c r="F652" s="611" t="s">
        <v>147</v>
      </c>
      <c r="G652" s="611" t="s">
        <v>147</v>
      </c>
      <c r="H652" s="611" t="s">
        <v>147</v>
      </c>
    </row>
    <row r="653" spans="3:8">
      <c r="C653" s="611" t="s">
        <v>147</v>
      </c>
      <c r="D653" s="611" t="s">
        <v>147</v>
      </c>
      <c r="E653" s="611" t="s">
        <v>147</v>
      </c>
      <c r="F653" s="611" t="s">
        <v>147</v>
      </c>
      <c r="G653" s="611" t="s">
        <v>147</v>
      </c>
      <c r="H653" s="611" t="s">
        <v>147</v>
      </c>
    </row>
    <row r="654" spans="3:8">
      <c r="C654" s="611" t="s">
        <v>147</v>
      </c>
      <c r="D654" s="611" t="s">
        <v>147</v>
      </c>
      <c r="E654" s="611" t="s">
        <v>147</v>
      </c>
      <c r="F654" s="611" t="s">
        <v>147</v>
      </c>
      <c r="G654" s="611" t="s">
        <v>147</v>
      </c>
      <c r="H654" s="611" t="s">
        <v>147</v>
      </c>
    </row>
    <row r="655" spans="3:8">
      <c r="C655" s="611" t="s">
        <v>147</v>
      </c>
      <c r="D655" s="611" t="s">
        <v>147</v>
      </c>
      <c r="E655" s="611" t="s">
        <v>147</v>
      </c>
      <c r="F655" s="611" t="s">
        <v>147</v>
      </c>
      <c r="G655" s="611" t="s">
        <v>147</v>
      </c>
      <c r="H655" s="611" t="s">
        <v>147</v>
      </c>
    </row>
    <row r="656" spans="3:8">
      <c r="C656" s="611" t="s">
        <v>147</v>
      </c>
      <c r="D656" s="611" t="s">
        <v>147</v>
      </c>
      <c r="E656" s="611" t="s">
        <v>147</v>
      </c>
      <c r="F656" s="611" t="s">
        <v>147</v>
      </c>
      <c r="G656" s="611" t="s">
        <v>147</v>
      </c>
      <c r="H656" s="611" t="s">
        <v>147</v>
      </c>
    </row>
    <row r="657" spans="3:8">
      <c r="C657" s="611" t="s">
        <v>147</v>
      </c>
      <c r="D657" s="611" t="s">
        <v>147</v>
      </c>
      <c r="E657" s="611" t="s">
        <v>147</v>
      </c>
      <c r="F657" s="611" t="s">
        <v>147</v>
      </c>
      <c r="G657" s="611" t="s">
        <v>147</v>
      </c>
      <c r="H657" s="611" t="s">
        <v>147</v>
      </c>
    </row>
    <row r="658" spans="3:8">
      <c r="C658" s="611" t="s">
        <v>147</v>
      </c>
      <c r="D658" s="611" t="s">
        <v>147</v>
      </c>
      <c r="E658" s="611" t="s">
        <v>147</v>
      </c>
      <c r="F658" s="611" t="s">
        <v>147</v>
      </c>
      <c r="G658" s="611" t="s">
        <v>147</v>
      </c>
      <c r="H658" s="611" t="s">
        <v>147</v>
      </c>
    </row>
    <row r="659" spans="3:8">
      <c r="C659" s="611" t="s">
        <v>147</v>
      </c>
      <c r="D659" s="611" t="s">
        <v>147</v>
      </c>
      <c r="E659" s="611" t="s">
        <v>147</v>
      </c>
      <c r="F659" s="611" t="s">
        <v>147</v>
      </c>
      <c r="G659" s="611" t="s">
        <v>147</v>
      </c>
      <c r="H659" s="611" t="s">
        <v>147</v>
      </c>
    </row>
    <row r="660" spans="3:8">
      <c r="C660" s="611" t="s">
        <v>147</v>
      </c>
      <c r="D660" s="611" t="s">
        <v>147</v>
      </c>
      <c r="E660" s="611" t="s">
        <v>147</v>
      </c>
      <c r="F660" s="611" t="s">
        <v>147</v>
      </c>
      <c r="G660" s="611" t="s">
        <v>147</v>
      </c>
      <c r="H660" s="611" t="s">
        <v>147</v>
      </c>
    </row>
    <row r="661" spans="3:8">
      <c r="C661" s="611" t="s">
        <v>147</v>
      </c>
      <c r="D661" s="611" t="s">
        <v>147</v>
      </c>
      <c r="E661" s="611" t="s">
        <v>147</v>
      </c>
      <c r="F661" s="611" t="s">
        <v>147</v>
      </c>
      <c r="G661" s="611" t="s">
        <v>147</v>
      </c>
      <c r="H661" s="611" t="s">
        <v>147</v>
      </c>
    </row>
    <row r="662" spans="3:8">
      <c r="C662" s="611" t="s">
        <v>147</v>
      </c>
      <c r="D662" s="611" t="s">
        <v>147</v>
      </c>
      <c r="E662" s="611" t="s">
        <v>147</v>
      </c>
      <c r="F662" s="611" t="s">
        <v>147</v>
      </c>
      <c r="G662" s="611" t="s">
        <v>147</v>
      </c>
      <c r="H662" s="611" t="s">
        <v>147</v>
      </c>
    </row>
    <row r="663" spans="3:8">
      <c r="C663" s="611" t="s">
        <v>147</v>
      </c>
      <c r="D663" s="611" t="s">
        <v>147</v>
      </c>
      <c r="E663" s="611" t="s">
        <v>147</v>
      </c>
      <c r="F663" s="611" t="s">
        <v>147</v>
      </c>
      <c r="G663" s="611" t="s">
        <v>147</v>
      </c>
      <c r="H663" s="611" t="s">
        <v>147</v>
      </c>
    </row>
    <row r="664" spans="3:8">
      <c r="C664" s="611" t="s">
        <v>147</v>
      </c>
      <c r="D664" s="611" t="s">
        <v>147</v>
      </c>
      <c r="E664" s="611" t="s">
        <v>147</v>
      </c>
      <c r="F664" s="611" t="s">
        <v>147</v>
      </c>
      <c r="G664" s="611" t="s">
        <v>147</v>
      </c>
      <c r="H664" s="611" t="s">
        <v>147</v>
      </c>
    </row>
    <row r="665" spans="3:8">
      <c r="C665" s="611" t="s">
        <v>147</v>
      </c>
      <c r="D665" s="611" t="s">
        <v>147</v>
      </c>
      <c r="E665" s="611" t="s">
        <v>147</v>
      </c>
      <c r="F665" s="611" t="s">
        <v>147</v>
      </c>
      <c r="G665" s="611" t="s">
        <v>147</v>
      </c>
      <c r="H665" s="611" t="s">
        <v>147</v>
      </c>
    </row>
    <row r="666" spans="3:8">
      <c r="C666" s="611" t="s">
        <v>147</v>
      </c>
      <c r="D666" s="611" t="s">
        <v>147</v>
      </c>
      <c r="E666" s="611" t="s">
        <v>147</v>
      </c>
      <c r="F666" s="611" t="s">
        <v>147</v>
      </c>
      <c r="G666" s="611" t="s">
        <v>147</v>
      </c>
      <c r="H666" s="611" t="s">
        <v>147</v>
      </c>
    </row>
    <row r="667" spans="3:8">
      <c r="C667" s="611" t="s">
        <v>147</v>
      </c>
      <c r="D667" s="611" t="s">
        <v>147</v>
      </c>
      <c r="E667" s="611" t="s">
        <v>147</v>
      </c>
      <c r="F667" s="611" t="s">
        <v>147</v>
      </c>
      <c r="G667" s="611" t="s">
        <v>147</v>
      </c>
      <c r="H667" s="611" t="s">
        <v>147</v>
      </c>
    </row>
    <row r="668" spans="3:8">
      <c r="C668" s="611" t="s">
        <v>147</v>
      </c>
      <c r="D668" s="611" t="s">
        <v>147</v>
      </c>
      <c r="E668" s="611" t="s">
        <v>147</v>
      </c>
      <c r="F668" s="611" t="s">
        <v>147</v>
      </c>
      <c r="G668" s="611" t="s">
        <v>147</v>
      </c>
      <c r="H668" s="611" t="s">
        <v>147</v>
      </c>
    </row>
    <row r="669" spans="3:8">
      <c r="C669" s="611" t="s">
        <v>147</v>
      </c>
      <c r="D669" s="611" t="s">
        <v>147</v>
      </c>
      <c r="E669" s="611" t="s">
        <v>147</v>
      </c>
      <c r="F669" s="611" t="s">
        <v>147</v>
      </c>
      <c r="G669" s="611" t="s">
        <v>147</v>
      </c>
      <c r="H669" s="611" t="s">
        <v>147</v>
      </c>
    </row>
    <row r="670" spans="3:8">
      <c r="C670" s="611" t="s">
        <v>147</v>
      </c>
      <c r="D670" s="611" t="s">
        <v>147</v>
      </c>
      <c r="E670" s="611" t="s">
        <v>147</v>
      </c>
      <c r="F670" s="611" t="s">
        <v>147</v>
      </c>
      <c r="G670" s="611" t="s">
        <v>147</v>
      </c>
      <c r="H670" s="611" t="s">
        <v>147</v>
      </c>
    </row>
    <row r="671" spans="3:8">
      <c r="C671" s="611" t="s">
        <v>147</v>
      </c>
      <c r="D671" s="611" t="s">
        <v>147</v>
      </c>
      <c r="E671" s="611" t="s">
        <v>147</v>
      </c>
      <c r="F671" s="611" t="s">
        <v>147</v>
      </c>
      <c r="G671" s="611" t="s">
        <v>147</v>
      </c>
      <c r="H671" s="611" t="s">
        <v>147</v>
      </c>
    </row>
    <row r="672" spans="3:8">
      <c r="C672" s="611" t="s">
        <v>147</v>
      </c>
      <c r="D672" s="611" t="s">
        <v>147</v>
      </c>
      <c r="E672" s="611" t="s">
        <v>147</v>
      </c>
      <c r="F672" s="611" t="s">
        <v>147</v>
      </c>
      <c r="G672" s="611" t="s">
        <v>147</v>
      </c>
      <c r="H672" s="611" t="s">
        <v>147</v>
      </c>
    </row>
    <row r="673" spans="3:8">
      <c r="C673" s="611" t="s">
        <v>147</v>
      </c>
      <c r="D673" s="611" t="s">
        <v>147</v>
      </c>
      <c r="E673" s="611" t="s">
        <v>147</v>
      </c>
      <c r="F673" s="611" t="s">
        <v>147</v>
      </c>
      <c r="G673" s="611" t="s">
        <v>147</v>
      </c>
      <c r="H673" s="611" t="s">
        <v>147</v>
      </c>
    </row>
    <row r="674" spans="3:8">
      <c r="C674" s="611" t="s">
        <v>147</v>
      </c>
      <c r="D674" s="611" t="s">
        <v>147</v>
      </c>
      <c r="E674" s="611" t="s">
        <v>147</v>
      </c>
      <c r="F674" s="611" t="s">
        <v>147</v>
      </c>
      <c r="G674" s="611" t="s">
        <v>147</v>
      </c>
      <c r="H674" s="611" t="s">
        <v>147</v>
      </c>
    </row>
    <row r="675" spans="3:8">
      <c r="C675" s="611" t="s">
        <v>147</v>
      </c>
      <c r="D675" s="611" t="s">
        <v>147</v>
      </c>
      <c r="E675" s="611" t="s">
        <v>147</v>
      </c>
      <c r="F675" s="611" t="s">
        <v>147</v>
      </c>
      <c r="G675" s="611" t="s">
        <v>147</v>
      </c>
      <c r="H675" s="611" t="s">
        <v>147</v>
      </c>
    </row>
    <row r="676" spans="3:8">
      <c r="C676" s="611" t="s">
        <v>147</v>
      </c>
      <c r="D676" s="611" t="s">
        <v>147</v>
      </c>
      <c r="E676" s="611" t="s">
        <v>147</v>
      </c>
      <c r="F676" s="611" t="s">
        <v>147</v>
      </c>
      <c r="G676" s="611" t="s">
        <v>147</v>
      </c>
      <c r="H676" s="611" t="s">
        <v>147</v>
      </c>
    </row>
    <row r="677" spans="3:8">
      <c r="C677" s="611" t="s">
        <v>147</v>
      </c>
      <c r="D677" s="611" t="s">
        <v>147</v>
      </c>
      <c r="E677" s="611" t="s">
        <v>147</v>
      </c>
      <c r="F677" s="611" t="s">
        <v>147</v>
      </c>
      <c r="G677" s="611" t="s">
        <v>147</v>
      </c>
      <c r="H677" s="611" t="s">
        <v>147</v>
      </c>
    </row>
    <row r="678" spans="3:8">
      <c r="C678" s="611" t="s">
        <v>147</v>
      </c>
      <c r="D678" s="611" t="s">
        <v>147</v>
      </c>
      <c r="E678" s="611" t="s">
        <v>147</v>
      </c>
      <c r="F678" s="611" t="s">
        <v>147</v>
      </c>
      <c r="G678" s="611" t="s">
        <v>147</v>
      </c>
      <c r="H678" s="611" t="s">
        <v>147</v>
      </c>
    </row>
    <row r="679" spans="3:8">
      <c r="C679" s="611" t="s">
        <v>147</v>
      </c>
      <c r="D679" s="611" t="s">
        <v>147</v>
      </c>
      <c r="E679" s="611" t="s">
        <v>147</v>
      </c>
      <c r="F679" s="611" t="s">
        <v>147</v>
      </c>
      <c r="G679" s="611" t="s">
        <v>147</v>
      </c>
      <c r="H679" s="611" t="s">
        <v>147</v>
      </c>
    </row>
    <row r="680" spans="3:8">
      <c r="C680" s="611" t="s">
        <v>147</v>
      </c>
      <c r="D680" s="611" t="s">
        <v>147</v>
      </c>
      <c r="E680" s="611" t="s">
        <v>147</v>
      </c>
      <c r="F680" s="611" t="s">
        <v>147</v>
      </c>
      <c r="G680" s="611" t="s">
        <v>147</v>
      </c>
      <c r="H680" s="611" t="s">
        <v>147</v>
      </c>
    </row>
    <row r="681" spans="3:8">
      <c r="C681" s="611" t="s">
        <v>147</v>
      </c>
      <c r="D681" s="611" t="s">
        <v>147</v>
      </c>
      <c r="E681" s="611" t="s">
        <v>147</v>
      </c>
      <c r="F681" s="611" t="s">
        <v>147</v>
      </c>
      <c r="G681" s="611" t="s">
        <v>147</v>
      </c>
      <c r="H681" s="611" t="s">
        <v>147</v>
      </c>
    </row>
    <row r="682" spans="3:8">
      <c r="C682" s="611" t="s">
        <v>147</v>
      </c>
      <c r="D682" s="611" t="s">
        <v>147</v>
      </c>
      <c r="E682" s="611" t="s">
        <v>147</v>
      </c>
      <c r="F682" s="611" t="s">
        <v>147</v>
      </c>
      <c r="G682" s="611" t="s">
        <v>147</v>
      </c>
      <c r="H682" s="611" t="s">
        <v>147</v>
      </c>
    </row>
    <row r="683" spans="3:8">
      <c r="C683" s="611" t="s">
        <v>147</v>
      </c>
      <c r="D683" s="611" t="s">
        <v>147</v>
      </c>
      <c r="E683" s="611" t="s">
        <v>147</v>
      </c>
      <c r="F683" s="611" t="s">
        <v>147</v>
      </c>
      <c r="G683" s="611" t="s">
        <v>147</v>
      </c>
      <c r="H683" s="611" t="s">
        <v>147</v>
      </c>
    </row>
    <row r="684" spans="3:8">
      <c r="C684" s="611" t="s">
        <v>147</v>
      </c>
      <c r="D684" s="611" t="s">
        <v>147</v>
      </c>
      <c r="E684" s="611" t="s">
        <v>147</v>
      </c>
      <c r="F684" s="611" t="s">
        <v>147</v>
      </c>
      <c r="G684" s="611" t="s">
        <v>147</v>
      </c>
      <c r="H684" s="611" t="s">
        <v>147</v>
      </c>
    </row>
    <row r="685" spans="3:8">
      <c r="C685" s="611" t="s">
        <v>147</v>
      </c>
      <c r="D685" s="611" t="s">
        <v>147</v>
      </c>
      <c r="E685" s="611" t="s">
        <v>147</v>
      </c>
      <c r="F685" s="611" t="s">
        <v>147</v>
      </c>
      <c r="G685" s="611" t="s">
        <v>147</v>
      </c>
      <c r="H685" s="611" t="s">
        <v>147</v>
      </c>
    </row>
    <row r="686" spans="3:8">
      <c r="C686" s="611" t="s">
        <v>147</v>
      </c>
      <c r="D686" s="611" t="s">
        <v>147</v>
      </c>
      <c r="E686" s="611" t="s">
        <v>147</v>
      </c>
      <c r="F686" s="611" t="s">
        <v>147</v>
      </c>
      <c r="G686" s="611" t="s">
        <v>147</v>
      </c>
      <c r="H686" s="611" t="s">
        <v>147</v>
      </c>
    </row>
    <row r="687" spans="3:8">
      <c r="C687" s="611" t="s">
        <v>147</v>
      </c>
      <c r="D687" s="611" t="s">
        <v>147</v>
      </c>
      <c r="E687" s="611" t="s">
        <v>147</v>
      </c>
      <c r="F687" s="611" t="s">
        <v>147</v>
      </c>
      <c r="G687" s="611" t="s">
        <v>147</v>
      </c>
      <c r="H687" s="611" t="s">
        <v>147</v>
      </c>
    </row>
    <row r="688" spans="3:8">
      <c r="C688" s="611" t="s">
        <v>147</v>
      </c>
      <c r="D688" s="611" t="s">
        <v>147</v>
      </c>
      <c r="E688" s="611" t="s">
        <v>147</v>
      </c>
      <c r="F688" s="611" t="s">
        <v>147</v>
      </c>
      <c r="G688" s="611" t="s">
        <v>147</v>
      </c>
      <c r="H688" s="611" t="s">
        <v>147</v>
      </c>
    </row>
    <row r="689" spans="3:8">
      <c r="C689" s="611" t="s">
        <v>147</v>
      </c>
      <c r="D689" s="611" t="s">
        <v>147</v>
      </c>
      <c r="E689" s="611" t="s">
        <v>147</v>
      </c>
      <c r="F689" s="611" t="s">
        <v>147</v>
      </c>
      <c r="G689" s="611" t="s">
        <v>147</v>
      </c>
      <c r="H689" s="611" t="s">
        <v>147</v>
      </c>
    </row>
    <row r="690" spans="3:8">
      <c r="C690" s="611" t="s">
        <v>147</v>
      </c>
      <c r="D690" s="611" t="s">
        <v>147</v>
      </c>
      <c r="E690" s="611" t="s">
        <v>147</v>
      </c>
      <c r="F690" s="611" t="s">
        <v>147</v>
      </c>
      <c r="G690" s="611" t="s">
        <v>147</v>
      </c>
      <c r="H690" s="611" t="s">
        <v>147</v>
      </c>
    </row>
    <row r="691" spans="3:8">
      <c r="C691" s="611" t="s">
        <v>147</v>
      </c>
      <c r="D691" s="611" t="s">
        <v>147</v>
      </c>
      <c r="E691" s="611" t="s">
        <v>147</v>
      </c>
      <c r="F691" s="611" t="s">
        <v>147</v>
      </c>
      <c r="G691" s="611" t="s">
        <v>147</v>
      </c>
      <c r="H691" s="611" t="s">
        <v>147</v>
      </c>
    </row>
    <row r="692" spans="3:8">
      <c r="C692" s="611" t="s">
        <v>147</v>
      </c>
      <c r="D692" s="611" t="s">
        <v>147</v>
      </c>
      <c r="E692" s="611" t="s">
        <v>147</v>
      </c>
      <c r="F692" s="611" t="s">
        <v>147</v>
      </c>
      <c r="G692" s="611" t="s">
        <v>147</v>
      </c>
      <c r="H692" s="611" t="s">
        <v>147</v>
      </c>
    </row>
    <row r="693" spans="3:8">
      <c r="C693" s="611" t="s">
        <v>147</v>
      </c>
      <c r="D693" s="611" t="s">
        <v>147</v>
      </c>
      <c r="E693" s="611" t="s">
        <v>147</v>
      </c>
      <c r="F693" s="611" t="s">
        <v>147</v>
      </c>
      <c r="G693" s="611" t="s">
        <v>147</v>
      </c>
      <c r="H693" s="611" t="s">
        <v>147</v>
      </c>
    </row>
    <row r="694" spans="3:8">
      <c r="C694" s="611" t="s">
        <v>147</v>
      </c>
      <c r="D694" s="611" t="s">
        <v>147</v>
      </c>
      <c r="E694" s="611" t="s">
        <v>147</v>
      </c>
      <c r="F694" s="611" t="s">
        <v>147</v>
      </c>
      <c r="G694" s="611" t="s">
        <v>147</v>
      </c>
      <c r="H694" s="611" t="s">
        <v>147</v>
      </c>
    </row>
    <row r="695" spans="3:8">
      <c r="C695" s="611" t="s">
        <v>147</v>
      </c>
      <c r="D695" s="611" t="s">
        <v>147</v>
      </c>
      <c r="E695" s="611" t="s">
        <v>147</v>
      </c>
      <c r="F695" s="611" t="s">
        <v>147</v>
      </c>
      <c r="G695" s="611" t="s">
        <v>147</v>
      </c>
      <c r="H695" s="611" t="s">
        <v>147</v>
      </c>
    </row>
    <row r="696" spans="3:8">
      <c r="C696" s="611" t="s">
        <v>147</v>
      </c>
      <c r="D696" s="611" t="s">
        <v>147</v>
      </c>
      <c r="E696" s="611" t="s">
        <v>147</v>
      </c>
      <c r="F696" s="611" t="s">
        <v>147</v>
      </c>
      <c r="G696" s="611" t="s">
        <v>147</v>
      </c>
      <c r="H696" s="611" t="s">
        <v>147</v>
      </c>
    </row>
    <row r="697" spans="3:8">
      <c r="C697" s="611" t="s">
        <v>147</v>
      </c>
      <c r="D697" s="611" t="s">
        <v>147</v>
      </c>
      <c r="E697" s="611" t="s">
        <v>147</v>
      </c>
      <c r="F697" s="611" t="s">
        <v>147</v>
      </c>
      <c r="G697" s="611" t="s">
        <v>147</v>
      </c>
      <c r="H697" s="611" t="s">
        <v>147</v>
      </c>
    </row>
    <row r="698" spans="3:8">
      <c r="C698" s="611" t="s">
        <v>147</v>
      </c>
      <c r="D698" s="611" t="s">
        <v>147</v>
      </c>
      <c r="E698" s="611" t="s">
        <v>147</v>
      </c>
      <c r="F698" s="611" t="s">
        <v>147</v>
      </c>
      <c r="G698" s="611" t="s">
        <v>147</v>
      </c>
      <c r="H698" s="611" t="s">
        <v>147</v>
      </c>
    </row>
    <row r="699" spans="3:8">
      <c r="C699" s="611" t="s">
        <v>147</v>
      </c>
      <c r="D699" s="611" t="s">
        <v>147</v>
      </c>
      <c r="E699" s="611" t="s">
        <v>147</v>
      </c>
      <c r="F699" s="611" t="s">
        <v>147</v>
      </c>
      <c r="G699" s="611" t="s">
        <v>147</v>
      </c>
      <c r="H699" s="611" t="s">
        <v>147</v>
      </c>
    </row>
    <row r="700" spans="3:8">
      <c r="C700" s="611" t="s">
        <v>147</v>
      </c>
      <c r="D700" s="611" t="s">
        <v>147</v>
      </c>
      <c r="E700" s="611" t="s">
        <v>147</v>
      </c>
      <c r="F700" s="611" t="s">
        <v>147</v>
      </c>
      <c r="G700" s="611" t="s">
        <v>147</v>
      </c>
      <c r="H700" s="611" t="s">
        <v>147</v>
      </c>
    </row>
    <row r="701" spans="3:8">
      <c r="C701" s="611" t="s">
        <v>147</v>
      </c>
      <c r="D701" s="611" t="s">
        <v>147</v>
      </c>
      <c r="E701" s="611" t="s">
        <v>147</v>
      </c>
      <c r="F701" s="611" t="s">
        <v>147</v>
      </c>
      <c r="G701" s="611" t="s">
        <v>147</v>
      </c>
      <c r="H701" s="611" t="s">
        <v>147</v>
      </c>
    </row>
    <row r="702" spans="3:8">
      <c r="C702" s="611" t="s">
        <v>147</v>
      </c>
      <c r="D702" s="611" t="s">
        <v>147</v>
      </c>
      <c r="E702" s="611" t="s">
        <v>147</v>
      </c>
      <c r="F702" s="611" t="s">
        <v>147</v>
      </c>
      <c r="G702" s="611" t="s">
        <v>147</v>
      </c>
      <c r="H702" s="611" t="s">
        <v>147</v>
      </c>
    </row>
    <row r="703" spans="3:8">
      <c r="C703" s="611" t="s">
        <v>147</v>
      </c>
      <c r="D703" s="611" t="s">
        <v>147</v>
      </c>
      <c r="E703" s="611" t="s">
        <v>147</v>
      </c>
      <c r="F703" s="611" t="s">
        <v>147</v>
      </c>
      <c r="G703" s="611" t="s">
        <v>147</v>
      </c>
      <c r="H703" s="611" t="s">
        <v>147</v>
      </c>
    </row>
    <row r="704" spans="3:8">
      <c r="C704" s="611" t="s">
        <v>147</v>
      </c>
      <c r="D704" s="611" t="s">
        <v>147</v>
      </c>
      <c r="E704" s="611" t="s">
        <v>147</v>
      </c>
      <c r="F704" s="611" t="s">
        <v>147</v>
      </c>
      <c r="G704" s="611" t="s">
        <v>147</v>
      </c>
      <c r="H704" s="611" t="s">
        <v>147</v>
      </c>
    </row>
    <row r="705" spans="3:8">
      <c r="C705" s="611" t="s">
        <v>147</v>
      </c>
      <c r="D705" s="611" t="s">
        <v>147</v>
      </c>
      <c r="E705" s="611" t="s">
        <v>147</v>
      </c>
      <c r="F705" s="611" t="s">
        <v>147</v>
      </c>
      <c r="G705" s="611" t="s">
        <v>147</v>
      </c>
      <c r="H705" s="611" t="s">
        <v>147</v>
      </c>
    </row>
    <row r="706" spans="3:8">
      <c r="C706" s="611" t="s">
        <v>147</v>
      </c>
      <c r="D706" s="611" t="s">
        <v>147</v>
      </c>
      <c r="E706" s="611" t="s">
        <v>147</v>
      </c>
      <c r="F706" s="611" t="s">
        <v>147</v>
      </c>
      <c r="G706" s="611" t="s">
        <v>147</v>
      </c>
      <c r="H706" s="611" t="s">
        <v>147</v>
      </c>
    </row>
    <row r="707" spans="3:8">
      <c r="C707" s="611" t="s">
        <v>147</v>
      </c>
      <c r="D707" s="611" t="s">
        <v>147</v>
      </c>
      <c r="E707" s="611" t="s">
        <v>147</v>
      </c>
      <c r="F707" s="611" t="s">
        <v>147</v>
      </c>
      <c r="G707" s="611" t="s">
        <v>147</v>
      </c>
      <c r="H707" s="611" t="s">
        <v>147</v>
      </c>
    </row>
    <row r="708" spans="3:8">
      <c r="C708" s="611" t="s">
        <v>147</v>
      </c>
      <c r="D708" s="611" t="s">
        <v>147</v>
      </c>
      <c r="E708" s="611" t="s">
        <v>147</v>
      </c>
      <c r="F708" s="611" t="s">
        <v>147</v>
      </c>
      <c r="G708" s="611" t="s">
        <v>147</v>
      </c>
      <c r="H708" s="611" t="s">
        <v>147</v>
      </c>
    </row>
    <row r="709" spans="3:8">
      <c r="C709" s="611" t="s">
        <v>147</v>
      </c>
      <c r="D709" s="611" t="s">
        <v>147</v>
      </c>
      <c r="E709" s="611" t="s">
        <v>147</v>
      </c>
      <c r="F709" s="611" t="s">
        <v>147</v>
      </c>
      <c r="G709" s="611" t="s">
        <v>147</v>
      </c>
      <c r="H709" s="611" t="s">
        <v>147</v>
      </c>
    </row>
    <row r="710" spans="3:8">
      <c r="C710" s="611" t="s">
        <v>147</v>
      </c>
      <c r="D710" s="611" t="s">
        <v>147</v>
      </c>
      <c r="E710" s="611" t="s">
        <v>147</v>
      </c>
      <c r="F710" s="611" t="s">
        <v>147</v>
      </c>
      <c r="G710" s="611" t="s">
        <v>147</v>
      </c>
      <c r="H710" s="611" t="s">
        <v>147</v>
      </c>
    </row>
    <row r="711" spans="3:8">
      <c r="C711" s="611" t="s">
        <v>147</v>
      </c>
      <c r="D711" s="611" t="s">
        <v>147</v>
      </c>
      <c r="E711" s="611" t="s">
        <v>147</v>
      </c>
      <c r="F711" s="611" t="s">
        <v>147</v>
      </c>
      <c r="G711" s="611" t="s">
        <v>147</v>
      </c>
      <c r="H711" s="611" t="s">
        <v>147</v>
      </c>
    </row>
    <row r="712" spans="3:8">
      <c r="C712" s="611" t="s">
        <v>147</v>
      </c>
      <c r="D712" s="611" t="s">
        <v>147</v>
      </c>
      <c r="E712" s="611" t="s">
        <v>147</v>
      </c>
      <c r="F712" s="611" t="s">
        <v>147</v>
      </c>
      <c r="G712" s="611" t="s">
        <v>147</v>
      </c>
      <c r="H712" s="611" t="s">
        <v>147</v>
      </c>
    </row>
    <row r="713" spans="3:8">
      <c r="C713" s="611" t="s">
        <v>147</v>
      </c>
      <c r="D713" s="611" t="s">
        <v>147</v>
      </c>
      <c r="E713" s="611" t="s">
        <v>147</v>
      </c>
      <c r="F713" s="611" t="s">
        <v>147</v>
      </c>
      <c r="G713" s="611" t="s">
        <v>147</v>
      </c>
      <c r="H713" s="611" t="s">
        <v>147</v>
      </c>
    </row>
    <row r="714" spans="3:8">
      <c r="C714" s="611" t="s">
        <v>147</v>
      </c>
      <c r="D714" s="611" t="s">
        <v>147</v>
      </c>
      <c r="E714" s="611" t="s">
        <v>147</v>
      </c>
      <c r="F714" s="611" t="s">
        <v>147</v>
      </c>
      <c r="G714" s="611" t="s">
        <v>147</v>
      </c>
      <c r="H714" s="611" t="s">
        <v>147</v>
      </c>
    </row>
    <row r="715" spans="3:8">
      <c r="C715" s="611" t="s">
        <v>147</v>
      </c>
      <c r="D715" s="611" t="s">
        <v>147</v>
      </c>
      <c r="E715" s="611" t="s">
        <v>147</v>
      </c>
      <c r="F715" s="611" t="s">
        <v>147</v>
      </c>
      <c r="G715" s="611" t="s">
        <v>147</v>
      </c>
      <c r="H715" s="611" t="s">
        <v>147</v>
      </c>
    </row>
    <row r="716" spans="3:8">
      <c r="C716" s="611" t="s">
        <v>147</v>
      </c>
      <c r="D716" s="611" t="s">
        <v>147</v>
      </c>
      <c r="E716" s="611" t="s">
        <v>147</v>
      </c>
      <c r="F716" s="611" t="s">
        <v>147</v>
      </c>
      <c r="G716" s="611" t="s">
        <v>147</v>
      </c>
      <c r="H716" s="611" t="s">
        <v>147</v>
      </c>
    </row>
    <row r="717" spans="3:8">
      <c r="C717" s="611" t="s">
        <v>147</v>
      </c>
      <c r="D717" s="611" t="s">
        <v>147</v>
      </c>
      <c r="E717" s="611" t="s">
        <v>147</v>
      </c>
      <c r="F717" s="611" t="s">
        <v>147</v>
      </c>
      <c r="G717" s="611" t="s">
        <v>147</v>
      </c>
      <c r="H717" s="611" t="s">
        <v>147</v>
      </c>
    </row>
    <row r="718" spans="3:8">
      <c r="C718" s="611" t="s">
        <v>147</v>
      </c>
      <c r="D718" s="611" t="s">
        <v>147</v>
      </c>
      <c r="E718" s="611" t="s">
        <v>147</v>
      </c>
      <c r="F718" s="611" t="s">
        <v>147</v>
      </c>
      <c r="G718" s="611" t="s">
        <v>147</v>
      </c>
      <c r="H718" s="611" t="s">
        <v>147</v>
      </c>
    </row>
    <row r="719" spans="3:8">
      <c r="C719" s="611" t="s">
        <v>147</v>
      </c>
      <c r="D719" s="611" t="s">
        <v>147</v>
      </c>
      <c r="E719" s="611" t="s">
        <v>147</v>
      </c>
      <c r="F719" s="611" t="s">
        <v>147</v>
      </c>
      <c r="G719" s="611" t="s">
        <v>147</v>
      </c>
      <c r="H719" s="611" t="s">
        <v>147</v>
      </c>
    </row>
    <row r="720" spans="3:8">
      <c r="C720" s="611" t="s">
        <v>147</v>
      </c>
      <c r="D720" s="611" t="s">
        <v>147</v>
      </c>
      <c r="E720" s="611" t="s">
        <v>147</v>
      </c>
      <c r="F720" s="611" t="s">
        <v>147</v>
      </c>
      <c r="G720" s="611" t="s">
        <v>147</v>
      </c>
      <c r="H720" s="611" t="s">
        <v>147</v>
      </c>
    </row>
    <row r="721" spans="3:8">
      <c r="C721" s="611" t="s">
        <v>147</v>
      </c>
      <c r="D721" s="611" t="s">
        <v>147</v>
      </c>
      <c r="E721" s="611" t="s">
        <v>147</v>
      </c>
      <c r="F721" s="611" t="s">
        <v>147</v>
      </c>
      <c r="G721" s="611" t="s">
        <v>147</v>
      </c>
      <c r="H721" s="611" t="s">
        <v>147</v>
      </c>
    </row>
    <row r="722" spans="3:8">
      <c r="C722" s="611" t="s">
        <v>147</v>
      </c>
      <c r="D722" s="611" t="s">
        <v>147</v>
      </c>
      <c r="E722" s="611" t="s">
        <v>147</v>
      </c>
      <c r="F722" s="611" t="s">
        <v>147</v>
      </c>
      <c r="G722" s="611" t="s">
        <v>147</v>
      </c>
      <c r="H722" s="611" t="s">
        <v>147</v>
      </c>
    </row>
    <row r="723" spans="3:8">
      <c r="C723" s="611" t="s">
        <v>147</v>
      </c>
      <c r="D723" s="611" t="s">
        <v>147</v>
      </c>
      <c r="E723" s="611" t="s">
        <v>147</v>
      </c>
      <c r="F723" s="611" t="s">
        <v>147</v>
      </c>
      <c r="G723" s="611" t="s">
        <v>147</v>
      </c>
      <c r="H723" s="611" t="s">
        <v>147</v>
      </c>
    </row>
    <row r="724" spans="3:8">
      <c r="C724" s="611" t="s">
        <v>147</v>
      </c>
      <c r="D724" s="611" t="s">
        <v>147</v>
      </c>
      <c r="E724" s="611" t="s">
        <v>147</v>
      </c>
      <c r="F724" s="611" t="s">
        <v>147</v>
      </c>
      <c r="G724" s="611" t="s">
        <v>147</v>
      </c>
      <c r="H724" s="611" t="s">
        <v>147</v>
      </c>
    </row>
    <row r="725" spans="3:8">
      <c r="C725" s="611" t="s">
        <v>147</v>
      </c>
      <c r="D725" s="611" t="s">
        <v>147</v>
      </c>
      <c r="E725" s="611" t="s">
        <v>147</v>
      </c>
      <c r="F725" s="611" t="s">
        <v>147</v>
      </c>
      <c r="G725" s="611" t="s">
        <v>147</v>
      </c>
      <c r="H725" s="611" t="s">
        <v>147</v>
      </c>
    </row>
    <row r="726" spans="3:8">
      <c r="C726" s="611" t="s">
        <v>147</v>
      </c>
      <c r="D726" s="611" t="s">
        <v>147</v>
      </c>
      <c r="E726" s="611" t="s">
        <v>147</v>
      </c>
      <c r="F726" s="611" t="s">
        <v>147</v>
      </c>
      <c r="G726" s="611" t="s">
        <v>147</v>
      </c>
      <c r="H726" s="611" t="s">
        <v>147</v>
      </c>
    </row>
    <row r="727" spans="3:8">
      <c r="C727" s="611" t="s">
        <v>147</v>
      </c>
      <c r="D727" s="611" t="s">
        <v>147</v>
      </c>
      <c r="E727" s="611" t="s">
        <v>147</v>
      </c>
      <c r="F727" s="611" t="s">
        <v>147</v>
      </c>
      <c r="G727" s="611" t="s">
        <v>147</v>
      </c>
      <c r="H727" s="611" t="s">
        <v>147</v>
      </c>
    </row>
    <row r="728" spans="3:8">
      <c r="C728" s="611" t="s">
        <v>147</v>
      </c>
      <c r="D728" s="611" t="s">
        <v>147</v>
      </c>
      <c r="E728" s="611" t="s">
        <v>147</v>
      </c>
      <c r="F728" s="611" t="s">
        <v>147</v>
      </c>
      <c r="G728" s="611" t="s">
        <v>147</v>
      </c>
      <c r="H728" s="611" t="s">
        <v>147</v>
      </c>
    </row>
    <row r="729" spans="3:8">
      <c r="C729" s="611" t="s">
        <v>147</v>
      </c>
      <c r="D729" s="611" t="s">
        <v>147</v>
      </c>
      <c r="E729" s="611" t="s">
        <v>147</v>
      </c>
      <c r="F729" s="611" t="s">
        <v>147</v>
      </c>
      <c r="G729" s="611" t="s">
        <v>147</v>
      </c>
      <c r="H729" s="611" t="s">
        <v>147</v>
      </c>
    </row>
    <row r="730" spans="3:8">
      <c r="C730" s="611" t="s">
        <v>147</v>
      </c>
      <c r="D730" s="611" t="s">
        <v>147</v>
      </c>
      <c r="E730" s="611" t="s">
        <v>147</v>
      </c>
      <c r="F730" s="611" t="s">
        <v>147</v>
      </c>
      <c r="G730" s="611" t="s">
        <v>147</v>
      </c>
      <c r="H730" s="611" t="s">
        <v>147</v>
      </c>
    </row>
    <row r="731" spans="3:8">
      <c r="C731" s="611" t="s">
        <v>147</v>
      </c>
      <c r="D731" s="611" t="s">
        <v>147</v>
      </c>
      <c r="E731" s="611" t="s">
        <v>147</v>
      </c>
      <c r="F731" s="611" t="s">
        <v>147</v>
      </c>
      <c r="G731" s="611" t="s">
        <v>147</v>
      </c>
      <c r="H731" s="611" t="s">
        <v>147</v>
      </c>
    </row>
    <row r="732" spans="3:8">
      <c r="C732" s="611" t="s">
        <v>147</v>
      </c>
      <c r="D732" s="611" t="s">
        <v>147</v>
      </c>
      <c r="E732" s="611" t="s">
        <v>147</v>
      </c>
      <c r="F732" s="611" t="s">
        <v>147</v>
      </c>
      <c r="G732" s="611" t="s">
        <v>147</v>
      </c>
      <c r="H732" s="611" t="s">
        <v>147</v>
      </c>
    </row>
    <row r="733" spans="3:8">
      <c r="C733" s="611" t="s">
        <v>147</v>
      </c>
      <c r="D733" s="611" t="s">
        <v>147</v>
      </c>
      <c r="E733" s="611" t="s">
        <v>147</v>
      </c>
      <c r="F733" s="611" t="s">
        <v>147</v>
      </c>
      <c r="G733" s="611" t="s">
        <v>147</v>
      </c>
      <c r="H733" s="611" t="s">
        <v>147</v>
      </c>
    </row>
    <row r="734" spans="3:8">
      <c r="C734" s="611" t="s">
        <v>147</v>
      </c>
      <c r="D734" s="611" t="s">
        <v>147</v>
      </c>
      <c r="E734" s="611" t="s">
        <v>147</v>
      </c>
      <c r="F734" s="611" t="s">
        <v>147</v>
      </c>
      <c r="G734" s="611" t="s">
        <v>147</v>
      </c>
      <c r="H734" s="611" t="s">
        <v>147</v>
      </c>
    </row>
    <row r="735" spans="3:8">
      <c r="C735" s="611" t="s">
        <v>147</v>
      </c>
      <c r="D735" s="611" t="s">
        <v>147</v>
      </c>
      <c r="E735" s="611" t="s">
        <v>147</v>
      </c>
      <c r="F735" s="611" t="s">
        <v>147</v>
      </c>
      <c r="G735" s="611" t="s">
        <v>147</v>
      </c>
      <c r="H735" s="611" t="s">
        <v>147</v>
      </c>
    </row>
    <row r="736" spans="3:8">
      <c r="C736" s="611" t="s">
        <v>147</v>
      </c>
      <c r="D736" s="611" t="s">
        <v>147</v>
      </c>
      <c r="E736" s="611" t="s">
        <v>147</v>
      </c>
      <c r="F736" s="611" t="s">
        <v>147</v>
      </c>
      <c r="G736" s="611" t="s">
        <v>147</v>
      </c>
      <c r="H736" s="611" t="s">
        <v>147</v>
      </c>
    </row>
    <row r="737" spans="3:8">
      <c r="C737" s="611" t="s">
        <v>147</v>
      </c>
      <c r="D737" s="611" t="s">
        <v>147</v>
      </c>
      <c r="E737" s="611" t="s">
        <v>147</v>
      </c>
      <c r="F737" s="611" t="s">
        <v>147</v>
      </c>
      <c r="G737" s="611" t="s">
        <v>147</v>
      </c>
      <c r="H737" s="611" t="s">
        <v>147</v>
      </c>
    </row>
    <row r="738" spans="3:8">
      <c r="C738" s="611" t="s">
        <v>147</v>
      </c>
      <c r="D738" s="611" t="s">
        <v>147</v>
      </c>
      <c r="E738" s="611" t="s">
        <v>147</v>
      </c>
      <c r="F738" s="611" t="s">
        <v>147</v>
      </c>
      <c r="G738" s="611" t="s">
        <v>147</v>
      </c>
      <c r="H738" s="611" t="s">
        <v>147</v>
      </c>
    </row>
    <row r="739" spans="3:8">
      <c r="C739" s="611" t="s">
        <v>147</v>
      </c>
      <c r="D739" s="611" t="s">
        <v>147</v>
      </c>
      <c r="E739" s="611" t="s">
        <v>147</v>
      </c>
      <c r="F739" s="611" t="s">
        <v>147</v>
      </c>
      <c r="G739" s="611" t="s">
        <v>147</v>
      </c>
      <c r="H739" s="611" t="s">
        <v>147</v>
      </c>
    </row>
    <row r="740" spans="3:8">
      <c r="C740" s="611" t="s">
        <v>147</v>
      </c>
      <c r="D740" s="611" t="s">
        <v>147</v>
      </c>
      <c r="E740" s="611" t="s">
        <v>147</v>
      </c>
      <c r="F740" s="611" t="s">
        <v>147</v>
      </c>
      <c r="G740" s="611" t="s">
        <v>147</v>
      </c>
      <c r="H740" s="611" t="s">
        <v>147</v>
      </c>
    </row>
    <row r="741" spans="3:8">
      <c r="C741" s="611" t="s">
        <v>147</v>
      </c>
      <c r="D741" s="611" t="s">
        <v>147</v>
      </c>
      <c r="E741" s="611" t="s">
        <v>147</v>
      </c>
      <c r="F741" s="611" t="s">
        <v>147</v>
      </c>
      <c r="G741" s="611" t="s">
        <v>147</v>
      </c>
      <c r="H741" s="611" t="s">
        <v>147</v>
      </c>
    </row>
    <row r="742" spans="3:8">
      <c r="C742" s="611" t="s">
        <v>147</v>
      </c>
      <c r="D742" s="611" t="s">
        <v>147</v>
      </c>
      <c r="E742" s="611" t="s">
        <v>147</v>
      </c>
      <c r="F742" s="611" t="s">
        <v>147</v>
      </c>
      <c r="G742" s="611" t="s">
        <v>147</v>
      </c>
      <c r="H742" s="611" t="s">
        <v>147</v>
      </c>
    </row>
    <row r="743" spans="3:8">
      <c r="C743" s="611" t="s">
        <v>147</v>
      </c>
      <c r="D743" s="611" t="s">
        <v>147</v>
      </c>
      <c r="E743" s="611" t="s">
        <v>147</v>
      </c>
      <c r="F743" s="611" t="s">
        <v>147</v>
      </c>
      <c r="G743" s="611" t="s">
        <v>147</v>
      </c>
      <c r="H743" s="611" t="s">
        <v>147</v>
      </c>
    </row>
    <row r="744" spans="3:8">
      <c r="C744" s="611" t="s">
        <v>147</v>
      </c>
      <c r="D744" s="611" t="s">
        <v>147</v>
      </c>
      <c r="E744" s="611" t="s">
        <v>147</v>
      </c>
      <c r="F744" s="611" t="s">
        <v>147</v>
      </c>
      <c r="G744" s="611" t="s">
        <v>147</v>
      </c>
      <c r="H744" s="611" t="s">
        <v>147</v>
      </c>
    </row>
    <row r="745" spans="3:8">
      <c r="C745" s="611" t="s">
        <v>147</v>
      </c>
      <c r="D745" s="611" t="s">
        <v>147</v>
      </c>
      <c r="E745" s="611" t="s">
        <v>147</v>
      </c>
      <c r="F745" s="611" t="s">
        <v>147</v>
      </c>
      <c r="G745" s="611" t="s">
        <v>147</v>
      </c>
      <c r="H745" s="611" t="s">
        <v>147</v>
      </c>
    </row>
    <row r="746" spans="3:8">
      <c r="C746" s="611" t="s">
        <v>147</v>
      </c>
      <c r="D746" s="611" t="s">
        <v>147</v>
      </c>
      <c r="E746" s="611" t="s">
        <v>147</v>
      </c>
      <c r="F746" s="611" t="s">
        <v>147</v>
      </c>
      <c r="G746" s="611" t="s">
        <v>147</v>
      </c>
      <c r="H746" s="611" t="s">
        <v>147</v>
      </c>
    </row>
    <row r="747" spans="3:8">
      <c r="C747" s="611" t="s">
        <v>147</v>
      </c>
      <c r="D747" s="611" t="s">
        <v>147</v>
      </c>
      <c r="E747" s="611" t="s">
        <v>147</v>
      </c>
      <c r="F747" s="611" t="s">
        <v>147</v>
      </c>
      <c r="G747" s="611" t="s">
        <v>147</v>
      </c>
      <c r="H747" s="611" t="s">
        <v>147</v>
      </c>
    </row>
    <row r="748" spans="3:8">
      <c r="C748" s="611" t="s">
        <v>147</v>
      </c>
      <c r="D748" s="611" t="s">
        <v>147</v>
      </c>
      <c r="E748" s="611" t="s">
        <v>147</v>
      </c>
      <c r="F748" s="611" t="s">
        <v>147</v>
      </c>
      <c r="G748" s="611" t="s">
        <v>147</v>
      </c>
      <c r="H748" s="611" t="s">
        <v>147</v>
      </c>
    </row>
    <row r="749" spans="3:8">
      <c r="C749" s="611" t="s">
        <v>147</v>
      </c>
      <c r="D749" s="611" t="s">
        <v>147</v>
      </c>
      <c r="E749" s="611" t="s">
        <v>147</v>
      </c>
      <c r="F749" s="611" t="s">
        <v>147</v>
      </c>
      <c r="G749" s="611" t="s">
        <v>147</v>
      </c>
      <c r="H749" s="611" t="s">
        <v>147</v>
      </c>
    </row>
    <row r="750" spans="3:8">
      <c r="C750" s="611" t="s">
        <v>147</v>
      </c>
      <c r="D750" s="611" t="s">
        <v>147</v>
      </c>
      <c r="E750" s="611" t="s">
        <v>147</v>
      </c>
      <c r="F750" s="611" t="s">
        <v>147</v>
      </c>
      <c r="G750" s="611" t="s">
        <v>147</v>
      </c>
      <c r="H750" s="611" t="s">
        <v>147</v>
      </c>
    </row>
    <row r="751" spans="3:8">
      <c r="C751" s="611" t="s">
        <v>147</v>
      </c>
      <c r="D751" s="611" t="s">
        <v>147</v>
      </c>
      <c r="E751" s="611" t="s">
        <v>147</v>
      </c>
      <c r="F751" s="611" t="s">
        <v>147</v>
      </c>
      <c r="G751" s="611" t="s">
        <v>147</v>
      </c>
      <c r="H751" s="611" t="s">
        <v>147</v>
      </c>
    </row>
    <row r="752" spans="3:8">
      <c r="C752" s="611" t="s">
        <v>147</v>
      </c>
      <c r="D752" s="611" t="s">
        <v>147</v>
      </c>
      <c r="E752" s="611" t="s">
        <v>147</v>
      </c>
      <c r="F752" s="611" t="s">
        <v>147</v>
      </c>
      <c r="G752" s="611" t="s">
        <v>147</v>
      </c>
      <c r="H752" s="611" t="s">
        <v>147</v>
      </c>
    </row>
    <row r="753" spans="3:8">
      <c r="C753" s="611" t="s">
        <v>147</v>
      </c>
      <c r="D753" s="611" t="s">
        <v>147</v>
      </c>
      <c r="E753" s="611" t="s">
        <v>147</v>
      </c>
      <c r="F753" s="611" t="s">
        <v>147</v>
      </c>
      <c r="G753" s="611" t="s">
        <v>147</v>
      </c>
      <c r="H753" s="611" t="s">
        <v>147</v>
      </c>
    </row>
    <row r="754" spans="3:8">
      <c r="C754" s="611" t="s">
        <v>147</v>
      </c>
      <c r="D754" s="611" t="s">
        <v>147</v>
      </c>
      <c r="E754" s="611" t="s">
        <v>147</v>
      </c>
      <c r="F754" s="611" t="s">
        <v>147</v>
      </c>
      <c r="G754" s="611" t="s">
        <v>147</v>
      </c>
      <c r="H754" s="611" t="s">
        <v>147</v>
      </c>
    </row>
    <row r="755" spans="3:8">
      <c r="C755" s="611" t="s">
        <v>147</v>
      </c>
      <c r="D755" s="611" t="s">
        <v>147</v>
      </c>
      <c r="E755" s="611" t="s">
        <v>147</v>
      </c>
      <c r="F755" s="611" t="s">
        <v>147</v>
      </c>
      <c r="G755" s="611" t="s">
        <v>147</v>
      </c>
      <c r="H755" s="611" t="s">
        <v>147</v>
      </c>
    </row>
    <row r="756" spans="3:8">
      <c r="C756" s="611" t="s">
        <v>147</v>
      </c>
      <c r="D756" s="611" t="s">
        <v>147</v>
      </c>
      <c r="E756" s="611" t="s">
        <v>147</v>
      </c>
      <c r="F756" s="611" t="s">
        <v>147</v>
      </c>
      <c r="G756" s="611" t="s">
        <v>147</v>
      </c>
      <c r="H756" s="611" t="s">
        <v>147</v>
      </c>
    </row>
    <row r="757" spans="3:8">
      <c r="C757" s="611" t="s">
        <v>147</v>
      </c>
      <c r="D757" s="611" t="s">
        <v>147</v>
      </c>
      <c r="E757" s="611" t="s">
        <v>147</v>
      </c>
      <c r="F757" s="611" t="s">
        <v>147</v>
      </c>
      <c r="G757" s="611" t="s">
        <v>147</v>
      </c>
      <c r="H757" s="611" t="s">
        <v>147</v>
      </c>
    </row>
    <row r="758" spans="3:8">
      <c r="C758" s="611" t="s">
        <v>147</v>
      </c>
      <c r="D758" s="611" t="s">
        <v>147</v>
      </c>
      <c r="E758" s="611" t="s">
        <v>147</v>
      </c>
      <c r="F758" s="611" t="s">
        <v>147</v>
      </c>
      <c r="G758" s="611" t="s">
        <v>147</v>
      </c>
      <c r="H758" s="611" t="s">
        <v>147</v>
      </c>
    </row>
    <row r="759" spans="3:8">
      <c r="C759" s="611" t="s">
        <v>147</v>
      </c>
      <c r="D759" s="611" t="s">
        <v>147</v>
      </c>
      <c r="E759" s="611" t="s">
        <v>147</v>
      </c>
      <c r="F759" s="611" t="s">
        <v>147</v>
      </c>
      <c r="G759" s="611" t="s">
        <v>147</v>
      </c>
      <c r="H759" s="611" t="s">
        <v>147</v>
      </c>
    </row>
    <row r="760" spans="3:8">
      <c r="C760" s="611" t="s">
        <v>147</v>
      </c>
      <c r="D760" s="611" t="s">
        <v>147</v>
      </c>
      <c r="E760" s="611" t="s">
        <v>147</v>
      </c>
      <c r="F760" s="611" t="s">
        <v>147</v>
      </c>
      <c r="G760" s="611" t="s">
        <v>147</v>
      </c>
      <c r="H760" s="611" t="s">
        <v>147</v>
      </c>
    </row>
    <row r="761" spans="3:8">
      <c r="C761" s="611" t="s">
        <v>147</v>
      </c>
      <c r="D761" s="611" t="s">
        <v>147</v>
      </c>
      <c r="E761" s="611" t="s">
        <v>147</v>
      </c>
      <c r="F761" s="611" t="s">
        <v>147</v>
      </c>
      <c r="G761" s="611" t="s">
        <v>147</v>
      </c>
      <c r="H761" s="611" t="s">
        <v>147</v>
      </c>
    </row>
    <row r="762" spans="3:8">
      <c r="C762" s="611" t="s">
        <v>147</v>
      </c>
      <c r="D762" s="611" t="s">
        <v>147</v>
      </c>
      <c r="E762" s="611" t="s">
        <v>147</v>
      </c>
      <c r="F762" s="611" t="s">
        <v>147</v>
      </c>
      <c r="G762" s="611" t="s">
        <v>147</v>
      </c>
      <c r="H762" s="611" t="s">
        <v>147</v>
      </c>
    </row>
    <row r="763" spans="3:8">
      <c r="C763" s="611" t="s">
        <v>147</v>
      </c>
      <c r="D763" s="611" t="s">
        <v>147</v>
      </c>
      <c r="E763" s="611" t="s">
        <v>147</v>
      </c>
      <c r="F763" s="611" t="s">
        <v>147</v>
      </c>
      <c r="G763" s="611" t="s">
        <v>147</v>
      </c>
      <c r="H763" s="611" t="s">
        <v>147</v>
      </c>
    </row>
    <row r="764" spans="3:8">
      <c r="C764" s="611" t="s">
        <v>147</v>
      </c>
      <c r="D764" s="611" t="s">
        <v>147</v>
      </c>
      <c r="E764" s="611" t="s">
        <v>147</v>
      </c>
      <c r="F764" s="611" t="s">
        <v>147</v>
      </c>
      <c r="G764" s="611" t="s">
        <v>147</v>
      </c>
      <c r="H764" s="611" t="s">
        <v>147</v>
      </c>
    </row>
    <row r="765" spans="3:8">
      <c r="C765" s="611" t="s">
        <v>147</v>
      </c>
      <c r="D765" s="611" t="s">
        <v>147</v>
      </c>
      <c r="E765" s="611" t="s">
        <v>147</v>
      </c>
      <c r="F765" s="611" t="s">
        <v>147</v>
      </c>
      <c r="G765" s="611" t="s">
        <v>147</v>
      </c>
      <c r="H765" s="611" t="s">
        <v>147</v>
      </c>
    </row>
    <row r="766" spans="3:8">
      <c r="C766" s="611" t="s">
        <v>147</v>
      </c>
      <c r="D766" s="611" t="s">
        <v>147</v>
      </c>
      <c r="E766" s="611" t="s">
        <v>147</v>
      </c>
      <c r="F766" s="611" t="s">
        <v>147</v>
      </c>
      <c r="G766" s="611" t="s">
        <v>147</v>
      </c>
      <c r="H766" s="611" t="s">
        <v>147</v>
      </c>
    </row>
    <row r="767" spans="3:8">
      <c r="C767" s="611" t="s">
        <v>147</v>
      </c>
      <c r="D767" s="611" t="s">
        <v>147</v>
      </c>
      <c r="E767" s="611" t="s">
        <v>147</v>
      </c>
      <c r="F767" s="611" t="s">
        <v>147</v>
      </c>
      <c r="G767" s="611" t="s">
        <v>147</v>
      </c>
      <c r="H767" s="611" t="s">
        <v>147</v>
      </c>
    </row>
    <row r="768" spans="3:8">
      <c r="C768" s="611" t="s">
        <v>147</v>
      </c>
      <c r="D768" s="611" t="s">
        <v>147</v>
      </c>
      <c r="E768" s="611" t="s">
        <v>147</v>
      </c>
      <c r="F768" s="611" t="s">
        <v>147</v>
      </c>
      <c r="G768" s="611" t="s">
        <v>147</v>
      </c>
      <c r="H768" s="611" t="s">
        <v>147</v>
      </c>
    </row>
    <row r="769" spans="3:8">
      <c r="C769" s="611" t="s">
        <v>147</v>
      </c>
      <c r="D769" s="611" t="s">
        <v>147</v>
      </c>
      <c r="E769" s="611" t="s">
        <v>147</v>
      </c>
      <c r="F769" s="611" t="s">
        <v>147</v>
      </c>
      <c r="G769" s="611" t="s">
        <v>147</v>
      </c>
      <c r="H769" s="611" t="s">
        <v>147</v>
      </c>
    </row>
    <row r="770" spans="3:8">
      <c r="C770" s="611" t="s">
        <v>147</v>
      </c>
      <c r="D770" s="611" t="s">
        <v>147</v>
      </c>
      <c r="E770" s="611" t="s">
        <v>147</v>
      </c>
      <c r="F770" s="611" t="s">
        <v>147</v>
      </c>
      <c r="G770" s="611" t="s">
        <v>147</v>
      </c>
      <c r="H770" s="611" t="s">
        <v>147</v>
      </c>
    </row>
    <row r="771" spans="3:8">
      <c r="C771" s="611" t="s">
        <v>147</v>
      </c>
      <c r="D771" s="611" t="s">
        <v>147</v>
      </c>
      <c r="E771" s="611" t="s">
        <v>147</v>
      </c>
      <c r="F771" s="611" t="s">
        <v>147</v>
      </c>
      <c r="G771" s="611" t="s">
        <v>147</v>
      </c>
      <c r="H771" s="611" t="s">
        <v>147</v>
      </c>
    </row>
    <row r="772" spans="3:8">
      <c r="C772" s="611" t="s">
        <v>147</v>
      </c>
      <c r="D772" s="611" t="s">
        <v>147</v>
      </c>
      <c r="E772" s="611" t="s">
        <v>147</v>
      </c>
      <c r="F772" s="611" t="s">
        <v>147</v>
      </c>
      <c r="G772" s="611" t="s">
        <v>147</v>
      </c>
      <c r="H772" s="611" t="s">
        <v>147</v>
      </c>
    </row>
    <row r="773" spans="3:8">
      <c r="C773" s="611" t="s">
        <v>147</v>
      </c>
      <c r="D773" s="611" t="s">
        <v>147</v>
      </c>
      <c r="E773" s="611" t="s">
        <v>147</v>
      </c>
      <c r="F773" s="611" t="s">
        <v>147</v>
      </c>
      <c r="G773" s="611" t="s">
        <v>147</v>
      </c>
      <c r="H773" s="611" t="s">
        <v>147</v>
      </c>
    </row>
    <row r="774" spans="3:8">
      <c r="C774" s="611" t="s">
        <v>147</v>
      </c>
      <c r="D774" s="611" t="s">
        <v>147</v>
      </c>
      <c r="E774" s="611" t="s">
        <v>147</v>
      </c>
      <c r="F774" s="611" t="s">
        <v>147</v>
      </c>
      <c r="G774" s="611" t="s">
        <v>147</v>
      </c>
      <c r="H774" s="611" t="s">
        <v>147</v>
      </c>
    </row>
    <row r="775" spans="3:8">
      <c r="C775" s="611" t="s">
        <v>147</v>
      </c>
      <c r="D775" s="611" t="s">
        <v>147</v>
      </c>
      <c r="E775" s="611" t="s">
        <v>147</v>
      </c>
      <c r="F775" s="611" t="s">
        <v>147</v>
      </c>
      <c r="G775" s="611" t="s">
        <v>147</v>
      </c>
      <c r="H775" s="611" t="s">
        <v>147</v>
      </c>
    </row>
    <row r="776" spans="3:8">
      <c r="C776" s="611" t="s">
        <v>147</v>
      </c>
      <c r="D776" s="611" t="s">
        <v>147</v>
      </c>
      <c r="E776" s="611" t="s">
        <v>147</v>
      </c>
      <c r="F776" s="611" t="s">
        <v>147</v>
      </c>
      <c r="G776" s="611" t="s">
        <v>147</v>
      </c>
      <c r="H776" s="611" t="s">
        <v>147</v>
      </c>
    </row>
    <row r="777" spans="3:8">
      <c r="C777" s="611" t="s">
        <v>147</v>
      </c>
      <c r="D777" s="611" t="s">
        <v>147</v>
      </c>
      <c r="E777" s="611" t="s">
        <v>147</v>
      </c>
      <c r="F777" s="611" t="s">
        <v>147</v>
      </c>
      <c r="G777" s="611" t="s">
        <v>147</v>
      </c>
      <c r="H777" s="611" t="s">
        <v>147</v>
      </c>
    </row>
    <row r="778" spans="3:8">
      <c r="C778" s="611" t="s">
        <v>147</v>
      </c>
      <c r="D778" s="611" t="s">
        <v>147</v>
      </c>
      <c r="E778" s="611" t="s">
        <v>147</v>
      </c>
      <c r="F778" s="611" t="s">
        <v>147</v>
      </c>
      <c r="G778" s="611" t="s">
        <v>147</v>
      </c>
      <c r="H778" s="611" t="s">
        <v>147</v>
      </c>
    </row>
    <row r="779" spans="3:8">
      <c r="C779" s="611" t="s">
        <v>147</v>
      </c>
      <c r="D779" s="611" t="s">
        <v>147</v>
      </c>
      <c r="E779" s="611" t="s">
        <v>147</v>
      </c>
      <c r="F779" s="611" t="s">
        <v>147</v>
      </c>
      <c r="G779" s="611" t="s">
        <v>147</v>
      </c>
      <c r="H779" s="611" t="s">
        <v>147</v>
      </c>
    </row>
    <row r="780" spans="3:8">
      <c r="C780" s="611" t="s">
        <v>147</v>
      </c>
      <c r="D780" s="611" t="s">
        <v>147</v>
      </c>
      <c r="E780" s="611" t="s">
        <v>147</v>
      </c>
      <c r="F780" s="611" t="s">
        <v>147</v>
      </c>
      <c r="G780" s="611" t="s">
        <v>147</v>
      </c>
      <c r="H780" s="611" t="s">
        <v>147</v>
      </c>
    </row>
    <row r="781" spans="3:8">
      <c r="C781" s="611" t="s">
        <v>147</v>
      </c>
      <c r="D781" s="611" t="s">
        <v>147</v>
      </c>
      <c r="E781" s="611" t="s">
        <v>147</v>
      </c>
      <c r="F781" s="611" t="s">
        <v>147</v>
      </c>
      <c r="G781" s="611" t="s">
        <v>147</v>
      </c>
      <c r="H781" s="611" t="s">
        <v>147</v>
      </c>
    </row>
    <row r="782" spans="3:8">
      <c r="C782" s="611" t="s">
        <v>147</v>
      </c>
      <c r="D782" s="611" t="s">
        <v>147</v>
      </c>
      <c r="E782" s="611" t="s">
        <v>147</v>
      </c>
      <c r="F782" s="611" t="s">
        <v>147</v>
      </c>
      <c r="G782" s="611" t="s">
        <v>147</v>
      </c>
      <c r="H782" s="611" t="s">
        <v>147</v>
      </c>
    </row>
    <row r="783" spans="3:8">
      <c r="C783" s="611" t="s">
        <v>147</v>
      </c>
      <c r="D783" s="611" t="s">
        <v>147</v>
      </c>
      <c r="E783" s="611" t="s">
        <v>147</v>
      </c>
      <c r="F783" s="611" t="s">
        <v>147</v>
      </c>
      <c r="G783" s="611" t="s">
        <v>147</v>
      </c>
      <c r="H783" s="611" t="s">
        <v>147</v>
      </c>
    </row>
    <row r="784" spans="3:8">
      <c r="C784" s="611" t="s">
        <v>147</v>
      </c>
      <c r="D784" s="611" t="s">
        <v>147</v>
      </c>
      <c r="E784" s="611" t="s">
        <v>147</v>
      </c>
      <c r="F784" s="611" t="s">
        <v>147</v>
      </c>
      <c r="G784" s="611" t="s">
        <v>147</v>
      </c>
      <c r="H784" s="611" t="s">
        <v>147</v>
      </c>
    </row>
    <row r="785" spans="3:8">
      <c r="C785" s="611" t="s">
        <v>147</v>
      </c>
      <c r="D785" s="611" t="s">
        <v>147</v>
      </c>
      <c r="E785" s="611" t="s">
        <v>147</v>
      </c>
      <c r="F785" s="611" t="s">
        <v>147</v>
      </c>
      <c r="G785" s="611" t="s">
        <v>147</v>
      </c>
      <c r="H785" s="611" t="s">
        <v>147</v>
      </c>
    </row>
    <row r="786" spans="3:8">
      <c r="C786" s="611" t="s">
        <v>147</v>
      </c>
      <c r="D786" s="611" t="s">
        <v>147</v>
      </c>
      <c r="E786" s="611" t="s">
        <v>147</v>
      </c>
      <c r="F786" s="611" t="s">
        <v>147</v>
      </c>
      <c r="G786" s="611" t="s">
        <v>147</v>
      </c>
      <c r="H786" s="611" t="s">
        <v>147</v>
      </c>
    </row>
    <row r="787" spans="3:8">
      <c r="C787" s="611" t="s">
        <v>147</v>
      </c>
      <c r="D787" s="611" t="s">
        <v>147</v>
      </c>
      <c r="E787" s="611" t="s">
        <v>147</v>
      </c>
      <c r="F787" s="611" t="s">
        <v>147</v>
      </c>
      <c r="G787" s="611" t="s">
        <v>147</v>
      </c>
      <c r="H787" s="611" t="s">
        <v>147</v>
      </c>
    </row>
    <row r="788" spans="3:8">
      <c r="C788" s="611" t="s">
        <v>147</v>
      </c>
      <c r="D788" s="611" t="s">
        <v>147</v>
      </c>
      <c r="E788" s="611" t="s">
        <v>147</v>
      </c>
      <c r="F788" s="611" t="s">
        <v>147</v>
      </c>
      <c r="G788" s="611" t="s">
        <v>147</v>
      </c>
      <c r="H788" s="611" t="s">
        <v>147</v>
      </c>
    </row>
    <row r="789" spans="3:8">
      <c r="C789" s="611" t="s">
        <v>147</v>
      </c>
      <c r="D789" s="611" t="s">
        <v>147</v>
      </c>
      <c r="E789" s="611" t="s">
        <v>147</v>
      </c>
      <c r="F789" s="611" t="s">
        <v>147</v>
      </c>
      <c r="G789" s="611" t="s">
        <v>147</v>
      </c>
      <c r="H789" s="611" t="s">
        <v>147</v>
      </c>
    </row>
    <row r="790" spans="3:8">
      <c r="C790" s="611" t="s">
        <v>147</v>
      </c>
      <c r="D790" s="611" t="s">
        <v>147</v>
      </c>
      <c r="E790" s="611" t="s">
        <v>147</v>
      </c>
      <c r="F790" s="611" t="s">
        <v>147</v>
      </c>
      <c r="G790" s="611" t="s">
        <v>147</v>
      </c>
      <c r="H790" s="611" t="s">
        <v>147</v>
      </c>
    </row>
    <row r="791" spans="3:8">
      <c r="C791" s="611" t="s">
        <v>147</v>
      </c>
      <c r="D791" s="611" t="s">
        <v>147</v>
      </c>
      <c r="E791" s="611" t="s">
        <v>147</v>
      </c>
      <c r="F791" s="611" t="s">
        <v>147</v>
      </c>
      <c r="G791" s="611" t="s">
        <v>147</v>
      </c>
      <c r="H791" s="611" t="s">
        <v>147</v>
      </c>
    </row>
    <row r="792" spans="3:8">
      <c r="C792" s="611" t="s">
        <v>147</v>
      </c>
      <c r="D792" s="611" t="s">
        <v>147</v>
      </c>
      <c r="E792" s="611" t="s">
        <v>147</v>
      </c>
      <c r="F792" s="611" t="s">
        <v>147</v>
      </c>
      <c r="G792" s="611" t="s">
        <v>147</v>
      </c>
      <c r="H792" s="611" t="s">
        <v>147</v>
      </c>
    </row>
    <row r="793" spans="3:8">
      <c r="C793" s="611" t="s">
        <v>147</v>
      </c>
      <c r="D793" s="611" t="s">
        <v>147</v>
      </c>
      <c r="E793" s="611" t="s">
        <v>147</v>
      </c>
      <c r="F793" s="611" t="s">
        <v>147</v>
      </c>
      <c r="G793" s="611" t="s">
        <v>147</v>
      </c>
      <c r="H793" s="611" t="s">
        <v>147</v>
      </c>
    </row>
    <row r="794" spans="3:8">
      <c r="C794" s="611" t="s">
        <v>147</v>
      </c>
      <c r="D794" s="611" t="s">
        <v>147</v>
      </c>
      <c r="E794" s="611" t="s">
        <v>147</v>
      </c>
      <c r="F794" s="611" t="s">
        <v>147</v>
      </c>
      <c r="G794" s="611" t="s">
        <v>147</v>
      </c>
      <c r="H794" s="611" t="s">
        <v>147</v>
      </c>
    </row>
    <row r="795" spans="3:8">
      <c r="C795" s="611" t="s">
        <v>147</v>
      </c>
      <c r="D795" s="611" t="s">
        <v>147</v>
      </c>
      <c r="E795" s="611" t="s">
        <v>147</v>
      </c>
      <c r="F795" s="611" t="s">
        <v>147</v>
      </c>
      <c r="G795" s="611" t="s">
        <v>147</v>
      </c>
      <c r="H795" s="611" t="s">
        <v>147</v>
      </c>
    </row>
    <row r="796" spans="3:8">
      <c r="D796" s="611" t="s">
        <v>147</v>
      </c>
      <c r="E796" s="611" t="s">
        <v>147</v>
      </c>
      <c r="F796" s="611" t="s">
        <v>147</v>
      </c>
      <c r="G796" s="611" t="s">
        <v>147</v>
      </c>
      <c r="H796" s="611" t="s">
        <v>147</v>
      </c>
    </row>
    <row r="797" spans="3:8">
      <c r="D797" s="611" t="s">
        <v>147</v>
      </c>
      <c r="E797" s="611" t="s">
        <v>147</v>
      </c>
      <c r="F797" s="611" t="s">
        <v>147</v>
      </c>
      <c r="G797" s="611" t="s">
        <v>147</v>
      </c>
      <c r="H797" s="611" t="s">
        <v>147</v>
      </c>
    </row>
    <row r="798" spans="3:8">
      <c r="D798" s="611" t="s">
        <v>147</v>
      </c>
      <c r="E798" s="611" t="s">
        <v>147</v>
      </c>
      <c r="F798" s="611" t="s">
        <v>147</v>
      </c>
      <c r="G798" s="611" t="s">
        <v>147</v>
      </c>
      <c r="H798" s="611" t="s">
        <v>147</v>
      </c>
    </row>
    <row r="799" spans="3:8">
      <c r="D799" s="611" t="s">
        <v>147</v>
      </c>
      <c r="E799" s="611" t="s">
        <v>147</v>
      </c>
      <c r="F799" s="611" t="s">
        <v>147</v>
      </c>
      <c r="G799" s="611" t="s">
        <v>147</v>
      </c>
      <c r="H799" s="611" t="s">
        <v>147</v>
      </c>
    </row>
    <row r="800" spans="3:8">
      <c r="D800" s="611" t="s">
        <v>147</v>
      </c>
      <c r="E800" s="611" t="s">
        <v>147</v>
      </c>
      <c r="F800" s="611" t="s">
        <v>147</v>
      </c>
      <c r="G800" s="611" t="s">
        <v>147</v>
      </c>
      <c r="H800" s="611" t="s">
        <v>147</v>
      </c>
    </row>
    <row r="801" spans="4:8">
      <c r="D801" s="611" t="s">
        <v>147</v>
      </c>
      <c r="E801" s="611" t="s">
        <v>147</v>
      </c>
      <c r="F801" s="611" t="s">
        <v>147</v>
      </c>
      <c r="G801" s="611" t="s">
        <v>147</v>
      </c>
      <c r="H801" s="611" t="s">
        <v>147</v>
      </c>
    </row>
    <row r="802" spans="4:8">
      <c r="D802" s="611" t="s">
        <v>147</v>
      </c>
      <c r="E802" s="611" t="s">
        <v>147</v>
      </c>
      <c r="F802" s="611" t="s">
        <v>147</v>
      </c>
      <c r="G802" s="611" t="s">
        <v>147</v>
      </c>
      <c r="H802" s="611" t="s">
        <v>147</v>
      </c>
    </row>
    <row r="803" spans="4:8">
      <c r="D803" s="611" t="s">
        <v>147</v>
      </c>
      <c r="E803" s="611" t="s">
        <v>147</v>
      </c>
      <c r="F803" s="611" t="s">
        <v>147</v>
      </c>
      <c r="G803" s="611" t="s">
        <v>147</v>
      </c>
      <c r="H803" s="611" t="s">
        <v>147</v>
      </c>
    </row>
    <row r="804" spans="4:8">
      <c r="D804" s="611" t="s">
        <v>147</v>
      </c>
      <c r="E804" s="611" t="s">
        <v>147</v>
      </c>
      <c r="F804" s="611" t="s">
        <v>147</v>
      </c>
      <c r="G804" s="611" t="s">
        <v>147</v>
      </c>
      <c r="H804" s="611" t="s">
        <v>147</v>
      </c>
    </row>
    <row r="805" spans="4:8">
      <c r="D805" s="611" t="s">
        <v>147</v>
      </c>
      <c r="E805" s="611" t="s">
        <v>147</v>
      </c>
      <c r="F805" s="611" t="s">
        <v>147</v>
      </c>
      <c r="G805" s="611" t="s">
        <v>147</v>
      </c>
      <c r="H805" s="611" t="s">
        <v>147</v>
      </c>
    </row>
    <row r="806" spans="4:8">
      <c r="D806" s="611" t="s">
        <v>147</v>
      </c>
      <c r="E806" s="611" t="s">
        <v>147</v>
      </c>
      <c r="F806" s="611" t="s">
        <v>147</v>
      </c>
      <c r="G806" s="611" t="s">
        <v>147</v>
      </c>
      <c r="H806" s="611" t="s">
        <v>147</v>
      </c>
    </row>
    <row r="807" spans="4:8">
      <c r="D807" s="611" t="s">
        <v>147</v>
      </c>
      <c r="E807" s="611" t="s">
        <v>147</v>
      </c>
      <c r="F807" s="611" t="s">
        <v>147</v>
      </c>
      <c r="G807" s="611" t="s">
        <v>147</v>
      </c>
      <c r="H807" s="611" t="s">
        <v>147</v>
      </c>
    </row>
    <row r="808" spans="4:8">
      <c r="D808" s="611" t="s">
        <v>147</v>
      </c>
      <c r="E808" s="611" t="s">
        <v>147</v>
      </c>
      <c r="F808" s="611" t="s">
        <v>147</v>
      </c>
      <c r="G808" s="611" t="s">
        <v>147</v>
      </c>
      <c r="H808" s="611" t="s">
        <v>147</v>
      </c>
    </row>
    <row r="809" spans="4:8">
      <c r="D809" s="611" t="s">
        <v>147</v>
      </c>
      <c r="E809" s="611" t="s">
        <v>147</v>
      </c>
      <c r="F809" s="611" t="s">
        <v>147</v>
      </c>
      <c r="G809" s="611" t="s">
        <v>147</v>
      </c>
      <c r="H809" s="611" t="s">
        <v>147</v>
      </c>
    </row>
    <row r="810" spans="4:8">
      <c r="D810" s="611" t="s">
        <v>147</v>
      </c>
      <c r="E810" s="611" t="s">
        <v>147</v>
      </c>
      <c r="F810" s="611" t="s">
        <v>147</v>
      </c>
      <c r="G810" s="611" t="s">
        <v>147</v>
      </c>
      <c r="H810" s="611" t="s">
        <v>147</v>
      </c>
    </row>
    <row r="811" spans="4:8">
      <c r="D811" s="611" t="s">
        <v>147</v>
      </c>
      <c r="E811" s="611" t="s">
        <v>147</v>
      </c>
      <c r="F811" s="611" t="s">
        <v>147</v>
      </c>
      <c r="G811" s="611" t="s">
        <v>147</v>
      </c>
      <c r="H811" s="611" t="s">
        <v>147</v>
      </c>
    </row>
    <row r="812" spans="4:8">
      <c r="D812" s="611" t="s">
        <v>147</v>
      </c>
      <c r="E812" s="611" t="s">
        <v>147</v>
      </c>
      <c r="F812" s="611" t="s">
        <v>147</v>
      </c>
      <c r="G812" s="611" t="s">
        <v>147</v>
      </c>
      <c r="H812" s="611" t="s">
        <v>147</v>
      </c>
    </row>
    <row r="813" spans="4:8">
      <c r="D813" s="611" t="s">
        <v>147</v>
      </c>
      <c r="E813" s="611" t="s">
        <v>147</v>
      </c>
      <c r="F813" s="611" t="s">
        <v>147</v>
      </c>
      <c r="G813" s="611" t="s">
        <v>147</v>
      </c>
      <c r="H813" s="611" t="s">
        <v>147</v>
      </c>
    </row>
    <row r="814" spans="4:8">
      <c r="D814" s="611" t="s">
        <v>147</v>
      </c>
      <c r="E814" s="611" t="s">
        <v>147</v>
      </c>
      <c r="F814" s="611" t="s">
        <v>147</v>
      </c>
      <c r="G814" s="611" t="s">
        <v>147</v>
      </c>
      <c r="H814" s="611" t="s">
        <v>147</v>
      </c>
    </row>
    <row r="815" spans="4:8">
      <c r="D815" s="611" t="s">
        <v>147</v>
      </c>
      <c r="E815" s="611" t="s">
        <v>147</v>
      </c>
      <c r="F815" s="611" t="s">
        <v>147</v>
      </c>
      <c r="G815" s="611" t="s">
        <v>147</v>
      </c>
      <c r="H815" s="611" t="s">
        <v>147</v>
      </c>
    </row>
    <row r="816" spans="4:8">
      <c r="D816" s="611" t="s">
        <v>147</v>
      </c>
      <c r="E816" s="611" t="s">
        <v>147</v>
      </c>
      <c r="F816" s="611" t="s">
        <v>147</v>
      </c>
      <c r="G816" s="611" t="s">
        <v>147</v>
      </c>
      <c r="H816" s="611" t="s">
        <v>147</v>
      </c>
    </row>
    <row r="817" spans="4:8">
      <c r="D817" s="611" t="s">
        <v>147</v>
      </c>
      <c r="E817" s="611" t="s">
        <v>147</v>
      </c>
      <c r="F817" s="611" t="s">
        <v>147</v>
      </c>
      <c r="G817" s="611" t="s">
        <v>147</v>
      </c>
      <c r="H817" s="611" t="s">
        <v>147</v>
      </c>
    </row>
    <row r="818" spans="4:8">
      <c r="D818" s="611" t="s">
        <v>147</v>
      </c>
      <c r="E818" s="611" t="s">
        <v>147</v>
      </c>
      <c r="F818" s="611" t="s">
        <v>147</v>
      </c>
      <c r="G818" s="611" t="s">
        <v>147</v>
      </c>
      <c r="H818" s="611" t="s">
        <v>147</v>
      </c>
    </row>
    <row r="819" spans="4:8">
      <c r="D819" s="611" t="s">
        <v>147</v>
      </c>
      <c r="E819" s="611" t="s">
        <v>147</v>
      </c>
      <c r="F819" s="611" t="s">
        <v>147</v>
      </c>
      <c r="G819" s="611" t="s">
        <v>147</v>
      </c>
      <c r="H819" s="611" t="s">
        <v>147</v>
      </c>
    </row>
    <row r="820" spans="4:8">
      <c r="D820" s="611" t="s">
        <v>147</v>
      </c>
      <c r="E820" s="611" t="s">
        <v>147</v>
      </c>
      <c r="F820" s="611" t="s">
        <v>147</v>
      </c>
      <c r="G820" s="611" t="s">
        <v>147</v>
      </c>
      <c r="H820" s="611" t="s">
        <v>147</v>
      </c>
    </row>
    <row r="821" spans="4:8">
      <c r="D821" s="611" t="s">
        <v>147</v>
      </c>
      <c r="E821" s="611" t="s">
        <v>147</v>
      </c>
      <c r="F821" s="611" t="s">
        <v>147</v>
      </c>
      <c r="G821" s="611" t="s">
        <v>147</v>
      </c>
      <c r="H821" s="611" t="s">
        <v>147</v>
      </c>
    </row>
    <row r="822" spans="4:8">
      <c r="D822" s="611" t="s">
        <v>147</v>
      </c>
      <c r="E822" s="611" t="s">
        <v>147</v>
      </c>
      <c r="F822" s="611" t="s">
        <v>147</v>
      </c>
      <c r="G822" s="611" t="s">
        <v>147</v>
      </c>
      <c r="H822" s="611" t="s">
        <v>147</v>
      </c>
    </row>
    <row r="823" spans="4:8">
      <c r="D823" s="611" t="s">
        <v>147</v>
      </c>
      <c r="E823" s="611" t="s">
        <v>147</v>
      </c>
      <c r="F823" s="611" t="s">
        <v>147</v>
      </c>
      <c r="G823" s="611" t="s">
        <v>147</v>
      </c>
      <c r="H823" s="611" t="s">
        <v>147</v>
      </c>
    </row>
    <row r="824" spans="4:8">
      <c r="D824" s="611" t="s">
        <v>147</v>
      </c>
      <c r="E824" s="611" t="s">
        <v>147</v>
      </c>
      <c r="F824" s="611" t="s">
        <v>147</v>
      </c>
      <c r="G824" s="611" t="s">
        <v>147</v>
      </c>
      <c r="H824" s="611" t="s">
        <v>147</v>
      </c>
    </row>
    <row r="825" spans="4:8">
      <c r="D825" s="611" t="s">
        <v>147</v>
      </c>
      <c r="E825" s="611" t="s">
        <v>147</v>
      </c>
      <c r="F825" s="611" t="s">
        <v>147</v>
      </c>
      <c r="G825" s="611" t="s">
        <v>147</v>
      </c>
      <c r="H825" s="611" t="s">
        <v>147</v>
      </c>
    </row>
    <row r="826" spans="4:8">
      <c r="D826" s="611" t="s">
        <v>147</v>
      </c>
      <c r="E826" s="611" t="s">
        <v>147</v>
      </c>
      <c r="F826" s="611" t="s">
        <v>147</v>
      </c>
      <c r="G826" s="611" t="s">
        <v>147</v>
      </c>
      <c r="H826" s="611" t="s">
        <v>147</v>
      </c>
    </row>
    <row r="827" spans="4:8">
      <c r="D827" s="611" t="s">
        <v>147</v>
      </c>
      <c r="E827" s="611" t="s">
        <v>147</v>
      </c>
      <c r="F827" s="611" t="s">
        <v>147</v>
      </c>
      <c r="G827" s="611" t="s">
        <v>147</v>
      </c>
      <c r="H827" s="611" t="s">
        <v>147</v>
      </c>
    </row>
    <row r="828" spans="4:8">
      <c r="D828" s="611" t="s">
        <v>147</v>
      </c>
      <c r="E828" s="611" t="s">
        <v>147</v>
      </c>
      <c r="F828" s="611" t="s">
        <v>147</v>
      </c>
      <c r="G828" s="611" t="s">
        <v>147</v>
      </c>
      <c r="H828" s="611" t="s">
        <v>147</v>
      </c>
    </row>
    <row r="829" spans="4:8">
      <c r="D829" s="611" t="s">
        <v>147</v>
      </c>
      <c r="E829" s="611" t="s">
        <v>147</v>
      </c>
      <c r="F829" s="611" t="s">
        <v>147</v>
      </c>
      <c r="G829" s="611" t="s">
        <v>147</v>
      </c>
      <c r="H829" s="611" t="s">
        <v>147</v>
      </c>
    </row>
    <row r="830" spans="4:8">
      <c r="D830" s="611" t="s">
        <v>147</v>
      </c>
      <c r="E830" s="611" t="s">
        <v>147</v>
      </c>
      <c r="F830" s="611" t="s">
        <v>147</v>
      </c>
      <c r="G830" s="611" t="s">
        <v>147</v>
      </c>
      <c r="H830" s="611" t="s">
        <v>147</v>
      </c>
    </row>
    <row r="831" spans="4:8">
      <c r="D831" s="611" t="s">
        <v>147</v>
      </c>
      <c r="E831" s="611" t="s">
        <v>147</v>
      </c>
      <c r="F831" s="611" t="s">
        <v>147</v>
      </c>
      <c r="G831" s="611" t="s">
        <v>147</v>
      </c>
      <c r="H831" s="611" t="s">
        <v>147</v>
      </c>
    </row>
    <row r="832" spans="4:8">
      <c r="D832" s="611" t="s">
        <v>147</v>
      </c>
      <c r="E832" s="611" t="s">
        <v>147</v>
      </c>
      <c r="F832" s="611" t="s">
        <v>147</v>
      </c>
      <c r="G832" s="611" t="s">
        <v>147</v>
      </c>
      <c r="H832" s="611" t="s">
        <v>147</v>
      </c>
    </row>
    <row r="833" spans="4:8">
      <c r="D833" s="611" t="s">
        <v>147</v>
      </c>
      <c r="E833" s="611" t="s">
        <v>147</v>
      </c>
      <c r="F833" s="611" t="s">
        <v>147</v>
      </c>
      <c r="G833" s="611" t="s">
        <v>147</v>
      </c>
      <c r="H833" s="611" t="s">
        <v>147</v>
      </c>
    </row>
    <row r="834" spans="4:8">
      <c r="D834" s="611" t="s">
        <v>147</v>
      </c>
      <c r="E834" s="611" t="s">
        <v>147</v>
      </c>
      <c r="F834" s="611" t="s">
        <v>147</v>
      </c>
      <c r="G834" s="611" t="s">
        <v>147</v>
      </c>
      <c r="H834" s="611" t="s">
        <v>147</v>
      </c>
    </row>
    <row r="835" spans="4:8">
      <c r="D835" s="611" t="s">
        <v>147</v>
      </c>
      <c r="E835" s="611" t="s">
        <v>147</v>
      </c>
      <c r="F835" s="611" t="s">
        <v>147</v>
      </c>
      <c r="G835" s="611" t="s">
        <v>147</v>
      </c>
      <c r="H835" s="611" t="s">
        <v>147</v>
      </c>
    </row>
    <row r="836" spans="4:8">
      <c r="D836" s="611" t="s">
        <v>147</v>
      </c>
      <c r="E836" s="611" t="s">
        <v>147</v>
      </c>
      <c r="F836" s="611" t="s">
        <v>147</v>
      </c>
      <c r="G836" s="611" t="s">
        <v>147</v>
      </c>
      <c r="H836" s="611" t="s">
        <v>147</v>
      </c>
    </row>
    <row r="837" spans="4:8">
      <c r="D837" s="611" t="s">
        <v>147</v>
      </c>
      <c r="E837" s="611" t="s">
        <v>147</v>
      </c>
      <c r="F837" s="611" t="s">
        <v>147</v>
      </c>
      <c r="G837" s="611" t="s">
        <v>147</v>
      </c>
      <c r="H837" s="611" t="s">
        <v>147</v>
      </c>
    </row>
    <row r="838" spans="4:8">
      <c r="D838" s="611" t="s">
        <v>147</v>
      </c>
      <c r="E838" s="611" t="s">
        <v>147</v>
      </c>
      <c r="F838" s="611" t="s">
        <v>147</v>
      </c>
      <c r="G838" s="611" t="s">
        <v>147</v>
      </c>
      <c r="H838" s="611" t="s">
        <v>147</v>
      </c>
    </row>
    <row r="839" spans="4:8">
      <c r="D839" s="611" t="s">
        <v>147</v>
      </c>
      <c r="E839" s="611" t="s">
        <v>147</v>
      </c>
      <c r="F839" s="611" t="s">
        <v>147</v>
      </c>
      <c r="G839" s="611" t="s">
        <v>147</v>
      </c>
      <c r="H839" s="611" t="s">
        <v>147</v>
      </c>
    </row>
    <row r="840" spans="4:8">
      <c r="D840" s="611" t="s">
        <v>147</v>
      </c>
      <c r="E840" s="611" t="s">
        <v>147</v>
      </c>
      <c r="F840" s="611" t="s">
        <v>147</v>
      </c>
      <c r="G840" s="611" t="s">
        <v>147</v>
      </c>
      <c r="H840" s="611" t="s">
        <v>147</v>
      </c>
    </row>
    <row r="841" spans="4:8">
      <c r="D841" s="611" t="s">
        <v>147</v>
      </c>
      <c r="E841" s="611" t="s">
        <v>147</v>
      </c>
      <c r="F841" s="611" t="s">
        <v>147</v>
      </c>
      <c r="G841" s="611" t="s">
        <v>147</v>
      </c>
      <c r="H841" s="611" t="s">
        <v>147</v>
      </c>
    </row>
    <row r="842" spans="4:8">
      <c r="D842" s="611" t="s">
        <v>147</v>
      </c>
      <c r="E842" s="611" t="s">
        <v>147</v>
      </c>
      <c r="F842" s="611" t="s">
        <v>147</v>
      </c>
      <c r="G842" s="611" t="s">
        <v>147</v>
      </c>
      <c r="H842" s="611" t="s">
        <v>147</v>
      </c>
    </row>
    <row r="843" spans="4:8">
      <c r="D843" s="611" t="s">
        <v>147</v>
      </c>
      <c r="E843" s="611" t="s">
        <v>147</v>
      </c>
      <c r="F843" s="611" t="s">
        <v>147</v>
      </c>
      <c r="G843" s="611" t="s">
        <v>147</v>
      </c>
      <c r="H843" s="611" t="s">
        <v>147</v>
      </c>
    </row>
    <row r="844" spans="4:8">
      <c r="D844" s="611" t="s">
        <v>147</v>
      </c>
      <c r="E844" s="611" t="s">
        <v>147</v>
      </c>
      <c r="F844" s="611" t="s">
        <v>147</v>
      </c>
      <c r="G844" s="611" t="s">
        <v>147</v>
      </c>
      <c r="H844" s="611" t="s">
        <v>147</v>
      </c>
    </row>
    <row r="845" spans="4:8">
      <c r="D845" s="611" t="s">
        <v>147</v>
      </c>
      <c r="E845" s="611" t="s">
        <v>147</v>
      </c>
      <c r="F845" s="611" t="s">
        <v>147</v>
      </c>
      <c r="G845" s="611" t="s">
        <v>147</v>
      </c>
      <c r="H845" s="611" t="s">
        <v>147</v>
      </c>
    </row>
    <row r="846" spans="4:8">
      <c r="D846" s="611" t="s">
        <v>147</v>
      </c>
      <c r="E846" s="611" t="s">
        <v>147</v>
      </c>
      <c r="F846" s="611" t="s">
        <v>147</v>
      </c>
      <c r="G846" s="611" t="s">
        <v>147</v>
      </c>
      <c r="H846" s="611" t="s">
        <v>147</v>
      </c>
    </row>
    <row r="847" spans="4:8">
      <c r="D847" s="611" t="s">
        <v>147</v>
      </c>
      <c r="E847" s="611" t="s">
        <v>147</v>
      </c>
      <c r="F847" s="611" t="s">
        <v>147</v>
      </c>
      <c r="G847" s="611" t="s">
        <v>147</v>
      </c>
      <c r="H847" s="611" t="s">
        <v>147</v>
      </c>
    </row>
    <row r="848" spans="4:8">
      <c r="D848" s="611" t="s">
        <v>147</v>
      </c>
      <c r="E848" s="611" t="s">
        <v>147</v>
      </c>
      <c r="F848" s="611" t="s">
        <v>147</v>
      </c>
      <c r="G848" s="611" t="s">
        <v>147</v>
      </c>
      <c r="H848" s="611" t="s">
        <v>147</v>
      </c>
    </row>
    <row r="849" spans="4:8">
      <c r="D849" s="611" t="s">
        <v>147</v>
      </c>
      <c r="E849" s="611" t="s">
        <v>147</v>
      </c>
      <c r="F849" s="611" t="s">
        <v>147</v>
      </c>
      <c r="G849" s="611" t="s">
        <v>147</v>
      </c>
      <c r="H849" s="611" t="s">
        <v>147</v>
      </c>
    </row>
    <row r="850" spans="4:8">
      <c r="D850" s="611" t="s">
        <v>147</v>
      </c>
      <c r="E850" s="611" t="s">
        <v>147</v>
      </c>
      <c r="F850" s="611" t="s">
        <v>147</v>
      </c>
      <c r="G850" s="611" t="s">
        <v>147</v>
      </c>
      <c r="H850" s="611" t="s">
        <v>147</v>
      </c>
    </row>
    <row r="851" spans="4:8">
      <c r="D851" s="611" t="s">
        <v>147</v>
      </c>
      <c r="E851" s="611" t="s">
        <v>147</v>
      </c>
      <c r="F851" s="611" t="s">
        <v>147</v>
      </c>
      <c r="G851" s="611" t="s">
        <v>147</v>
      </c>
      <c r="H851" s="611" t="s">
        <v>147</v>
      </c>
    </row>
    <row r="852" spans="4:8">
      <c r="D852" s="611" t="s">
        <v>147</v>
      </c>
      <c r="E852" s="611" t="s">
        <v>147</v>
      </c>
      <c r="F852" s="611" t="s">
        <v>147</v>
      </c>
      <c r="G852" s="611" t="s">
        <v>147</v>
      </c>
      <c r="H852" s="611" t="s">
        <v>147</v>
      </c>
    </row>
    <row r="853" spans="4:8">
      <c r="D853" s="611" t="s">
        <v>147</v>
      </c>
      <c r="E853" s="611" t="s">
        <v>147</v>
      </c>
      <c r="F853" s="611" t="s">
        <v>147</v>
      </c>
      <c r="G853" s="611" t="s">
        <v>147</v>
      </c>
      <c r="H853" s="611" t="s">
        <v>147</v>
      </c>
    </row>
    <row r="854" spans="4:8">
      <c r="D854" s="611" t="s">
        <v>147</v>
      </c>
      <c r="E854" s="611" t="s">
        <v>147</v>
      </c>
      <c r="F854" s="611" t="s">
        <v>147</v>
      </c>
      <c r="G854" s="611" t="s">
        <v>147</v>
      </c>
      <c r="H854" s="611" t="s">
        <v>147</v>
      </c>
    </row>
    <row r="855" spans="4:8">
      <c r="D855" s="611" t="s">
        <v>147</v>
      </c>
      <c r="E855" s="611" t="s">
        <v>147</v>
      </c>
      <c r="F855" s="611" t="s">
        <v>147</v>
      </c>
      <c r="G855" s="611" t="s">
        <v>147</v>
      </c>
      <c r="H855" s="611" t="s">
        <v>147</v>
      </c>
    </row>
    <row r="856" spans="4:8">
      <c r="D856" s="611" t="s">
        <v>147</v>
      </c>
      <c r="E856" s="611" t="s">
        <v>147</v>
      </c>
      <c r="F856" s="611" t="s">
        <v>147</v>
      </c>
      <c r="G856" s="611" t="s">
        <v>147</v>
      </c>
      <c r="H856" s="611" t="s">
        <v>147</v>
      </c>
    </row>
    <row r="857" spans="4:8">
      <c r="D857" s="611" t="s">
        <v>147</v>
      </c>
      <c r="E857" s="611" t="s">
        <v>147</v>
      </c>
      <c r="F857" s="611" t="s">
        <v>147</v>
      </c>
      <c r="G857" s="611" t="s">
        <v>147</v>
      </c>
      <c r="H857" s="611" t="s">
        <v>147</v>
      </c>
    </row>
    <row r="858" spans="4:8">
      <c r="D858" s="611" t="s">
        <v>147</v>
      </c>
      <c r="E858" s="611" t="s">
        <v>147</v>
      </c>
      <c r="F858" s="611" t="s">
        <v>147</v>
      </c>
      <c r="G858" s="611" t="s">
        <v>147</v>
      </c>
      <c r="H858" s="611" t="s">
        <v>147</v>
      </c>
    </row>
    <row r="859" spans="4:8">
      <c r="D859" s="611" t="s">
        <v>147</v>
      </c>
      <c r="E859" s="611" t="s">
        <v>147</v>
      </c>
      <c r="F859" s="611" t="s">
        <v>147</v>
      </c>
      <c r="G859" s="611" t="s">
        <v>147</v>
      </c>
      <c r="H859" s="611" t="s">
        <v>147</v>
      </c>
    </row>
    <row r="860" spans="4:8">
      <c r="D860" s="611" t="s">
        <v>147</v>
      </c>
      <c r="E860" s="611" t="s">
        <v>147</v>
      </c>
      <c r="F860" s="611" t="s">
        <v>147</v>
      </c>
      <c r="G860" s="611" t="s">
        <v>147</v>
      </c>
      <c r="H860" s="611" t="s">
        <v>147</v>
      </c>
    </row>
    <row r="861" spans="4:8">
      <c r="D861" s="611" t="s">
        <v>147</v>
      </c>
      <c r="E861" s="611" t="s">
        <v>147</v>
      </c>
      <c r="F861" s="611" t="s">
        <v>147</v>
      </c>
      <c r="G861" s="611" t="s">
        <v>147</v>
      </c>
      <c r="H861" s="611" t="s">
        <v>147</v>
      </c>
    </row>
    <row r="862" spans="4:8">
      <c r="D862" s="611" t="s">
        <v>147</v>
      </c>
      <c r="E862" s="611" t="s">
        <v>147</v>
      </c>
      <c r="F862" s="611" t="s">
        <v>147</v>
      </c>
      <c r="G862" s="611" t="s">
        <v>147</v>
      </c>
      <c r="H862" s="611" t="s">
        <v>147</v>
      </c>
    </row>
    <row r="863" spans="4:8">
      <c r="D863" s="611" t="s">
        <v>147</v>
      </c>
      <c r="E863" s="611" t="s">
        <v>147</v>
      </c>
      <c r="F863" s="611" t="s">
        <v>147</v>
      </c>
      <c r="G863" s="611" t="s">
        <v>147</v>
      </c>
      <c r="H863" s="611" t="s">
        <v>147</v>
      </c>
    </row>
    <row r="864" spans="4:8">
      <c r="D864" s="611" t="s">
        <v>147</v>
      </c>
      <c r="E864" s="611" t="s">
        <v>147</v>
      </c>
      <c r="F864" s="611" t="s">
        <v>147</v>
      </c>
      <c r="G864" s="611" t="s">
        <v>147</v>
      </c>
      <c r="H864" s="611" t="s">
        <v>147</v>
      </c>
    </row>
    <row r="865" spans="4:8">
      <c r="D865" s="611" t="s">
        <v>147</v>
      </c>
      <c r="E865" s="611" t="s">
        <v>147</v>
      </c>
      <c r="F865" s="611" t="s">
        <v>147</v>
      </c>
      <c r="G865" s="611" t="s">
        <v>147</v>
      </c>
      <c r="H865" s="611" t="s">
        <v>147</v>
      </c>
    </row>
    <row r="866" spans="4:8">
      <c r="D866" s="611" t="s">
        <v>147</v>
      </c>
      <c r="E866" s="611" t="s">
        <v>147</v>
      </c>
      <c r="F866" s="611" t="s">
        <v>147</v>
      </c>
      <c r="G866" s="611" t="s">
        <v>147</v>
      </c>
      <c r="H866" s="611" t="s">
        <v>147</v>
      </c>
    </row>
    <row r="867" spans="4:8">
      <c r="D867" s="611" t="s">
        <v>147</v>
      </c>
      <c r="E867" s="611" t="s">
        <v>147</v>
      </c>
      <c r="F867" s="611" t="s">
        <v>147</v>
      </c>
      <c r="G867" s="611" t="s">
        <v>147</v>
      </c>
      <c r="H867" s="611" t="s">
        <v>147</v>
      </c>
    </row>
    <row r="868" spans="4:8">
      <c r="D868" s="611" t="s">
        <v>147</v>
      </c>
      <c r="E868" s="611" t="s">
        <v>147</v>
      </c>
      <c r="F868" s="611" t="s">
        <v>147</v>
      </c>
      <c r="G868" s="611" t="s">
        <v>147</v>
      </c>
      <c r="H868" s="611" t="s">
        <v>147</v>
      </c>
    </row>
    <row r="869" spans="4:8">
      <c r="D869" s="611" t="s">
        <v>147</v>
      </c>
      <c r="E869" s="611" t="s">
        <v>147</v>
      </c>
      <c r="F869" s="611" t="s">
        <v>147</v>
      </c>
      <c r="G869" s="611" t="s">
        <v>147</v>
      </c>
      <c r="H869" s="611" t="s">
        <v>147</v>
      </c>
    </row>
    <row r="870" spans="4:8">
      <c r="D870" s="611" t="s">
        <v>147</v>
      </c>
      <c r="E870" s="611" t="s">
        <v>147</v>
      </c>
      <c r="F870" s="611" t="s">
        <v>147</v>
      </c>
      <c r="G870" s="611" t="s">
        <v>147</v>
      </c>
      <c r="H870" s="611" t="s">
        <v>147</v>
      </c>
    </row>
    <row r="871" spans="4:8">
      <c r="D871" s="611" t="s">
        <v>147</v>
      </c>
      <c r="E871" s="611" t="s">
        <v>147</v>
      </c>
      <c r="F871" s="611" t="s">
        <v>147</v>
      </c>
      <c r="G871" s="611" t="s">
        <v>147</v>
      </c>
      <c r="H871" s="611" t="s">
        <v>147</v>
      </c>
    </row>
    <row r="872" spans="4:8">
      <c r="D872" s="611" t="s">
        <v>147</v>
      </c>
      <c r="E872" s="611" t="s">
        <v>147</v>
      </c>
      <c r="F872" s="611" t="s">
        <v>147</v>
      </c>
      <c r="G872" s="611" t="s">
        <v>147</v>
      </c>
      <c r="H872" s="611" t="s">
        <v>147</v>
      </c>
    </row>
    <row r="873" spans="4:8">
      <c r="D873" s="611" t="s">
        <v>147</v>
      </c>
      <c r="E873" s="611" t="s">
        <v>147</v>
      </c>
      <c r="F873" s="611" t="s">
        <v>147</v>
      </c>
      <c r="G873" s="611" t="s">
        <v>147</v>
      </c>
      <c r="H873" s="611" t="s">
        <v>147</v>
      </c>
    </row>
    <row r="874" spans="4:8">
      <c r="D874" s="611" t="s">
        <v>147</v>
      </c>
      <c r="E874" s="611" t="s">
        <v>147</v>
      </c>
      <c r="F874" s="611" t="s">
        <v>147</v>
      </c>
      <c r="G874" s="611" t="s">
        <v>147</v>
      </c>
      <c r="H874" s="611" t="s">
        <v>147</v>
      </c>
    </row>
    <row r="875" spans="4:8">
      <c r="D875" s="611" t="s">
        <v>147</v>
      </c>
      <c r="E875" s="611" t="s">
        <v>147</v>
      </c>
      <c r="F875" s="611" t="s">
        <v>147</v>
      </c>
      <c r="G875" s="611" t="s">
        <v>147</v>
      </c>
      <c r="H875" s="611" t="s">
        <v>147</v>
      </c>
    </row>
    <row r="876" spans="4:8">
      <c r="D876" s="611" t="s">
        <v>147</v>
      </c>
      <c r="E876" s="611" t="s">
        <v>147</v>
      </c>
      <c r="F876" s="611" t="s">
        <v>147</v>
      </c>
      <c r="G876" s="611" t="s">
        <v>147</v>
      </c>
      <c r="H876" s="611" t="s">
        <v>147</v>
      </c>
    </row>
    <row r="877" spans="4:8">
      <c r="D877" s="611" t="s">
        <v>147</v>
      </c>
      <c r="E877" s="611" t="s">
        <v>147</v>
      </c>
      <c r="F877" s="611" t="s">
        <v>147</v>
      </c>
      <c r="G877" s="611" t="s">
        <v>147</v>
      </c>
      <c r="H877" s="611" t="s">
        <v>147</v>
      </c>
    </row>
    <row r="878" spans="4:8">
      <c r="D878" s="611" t="s">
        <v>147</v>
      </c>
      <c r="E878" s="611" t="s">
        <v>147</v>
      </c>
      <c r="F878" s="611" t="s">
        <v>147</v>
      </c>
      <c r="G878" s="611" t="s">
        <v>147</v>
      </c>
      <c r="H878" s="611" t="s">
        <v>147</v>
      </c>
    </row>
    <row r="879" spans="4:8">
      <c r="D879" s="611" t="s">
        <v>147</v>
      </c>
      <c r="E879" s="611" t="s">
        <v>147</v>
      </c>
      <c r="F879" s="611" t="s">
        <v>147</v>
      </c>
      <c r="G879" s="611" t="s">
        <v>147</v>
      </c>
      <c r="H879" s="611" t="s">
        <v>147</v>
      </c>
    </row>
    <row r="880" spans="4:8">
      <c r="D880" s="611" t="s">
        <v>147</v>
      </c>
      <c r="E880" s="611" t="s">
        <v>147</v>
      </c>
      <c r="F880" s="611" t="s">
        <v>147</v>
      </c>
      <c r="G880" s="611" t="s">
        <v>147</v>
      </c>
      <c r="H880" s="611" t="s">
        <v>147</v>
      </c>
    </row>
    <row r="881" spans="4:8">
      <c r="D881" s="611" t="s">
        <v>147</v>
      </c>
      <c r="E881" s="611" t="s">
        <v>147</v>
      </c>
      <c r="F881" s="611" t="s">
        <v>147</v>
      </c>
      <c r="G881" s="611" t="s">
        <v>147</v>
      </c>
      <c r="H881" s="611" t="s">
        <v>147</v>
      </c>
    </row>
    <row r="882" spans="4:8">
      <c r="D882" s="611" t="s">
        <v>147</v>
      </c>
      <c r="E882" s="611" t="s">
        <v>147</v>
      </c>
      <c r="F882" s="611" t="s">
        <v>147</v>
      </c>
      <c r="G882" s="611" t="s">
        <v>147</v>
      </c>
      <c r="H882" s="611" t="s">
        <v>147</v>
      </c>
    </row>
    <row r="883" spans="4:8">
      <c r="D883" s="611" t="s">
        <v>147</v>
      </c>
      <c r="E883" s="611" t="s">
        <v>147</v>
      </c>
      <c r="F883" s="611" t="s">
        <v>147</v>
      </c>
      <c r="G883" s="611" t="s">
        <v>147</v>
      </c>
      <c r="H883" s="611" t="s">
        <v>147</v>
      </c>
    </row>
    <row r="884" spans="4:8">
      <c r="D884" s="611" t="s">
        <v>147</v>
      </c>
      <c r="E884" s="611" t="s">
        <v>147</v>
      </c>
      <c r="F884" s="611" t="s">
        <v>147</v>
      </c>
      <c r="G884" s="611" t="s">
        <v>147</v>
      </c>
      <c r="H884" s="611" t="s">
        <v>147</v>
      </c>
    </row>
    <row r="885" spans="4:8">
      <c r="D885" s="611" t="s">
        <v>147</v>
      </c>
      <c r="E885" s="611" t="s">
        <v>147</v>
      </c>
      <c r="F885" s="611" t="s">
        <v>147</v>
      </c>
      <c r="G885" s="611" t="s">
        <v>147</v>
      </c>
      <c r="H885" s="611" t="s">
        <v>147</v>
      </c>
    </row>
    <row r="886" spans="4:8">
      <c r="D886" s="611" t="s">
        <v>147</v>
      </c>
      <c r="E886" s="611" t="s">
        <v>147</v>
      </c>
      <c r="F886" s="611" t="s">
        <v>147</v>
      </c>
      <c r="G886" s="611" t="s">
        <v>147</v>
      </c>
      <c r="H886" s="611" t="s">
        <v>147</v>
      </c>
    </row>
    <row r="887" spans="4:8">
      <c r="D887" s="611" t="s">
        <v>147</v>
      </c>
      <c r="E887" s="611" t="s">
        <v>147</v>
      </c>
      <c r="F887" s="611" t="s">
        <v>147</v>
      </c>
      <c r="G887" s="611" t="s">
        <v>147</v>
      </c>
      <c r="H887" s="611" t="s">
        <v>147</v>
      </c>
    </row>
    <row r="888" spans="4:8">
      <c r="D888" s="611" t="s">
        <v>147</v>
      </c>
      <c r="E888" s="611" t="s">
        <v>147</v>
      </c>
      <c r="F888" s="611" t="s">
        <v>147</v>
      </c>
      <c r="G888" s="611" t="s">
        <v>147</v>
      </c>
      <c r="H888" s="611" t="s">
        <v>147</v>
      </c>
    </row>
    <row r="889" spans="4:8">
      <c r="D889" s="611" t="s">
        <v>147</v>
      </c>
      <c r="E889" s="611" t="s">
        <v>147</v>
      </c>
      <c r="F889" s="611" t="s">
        <v>147</v>
      </c>
      <c r="G889" s="611" t="s">
        <v>147</v>
      </c>
      <c r="H889" s="611" t="s">
        <v>147</v>
      </c>
    </row>
    <row r="890" spans="4:8">
      <c r="D890" s="611" t="s">
        <v>147</v>
      </c>
      <c r="E890" s="611" t="s">
        <v>147</v>
      </c>
      <c r="F890" s="611" t="s">
        <v>147</v>
      </c>
      <c r="G890" s="611" t="s">
        <v>147</v>
      </c>
      <c r="H890" s="611" t="s">
        <v>147</v>
      </c>
    </row>
    <row r="891" spans="4:8">
      <c r="D891" s="611" t="s">
        <v>147</v>
      </c>
      <c r="E891" s="611" t="s">
        <v>147</v>
      </c>
      <c r="F891" s="611" t="s">
        <v>147</v>
      </c>
      <c r="G891" s="611" t="s">
        <v>147</v>
      </c>
      <c r="H891" s="611" t="s">
        <v>147</v>
      </c>
    </row>
    <row r="892" spans="4:8">
      <c r="D892" s="611" t="s">
        <v>147</v>
      </c>
      <c r="E892" s="611" t="s">
        <v>147</v>
      </c>
      <c r="F892" s="611" t="s">
        <v>147</v>
      </c>
      <c r="G892" s="611" t="s">
        <v>147</v>
      </c>
      <c r="H892" s="611" t="s">
        <v>147</v>
      </c>
    </row>
    <row r="893" spans="4:8">
      <c r="D893" s="611" t="s">
        <v>147</v>
      </c>
      <c r="E893" s="611" t="s">
        <v>147</v>
      </c>
      <c r="F893" s="611" t="s">
        <v>147</v>
      </c>
      <c r="G893" s="611" t="s">
        <v>147</v>
      </c>
      <c r="H893" s="611" t="s">
        <v>147</v>
      </c>
    </row>
    <row r="894" spans="4:8">
      <c r="D894" s="611" t="s">
        <v>147</v>
      </c>
      <c r="E894" s="611" t="s">
        <v>147</v>
      </c>
      <c r="F894" s="611" t="s">
        <v>147</v>
      </c>
      <c r="G894" s="611" t="s">
        <v>147</v>
      </c>
      <c r="H894" s="611" t="s">
        <v>147</v>
      </c>
    </row>
    <row r="895" spans="4:8">
      <c r="D895" s="611" t="s">
        <v>147</v>
      </c>
      <c r="E895" s="611" t="s">
        <v>147</v>
      </c>
      <c r="F895" s="611" t="s">
        <v>147</v>
      </c>
      <c r="G895" s="611" t="s">
        <v>147</v>
      </c>
      <c r="H895" s="611" t="s">
        <v>147</v>
      </c>
    </row>
    <row r="896" spans="4:8">
      <c r="D896" s="611" t="s">
        <v>147</v>
      </c>
      <c r="E896" s="611" t="s">
        <v>147</v>
      </c>
      <c r="F896" s="611" t="s">
        <v>147</v>
      </c>
      <c r="G896" s="611" t="s">
        <v>147</v>
      </c>
      <c r="H896" s="611" t="s">
        <v>147</v>
      </c>
    </row>
    <row r="897" spans="4:8">
      <c r="D897" s="611" t="s">
        <v>147</v>
      </c>
      <c r="E897" s="611" t="s">
        <v>147</v>
      </c>
      <c r="F897" s="611" t="s">
        <v>147</v>
      </c>
      <c r="G897" s="611" t="s">
        <v>147</v>
      </c>
      <c r="H897" s="611" t="s">
        <v>147</v>
      </c>
    </row>
    <row r="898" spans="4:8">
      <c r="D898" s="611" t="s">
        <v>147</v>
      </c>
      <c r="E898" s="611" t="s">
        <v>147</v>
      </c>
      <c r="F898" s="611" t="s">
        <v>147</v>
      </c>
      <c r="G898" s="611" t="s">
        <v>147</v>
      </c>
      <c r="H898" s="611" t="s">
        <v>147</v>
      </c>
    </row>
    <row r="899" spans="4:8">
      <c r="D899" s="611" t="s">
        <v>147</v>
      </c>
      <c r="E899" s="611" t="s">
        <v>147</v>
      </c>
      <c r="F899" s="611" t="s">
        <v>147</v>
      </c>
      <c r="G899" s="611" t="s">
        <v>147</v>
      </c>
      <c r="H899" s="611" t="s">
        <v>147</v>
      </c>
    </row>
    <row r="900" spans="4:8">
      <c r="D900" s="611" t="s">
        <v>147</v>
      </c>
      <c r="E900" s="611" t="s">
        <v>147</v>
      </c>
      <c r="F900" s="611" t="s">
        <v>147</v>
      </c>
      <c r="G900" s="611" t="s">
        <v>147</v>
      </c>
      <c r="H900" s="611" t="s">
        <v>147</v>
      </c>
    </row>
    <row r="901" spans="4:8">
      <c r="D901" s="611" t="s">
        <v>147</v>
      </c>
      <c r="E901" s="611" t="s">
        <v>147</v>
      </c>
      <c r="F901" s="611" t="s">
        <v>147</v>
      </c>
      <c r="G901" s="611" t="s">
        <v>147</v>
      </c>
      <c r="H901" s="611" t="s">
        <v>147</v>
      </c>
    </row>
    <row r="902" spans="4:8">
      <c r="D902" s="611" t="s">
        <v>147</v>
      </c>
      <c r="E902" s="611" t="s">
        <v>147</v>
      </c>
      <c r="F902" s="611" t="s">
        <v>147</v>
      </c>
      <c r="G902" s="611" t="s">
        <v>147</v>
      </c>
      <c r="H902" s="611" t="s">
        <v>147</v>
      </c>
    </row>
    <row r="903" spans="4:8">
      <c r="D903" s="611" t="s">
        <v>147</v>
      </c>
      <c r="E903" s="611" t="s">
        <v>147</v>
      </c>
      <c r="F903" s="611" t="s">
        <v>147</v>
      </c>
      <c r="G903" s="611" t="s">
        <v>147</v>
      </c>
      <c r="H903" s="611" t="s">
        <v>147</v>
      </c>
    </row>
    <row r="904" spans="4:8">
      <c r="D904" s="611" t="s">
        <v>147</v>
      </c>
      <c r="E904" s="611" t="s">
        <v>147</v>
      </c>
      <c r="F904" s="611" t="s">
        <v>147</v>
      </c>
      <c r="G904" s="611" t="s">
        <v>147</v>
      </c>
      <c r="H904" s="611" t="s">
        <v>147</v>
      </c>
    </row>
    <row r="905" spans="4:8">
      <c r="D905" s="611" t="s">
        <v>147</v>
      </c>
      <c r="E905" s="611" t="s">
        <v>147</v>
      </c>
      <c r="F905" s="611" t="s">
        <v>147</v>
      </c>
      <c r="G905" s="611" t="s">
        <v>147</v>
      </c>
      <c r="H905" s="611" t="s">
        <v>147</v>
      </c>
    </row>
    <row r="906" spans="4:8">
      <c r="D906" s="611" t="s">
        <v>147</v>
      </c>
      <c r="E906" s="611" t="s">
        <v>147</v>
      </c>
      <c r="F906" s="611" t="s">
        <v>147</v>
      </c>
      <c r="G906" s="611" t="s">
        <v>147</v>
      </c>
      <c r="H906" s="611" t="s">
        <v>147</v>
      </c>
    </row>
    <row r="907" spans="4:8">
      <c r="D907" s="611" t="s">
        <v>147</v>
      </c>
      <c r="E907" s="611" t="s">
        <v>147</v>
      </c>
      <c r="F907" s="611" t="s">
        <v>147</v>
      </c>
      <c r="G907" s="611" t="s">
        <v>147</v>
      </c>
      <c r="H907" s="611" t="s">
        <v>147</v>
      </c>
    </row>
    <row r="908" spans="4:8">
      <c r="D908" s="611" t="s">
        <v>147</v>
      </c>
      <c r="E908" s="611" t="s">
        <v>147</v>
      </c>
      <c r="F908" s="611" t="s">
        <v>147</v>
      </c>
      <c r="G908" s="611" t="s">
        <v>147</v>
      </c>
      <c r="H908" s="611" t="s">
        <v>147</v>
      </c>
    </row>
    <row r="909" spans="4:8">
      <c r="D909" s="611" t="s">
        <v>147</v>
      </c>
      <c r="E909" s="611" t="s">
        <v>147</v>
      </c>
      <c r="F909" s="611" t="s">
        <v>147</v>
      </c>
      <c r="G909" s="611" t="s">
        <v>147</v>
      </c>
      <c r="H909" s="611" t="s">
        <v>147</v>
      </c>
    </row>
    <row r="910" spans="4:8">
      <c r="D910" s="611" t="s">
        <v>147</v>
      </c>
      <c r="E910" s="611" t="s">
        <v>147</v>
      </c>
      <c r="F910" s="611" t="s">
        <v>147</v>
      </c>
      <c r="G910" s="611" t="s">
        <v>147</v>
      </c>
      <c r="H910" s="611" t="s">
        <v>147</v>
      </c>
    </row>
    <row r="911" spans="4:8">
      <c r="D911" s="611" t="s">
        <v>147</v>
      </c>
      <c r="E911" s="611" t="s">
        <v>147</v>
      </c>
      <c r="F911" s="611" t="s">
        <v>147</v>
      </c>
      <c r="G911" s="611" t="s">
        <v>147</v>
      </c>
      <c r="H911" s="611" t="s">
        <v>147</v>
      </c>
    </row>
    <row r="912" spans="4:8">
      <c r="D912" s="611" t="s">
        <v>147</v>
      </c>
      <c r="E912" s="611" t="s">
        <v>147</v>
      </c>
      <c r="F912" s="611" t="s">
        <v>147</v>
      </c>
      <c r="G912" s="611" t="s">
        <v>147</v>
      </c>
      <c r="H912" s="611" t="s">
        <v>147</v>
      </c>
    </row>
    <row r="913" spans="4:8">
      <c r="D913" s="611" t="s">
        <v>147</v>
      </c>
      <c r="E913" s="611" t="s">
        <v>147</v>
      </c>
      <c r="F913" s="611" t="s">
        <v>147</v>
      </c>
      <c r="G913" s="611" t="s">
        <v>147</v>
      </c>
      <c r="H913" s="611" t="s">
        <v>147</v>
      </c>
    </row>
    <row r="914" spans="4:8">
      <c r="D914" s="611" t="s">
        <v>147</v>
      </c>
      <c r="E914" s="611" t="s">
        <v>147</v>
      </c>
      <c r="F914" s="611" t="s">
        <v>147</v>
      </c>
      <c r="G914" s="611" t="s">
        <v>147</v>
      </c>
      <c r="H914" s="611" t="s">
        <v>147</v>
      </c>
    </row>
    <row r="915" spans="4:8">
      <c r="D915" s="611" t="s">
        <v>147</v>
      </c>
      <c r="E915" s="611" t="s">
        <v>147</v>
      </c>
      <c r="F915" s="611" t="s">
        <v>147</v>
      </c>
      <c r="G915" s="611" t="s">
        <v>147</v>
      </c>
      <c r="H915" s="611" t="s">
        <v>147</v>
      </c>
    </row>
    <row r="916" spans="4:8">
      <c r="D916" s="611" t="s">
        <v>147</v>
      </c>
      <c r="E916" s="611" t="s">
        <v>147</v>
      </c>
      <c r="F916" s="611" t="s">
        <v>147</v>
      </c>
      <c r="G916" s="611" t="s">
        <v>147</v>
      </c>
      <c r="H916" s="611" t="s">
        <v>147</v>
      </c>
    </row>
    <row r="917" spans="4:8">
      <c r="D917" s="611" t="s">
        <v>147</v>
      </c>
      <c r="E917" s="611" t="s">
        <v>147</v>
      </c>
      <c r="F917" s="611" t="s">
        <v>147</v>
      </c>
      <c r="G917" s="611" t="s">
        <v>147</v>
      </c>
      <c r="H917" s="611" t="s">
        <v>147</v>
      </c>
    </row>
    <row r="918" spans="4:8">
      <c r="D918" s="611" t="s">
        <v>147</v>
      </c>
      <c r="E918" s="611" t="s">
        <v>147</v>
      </c>
      <c r="F918" s="611" t="s">
        <v>147</v>
      </c>
      <c r="G918" s="611" t="s">
        <v>147</v>
      </c>
      <c r="H918" s="611" t="s">
        <v>147</v>
      </c>
    </row>
    <row r="919" spans="4:8">
      <c r="D919" s="611" t="s">
        <v>147</v>
      </c>
      <c r="E919" s="611" t="s">
        <v>147</v>
      </c>
      <c r="F919" s="611" t="s">
        <v>147</v>
      </c>
      <c r="G919" s="611" t="s">
        <v>147</v>
      </c>
      <c r="H919" s="611" t="s">
        <v>147</v>
      </c>
    </row>
    <row r="920" spans="4:8">
      <c r="D920" s="611" t="s">
        <v>147</v>
      </c>
      <c r="E920" s="611" t="s">
        <v>147</v>
      </c>
      <c r="F920" s="611" t="s">
        <v>147</v>
      </c>
      <c r="G920" s="611" t="s">
        <v>147</v>
      </c>
      <c r="H920" s="611" t="s">
        <v>147</v>
      </c>
    </row>
    <row r="921" spans="4:8">
      <c r="D921" s="611" t="s">
        <v>147</v>
      </c>
      <c r="E921" s="611" t="s">
        <v>147</v>
      </c>
      <c r="F921" s="611" t="s">
        <v>147</v>
      </c>
      <c r="G921" s="611" t="s">
        <v>147</v>
      </c>
      <c r="H921" s="611" t="s">
        <v>147</v>
      </c>
    </row>
    <row r="922" spans="4:8">
      <c r="D922" s="611" t="s">
        <v>147</v>
      </c>
      <c r="E922" s="611" t="s">
        <v>147</v>
      </c>
      <c r="F922" s="611" t="s">
        <v>147</v>
      </c>
      <c r="G922" s="611" t="s">
        <v>147</v>
      </c>
      <c r="H922" s="611" t="s">
        <v>147</v>
      </c>
    </row>
    <row r="923" spans="4:8">
      <c r="D923" s="611" t="s">
        <v>147</v>
      </c>
      <c r="E923" s="611" t="s">
        <v>147</v>
      </c>
      <c r="F923" s="611" t="s">
        <v>147</v>
      </c>
      <c r="G923" s="611" t="s">
        <v>147</v>
      </c>
      <c r="H923" s="611" t="s">
        <v>147</v>
      </c>
    </row>
    <row r="924" spans="4:8">
      <c r="D924" s="611" t="s">
        <v>147</v>
      </c>
      <c r="E924" s="611" t="s">
        <v>147</v>
      </c>
      <c r="F924" s="611" t="s">
        <v>147</v>
      </c>
      <c r="G924" s="611" t="s">
        <v>147</v>
      </c>
      <c r="H924" s="611" t="s">
        <v>147</v>
      </c>
    </row>
    <row r="925" spans="4:8">
      <c r="D925" s="611" t="s">
        <v>147</v>
      </c>
      <c r="E925" s="611" t="s">
        <v>147</v>
      </c>
      <c r="F925" s="611" t="s">
        <v>147</v>
      </c>
      <c r="G925" s="611" t="s">
        <v>147</v>
      </c>
      <c r="H925" s="611" t="s">
        <v>147</v>
      </c>
    </row>
    <row r="926" spans="4:8">
      <c r="D926" s="611" t="s">
        <v>147</v>
      </c>
      <c r="E926" s="611" t="s">
        <v>147</v>
      </c>
      <c r="F926" s="611" t="s">
        <v>147</v>
      </c>
      <c r="G926" s="611" t="s">
        <v>147</v>
      </c>
      <c r="H926" s="611" t="s">
        <v>147</v>
      </c>
    </row>
    <row r="927" spans="4:8">
      <c r="D927" s="611" t="s">
        <v>147</v>
      </c>
      <c r="E927" s="611" t="s">
        <v>147</v>
      </c>
      <c r="F927" s="611" t="s">
        <v>147</v>
      </c>
      <c r="G927" s="611" t="s">
        <v>147</v>
      </c>
      <c r="H927" s="611" t="s">
        <v>147</v>
      </c>
    </row>
    <row r="928" spans="4:8">
      <c r="D928" s="611" t="s">
        <v>147</v>
      </c>
      <c r="E928" s="611" t="s">
        <v>147</v>
      </c>
      <c r="F928" s="611" t="s">
        <v>147</v>
      </c>
      <c r="G928" s="611" t="s">
        <v>147</v>
      </c>
      <c r="H928" s="611" t="s">
        <v>147</v>
      </c>
    </row>
    <row r="929" spans="4:8">
      <c r="D929" s="611" t="s">
        <v>147</v>
      </c>
      <c r="E929" s="611" t="s">
        <v>147</v>
      </c>
      <c r="F929" s="611" t="s">
        <v>147</v>
      </c>
      <c r="G929" s="611" t="s">
        <v>147</v>
      </c>
      <c r="H929" s="611" t="s">
        <v>147</v>
      </c>
    </row>
    <row r="930" spans="4:8">
      <c r="D930" s="611" t="s">
        <v>147</v>
      </c>
      <c r="E930" s="611" t="s">
        <v>147</v>
      </c>
      <c r="F930" s="611" t="s">
        <v>147</v>
      </c>
      <c r="G930" s="611" t="s">
        <v>147</v>
      </c>
      <c r="H930" s="611" t="s">
        <v>147</v>
      </c>
    </row>
    <row r="931" spans="4:8">
      <c r="D931" s="611" t="s">
        <v>147</v>
      </c>
      <c r="E931" s="611" t="s">
        <v>147</v>
      </c>
      <c r="F931" s="611" t="s">
        <v>147</v>
      </c>
      <c r="G931" s="611" t="s">
        <v>147</v>
      </c>
      <c r="H931" s="611" t="s">
        <v>147</v>
      </c>
    </row>
    <row r="932" spans="4:8">
      <c r="D932" s="611" t="s">
        <v>147</v>
      </c>
      <c r="E932" s="611" t="s">
        <v>147</v>
      </c>
      <c r="F932" s="611" t="s">
        <v>147</v>
      </c>
      <c r="G932" s="611" t="s">
        <v>147</v>
      </c>
      <c r="H932" s="611" t="s">
        <v>147</v>
      </c>
    </row>
    <row r="933" spans="4:8">
      <c r="D933" s="611" t="s">
        <v>147</v>
      </c>
      <c r="E933" s="611" t="s">
        <v>147</v>
      </c>
      <c r="F933" s="611" t="s">
        <v>147</v>
      </c>
      <c r="G933" s="611" t="s">
        <v>147</v>
      </c>
      <c r="H933" s="611" t="s">
        <v>147</v>
      </c>
    </row>
    <row r="934" spans="4:8">
      <c r="D934" s="611" t="s">
        <v>147</v>
      </c>
      <c r="E934" s="611" t="s">
        <v>147</v>
      </c>
      <c r="F934" s="611" t="s">
        <v>147</v>
      </c>
      <c r="G934" s="611" t="s">
        <v>147</v>
      </c>
      <c r="H934" s="611" t="s">
        <v>147</v>
      </c>
    </row>
    <row r="935" spans="4:8">
      <c r="D935" s="611" t="s">
        <v>147</v>
      </c>
      <c r="E935" s="611" t="s">
        <v>147</v>
      </c>
      <c r="F935" s="611" t="s">
        <v>147</v>
      </c>
      <c r="G935" s="611" t="s">
        <v>147</v>
      </c>
      <c r="H935" s="611" t="s">
        <v>147</v>
      </c>
    </row>
    <row r="936" spans="4:8">
      <c r="D936" s="611" t="s">
        <v>147</v>
      </c>
      <c r="E936" s="611" t="s">
        <v>147</v>
      </c>
      <c r="F936" s="611" t="s">
        <v>147</v>
      </c>
      <c r="G936" s="611" t="s">
        <v>147</v>
      </c>
      <c r="H936" s="611" t="s">
        <v>147</v>
      </c>
    </row>
    <row r="937" spans="4:8">
      <c r="D937" s="611" t="s">
        <v>147</v>
      </c>
      <c r="E937" s="611" t="s">
        <v>147</v>
      </c>
      <c r="F937" s="611" t="s">
        <v>147</v>
      </c>
      <c r="G937" s="611" t="s">
        <v>147</v>
      </c>
      <c r="H937" s="611" t="s">
        <v>147</v>
      </c>
    </row>
    <row r="938" spans="4:8">
      <c r="D938" s="611" t="s">
        <v>147</v>
      </c>
      <c r="E938" s="611" t="s">
        <v>147</v>
      </c>
      <c r="F938" s="611" t="s">
        <v>147</v>
      </c>
      <c r="G938" s="611" t="s">
        <v>147</v>
      </c>
      <c r="H938" s="611" t="s">
        <v>147</v>
      </c>
    </row>
    <row r="939" spans="4:8">
      <c r="D939" s="611" t="s">
        <v>147</v>
      </c>
      <c r="E939" s="611" t="s">
        <v>147</v>
      </c>
      <c r="F939" s="611" t="s">
        <v>147</v>
      </c>
      <c r="G939" s="611" t="s">
        <v>147</v>
      </c>
      <c r="H939" s="611" t="s">
        <v>147</v>
      </c>
    </row>
    <row r="940" spans="4:8">
      <c r="D940" s="611" t="s">
        <v>147</v>
      </c>
      <c r="E940" s="611" t="s">
        <v>147</v>
      </c>
      <c r="F940" s="611" t="s">
        <v>147</v>
      </c>
      <c r="G940" s="611" t="s">
        <v>147</v>
      </c>
      <c r="H940" s="611" t="s">
        <v>147</v>
      </c>
    </row>
    <row r="941" spans="4:8">
      <c r="D941" s="611" t="s">
        <v>147</v>
      </c>
      <c r="E941" s="611" t="s">
        <v>147</v>
      </c>
      <c r="F941" s="611" t="s">
        <v>147</v>
      </c>
      <c r="G941" s="611" t="s">
        <v>147</v>
      </c>
      <c r="H941" s="611" t="s">
        <v>147</v>
      </c>
    </row>
    <row r="942" spans="4:8">
      <c r="D942" s="611" t="s">
        <v>147</v>
      </c>
      <c r="E942" s="611" t="s">
        <v>147</v>
      </c>
      <c r="F942" s="611" t="s">
        <v>147</v>
      </c>
      <c r="G942" s="611" t="s">
        <v>147</v>
      </c>
      <c r="H942" s="611" t="s">
        <v>147</v>
      </c>
    </row>
    <row r="943" spans="4:8">
      <c r="D943" s="611" t="s">
        <v>147</v>
      </c>
      <c r="E943" s="611" t="s">
        <v>147</v>
      </c>
      <c r="F943" s="611" t="s">
        <v>147</v>
      </c>
      <c r="G943" s="611" t="s">
        <v>147</v>
      </c>
      <c r="H943" s="611" t="s">
        <v>147</v>
      </c>
    </row>
    <row r="944" spans="4:8">
      <c r="D944" s="611" t="s">
        <v>147</v>
      </c>
      <c r="E944" s="611" t="s">
        <v>147</v>
      </c>
      <c r="F944" s="611" t="s">
        <v>147</v>
      </c>
      <c r="G944" s="611" t="s">
        <v>147</v>
      </c>
      <c r="H944" s="611" t="s">
        <v>147</v>
      </c>
    </row>
    <row r="945" spans="4:8">
      <c r="D945" s="611" t="s">
        <v>147</v>
      </c>
      <c r="E945" s="611" t="s">
        <v>147</v>
      </c>
      <c r="F945" s="611" t="s">
        <v>147</v>
      </c>
      <c r="G945" s="611" t="s">
        <v>147</v>
      </c>
      <c r="H945" s="611" t="s">
        <v>147</v>
      </c>
    </row>
    <row r="946" spans="4:8">
      <c r="D946" s="611" t="s">
        <v>147</v>
      </c>
      <c r="E946" s="611" t="s">
        <v>147</v>
      </c>
      <c r="F946" s="611" t="s">
        <v>147</v>
      </c>
      <c r="G946" s="611" t="s">
        <v>147</v>
      </c>
      <c r="H946" s="611" t="s">
        <v>147</v>
      </c>
    </row>
    <row r="947" spans="4:8">
      <c r="D947" s="611" t="s">
        <v>147</v>
      </c>
      <c r="E947" s="611" t="s">
        <v>147</v>
      </c>
      <c r="F947" s="611" t="s">
        <v>147</v>
      </c>
      <c r="G947" s="611" t="s">
        <v>147</v>
      </c>
      <c r="H947" s="611" t="s">
        <v>147</v>
      </c>
    </row>
    <row r="948" spans="4:8">
      <c r="D948" s="611" t="s">
        <v>147</v>
      </c>
      <c r="E948" s="611" t="s">
        <v>147</v>
      </c>
      <c r="F948" s="611" t="s">
        <v>147</v>
      </c>
      <c r="G948" s="611" t="s">
        <v>147</v>
      </c>
      <c r="H948" s="611" t="s">
        <v>147</v>
      </c>
    </row>
    <row r="949" spans="4:8">
      <c r="D949" s="611" t="s">
        <v>147</v>
      </c>
      <c r="E949" s="611" t="s">
        <v>147</v>
      </c>
      <c r="F949" s="611" t="s">
        <v>147</v>
      </c>
      <c r="G949" s="611" t="s">
        <v>147</v>
      </c>
      <c r="H949" s="611" t="s">
        <v>147</v>
      </c>
    </row>
    <row r="950" spans="4:8">
      <c r="D950" s="611" t="s">
        <v>147</v>
      </c>
      <c r="E950" s="611" t="s">
        <v>147</v>
      </c>
      <c r="F950" s="611" t="s">
        <v>147</v>
      </c>
      <c r="G950" s="611" t="s">
        <v>147</v>
      </c>
      <c r="H950" s="611" t="s">
        <v>147</v>
      </c>
    </row>
    <row r="951" spans="4:8">
      <c r="D951" s="611" t="s">
        <v>147</v>
      </c>
      <c r="E951" s="611" t="s">
        <v>147</v>
      </c>
      <c r="F951" s="611" t="s">
        <v>147</v>
      </c>
      <c r="G951" s="611" t="s">
        <v>147</v>
      </c>
      <c r="H951" s="611" t="s">
        <v>147</v>
      </c>
    </row>
    <row r="952" spans="4:8">
      <c r="D952" s="611" t="s">
        <v>147</v>
      </c>
      <c r="E952" s="611" t="s">
        <v>147</v>
      </c>
      <c r="F952" s="611" t="s">
        <v>147</v>
      </c>
      <c r="G952" s="611" t="s">
        <v>147</v>
      </c>
      <c r="H952" s="611" t="s">
        <v>147</v>
      </c>
    </row>
    <row r="953" spans="4:8">
      <c r="D953" s="611" t="s">
        <v>147</v>
      </c>
      <c r="E953" s="611" t="s">
        <v>147</v>
      </c>
      <c r="F953" s="611" t="s">
        <v>147</v>
      </c>
      <c r="G953" s="611" t="s">
        <v>147</v>
      </c>
      <c r="H953" s="611" t="s">
        <v>147</v>
      </c>
    </row>
    <row r="954" spans="4:8">
      <c r="D954" s="611" t="s">
        <v>147</v>
      </c>
      <c r="E954" s="611" t="s">
        <v>147</v>
      </c>
      <c r="F954" s="611" t="s">
        <v>147</v>
      </c>
      <c r="G954" s="611" t="s">
        <v>147</v>
      </c>
      <c r="H954" s="611" t="s">
        <v>147</v>
      </c>
    </row>
    <row r="955" spans="4:8">
      <c r="D955" s="611" t="s">
        <v>147</v>
      </c>
      <c r="E955" s="611" t="s">
        <v>147</v>
      </c>
      <c r="F955" s="611" t="s">
        <v>147</v>
      </c>
      <c r="G955" s="611" t="s">
        <v>147</v>
      </c>
      <c r="H955" s="611" t="s">
        <v>147</v>
      </c>
    </row>
    <row r="956" spans="4:8">
      <c r="D956" s="611" t="s">
        <v>147</v>
      </c>
      <c r="E956" s="611" t="s">
        <v>147</v>
      </c>
      <c r="F956" s="611" t="s">
        <v>147</v>
      </c>
      <c r="G956" s="611" t="s">
        <v>147</v>
      </c>
      <c r="H956" s="611" t="s">
        <v>147</v>
      </c>
    </row>
    <row r="957" spans="4:8">
      <c r="D957" s="611" t="s">
        <v>147</v>
      </c>
      <c r="E957" s="611" t="s">
        <v>147</v>
      </c>
      <c r="F957" s="611" t="s">
        <v>147</v>
      </c>
      <c r="G957" s="611" t="s">
        <v>147</v>
      </c>
      <c r="H957" s="611" t="s">
        <v>147</v>
      </c>
    </row>
    <row r="958" spans="4:8">
      <c r="D958" s="611" t="s">
        <v>147</v>
      </c>
      <c r="E958" s="611" t="s">
        <v>147</v>
      </c>
      <c r="F958" s="611" t="s">
        <v>147</v>
      </c>
      <c r="G958" s="611" t="s">
        <v>147</v>
      </c>
      <c r="H958" s="611" t="s">
        <v>147</v>
      </c>
    </row>
    <row r="959" spans="4:8">
      <c r="D959" s="611" t="s">
        <v>147</v>
      </c>
      <c r="E959" s="611" t="s">
        <v>147</v>
      </c>
      <c r="F959" s="611" t="s">
        <v>147</v>
      </c>
      <c r="G959" s="611" t="s">
        <v>147</v>
      </c>
      <c r="H959" s="611" t="s">
        <v>147</v>
      </c>
    </row>
    <row r="960" spans="4:8">
      <c r="D960" s="611" t="s">
        <v>147</v>
      </c>
      <c r="E960" s="611" t="s">
        <v>147</v>
      </c>
      <c r="F960" s="611" t="s">
        <v>147</v>
      </c>
      <c r="G960" s="611" t="s">
        <v>147</v>
      </c>
      <c r="H960" s="611" t="s">
        <v>147</v>
      </c>
    </row>
    <row r="961" spans="4:8">
      <c r="D961" s="611" t="s">
        <v>147</v>
      </c>
      <c r="E961" s="611" t="s">
        <v>147</v>
      </c>
      <c r="F961" s="611" t="s">
        <v>147</v>
      </c>
      <c r="G961" s="611" t="s">
        <v>147</v>
      </c>
      <c r="H961" s="611" t="s">
        <v>147</v>
      </c>
    </row>
    <row r="962" spans="4:8">
      <c r="D962" s="611" t="s">
        <v>147</v>
      </c>
      <c r="E962" s="611" t="s">
        <v>147</v>
      </c>
      <c r="F962" s="611" t="s">
        <v>147</v>
      </c>
      <c r="G962" s="611" t="s">
        <v>147</v>
      </c>
      <c r="H962" s="611" t="s">
        <v>147</v>
      </c>
    </row>
    <row r="963" spans="4:8">
      <c r="D963" s="611" t="s">
        <v>147</v>
      </c>
      <c r="E963" s="611" t="s">
        <v>147</v>
      </c>
      <c r="F963" s="611" t="s">
        <v>147</v>
      </c>
      <c r="G963" s="611" t="s">
        <v>147</v>
      </c>
      <c r="H963" s="611" t="s">
        <v>147</v>
      </c>
    </row>
    <row r="964" spans="4:8">
      <c r="D964" s="611" t="s">
        <v>147</v>
      </c>
      <c r="E964" s="611" t="s">
        <v>147</v>
      </c>
      <c r="F964" s="611" t="s">
        <v>147</v>
      </c>
      <c r="G964" s="611" t="s">
        <v>147</v>
      </c>
      <c r="H964" s="611" t="s">
        <v>147</v>
      </c>
    </row>
    <row r="965" spans="4:8">
      <c r="D965" s="611" t="s">
        <v>147</v>
      </c>
      <c r="E965" s="611" t="s">
        <v>147</v>
      </c>
      <c r="F965" s="611" t="s">
        <v>147</v>
      </c>
      <c r="G965" s="611" t="s">
        <v>147</v>
      </c>
      <c r="H965" s="611" t="s">
        <v>147</v>
      </c>
    </row>
    <row r="966" spans="4:8">
      <c r="D966" s="611" t="s">
        <v>147</v>
      </c>
      <c r="E966" s="611" t="s">
        <v>147</v>
      </c>
      <c r="F966" s="611" t="s">
        <v>147</v>
      </c>
      <c r="G966" s="611" t="s">
        <v>147</v>
      </c>
      <c r="H966" s="611" t="s">
        <v>147</v>
      </c>
    </row>
    <row r="967" spans="4:8">
      <c r="D967" s="611" t="s">
        <v>147</v>
      </c>
      <c r="E967" s="611" t="s">
        <v>147</v>
      </c>
      <c r="F967" s="611" t="s">
        <v>147</v>
      </c>
      <c r="G967" s="611" t="s">
        <v>147</v>
      </c>
      <c r="H967" s="611" t="s">
        <v>147</v>
      </c>
    </row>
    <row r="968" spans="4:8">
      <c r="D968" s="611" t="s">
        <v>147</v>
      </c>
      <c r="E968" s="611" t="s">
        <v>147</v>
      </c>
      <c r="F968" s="611" t="s">
        <v>147</v>
      </c>
      <c r="G968" s="611" t="s">
        <v>147</v>
      </c>
      <c r="H968" s="611" t="s">
        <v>147</v>
      </c>
    </row>
    <row r="969" spans="4:8">
      <c r="D969" s="611" t="s">
        <v>147</v>
      </c>
      <c r="E969" s="611" t="s">
        <v>147</v>
      </c>
      <c r="F969" s="611" t="s">
        <v>147</v>
      </c>
      <c r="G969" s="611" t="s">
        <v>147</v>
      </c>
      <c r="H969" s="611" t="s">
        <v>147</v>
      </c>
    </row>
    <row r="970" spans="4:8">
      <c r="D970" s="611" t="s">
        <v>147</v>
      </c>
      <c r="E970" s="611" t="s">
        <v>147</v>
      </c>
      <c r="F970" s="611" t="s">
        <v>147</v>
      </c>
      <c r="G970" s="611" t="s">
        <v>147</v>
      </c>
      <c r="H970" s="611" t="s">
        <v>147</v>
      </c>
    </row>
    <row r="971" spans="4:8">
      <c r="D971" s="611" t="s">
        <v>147</v>
      </c>
      <c r="E971" s="611" t="s">
        <v>147</v>
      </c>
      <c r="F971" s="611" t="s">
        <v>147</v>
      </c>
      <c r="G971" s="611" t="s">
        <v>147</v>
      </c>
      <c r="H971" s="611" t="s">
        <v>147</v>
      </c>
    </row>
    <row r="972" spans="4:8">
      <c r="D972" s="611" t="s">
        <v>147</v>
      </c>
      <c r="E972" s="611" t="s">
        <v>147</v>
      </c>
      <c r="F972" s="611" t="s">
        <v>147</v>
      </c>
      <c r="G972" s="611" t="s">
        <v>147</v>
      </c>
      <c r="H972" s="611" t="s">
        <v>147</v>
      </c>
    </row>
    <row r="973" spans="4:8">
      <c r="D973" s="611" t="s">
        <v>147</v>
      </c>
      <c r="E973" s="611" t="s">
        <v>147</v>
      </c>
      <c r="F973" s="611" t="s">
        <v>147</v>
      </c>
      <c r="G973" s="611" t="s">
        <v>147</v>
      </c>
      <c r="H973" s="611" t="s">
        <v>147</v>
      </c>
    </row>
    <row r="974" spans="4:8">
      <c r="D974" s="611" t="s">
        <v>147</v>
      </c>
      <c r="E974" s="611" t="s">
        <v>147</v>
      </c>
      <c r="F974" s="611" t="s">
        <v>147</v>
      </c>
      <c r="G974" s="611" t="s">
        <v>147</v>
      </c>
      <c r="H974" s="611" t="s">
        <v>147</v>
      </c>
    </row>
    <row r="975" spans="4:8">
      <c r="D975" s="611" t="s">
        <v>147</v>
      </c>
      <c r="E975" s="611" t="s">
        <v>147</v>
      </c>
      <c r="F975" s="611" t="s">
        <v>147</v>
      </c>
      <c r="G975" s="611" t="s">
        <v>147</v>
      </c>
      <c r="H975" s="611" t="s">
        <v>147</v>
      </c>
    </row>
    <row r="976" spans="4:8">
      <c r="D976" s="611" t="s">
        <v>147</v>
      </c>
      <c r="E976" s="611" t="s">
        <v>147</v>
      </c>
      <c r="F976" s="611" t="s">
        <v>147</v>
      </c>
      <c r="G976" s="611" t="s">
        <v>147</v>
      </c>
      <c r="H976" s="611" t="s">
        <v>147</v>
      </c>
    </row>
    <row r="977" spans="4:8">
      <c r="D977" s="611" t="s">
        <v>147</v>
      </c>
      <c r="E977" s="611" t="s">
        <v>147</v>
      </c>
      <c r="F977" s="611" t="s">
        <v>147</v>
      </c>
      <c r="G977" s="611" t="s">
        <v>147</v>
      </c>
      <c r="H977" s="611" t="s">
        <v>147</v>
      </c>
    </row>
    <row r="978" spans="4:8">
      <c r="D978" s="611" t="s">
        <v>147</v>
      </c>
      <c r="E978" s="611" t="s">
        <v>147</v>
      </c>
      <c r="F978" s="611" t="s">
        <v>147</v>
      </c>
      <c r="G978" s="611" t="s">
        <v>147</v>
      </c>
      <c r="H978" s="611" t="s">
        <v>147</v>
      </c>
    </row>
    <row r="979" spans="4:8">
      <c r="D979" s="611" t="s">
        <v>147</v>
      </c>
      <c r="E979" s="611" t="s">
        <v>147</v>
      </c>
      <c r="F979" s="611" t="s">
        <v>147</v>
      </c>
      <c r="G979" s="611" t="s">
        <v>147</v>
      </c>
      <c r="H979" s="611" t="s">
        <v>147</v>
      </c>
    </row>
    <row r="980" spans="4:8">
      <c r="D980" s="611" t="s">
        <v>147</v>
      </c>
      <c r="E980" s="611" t="s">
        <v>147</v>
      </c>
      <c r="F980" s="611" t="s">
        <v>147</v>
      </c>
      <c r="G980" s="611" t="s">
        <v>147</v>
      </c>
      <c r="H980" s="611" t="s">
        <v>147</v>
      </c>
    </row>
    <row r="981" spans="4:8">
      <c r="D981" s="611" t="s">
        <v>147</v>
      </c>
      <c r="E981" s="611" t="s">
        <v>147</v>
      </c>
      <c r="F981" s="611" t="s">
        <v>147</v>
      </c>
      <c r="G981" s="611" t="s">
        <v>147</v>
      </c>
      <c r="H981" s="611" t="s">
        <v>147</v>
      </c>
    </row>
    <row r="982" spans="4:8">
      <c r="D982" s="611" t="s">
        <v>147</v>
      </c>
      <c r="E982" s="611" t="s">
        <v>147</v>
      </c>
      <c r="F982" s="611" t="s">
        <v>147</v>
      </c>
      <c r="G982" s="611" t="s">
        <v>147</v>
      </c>
      <c r="H982" s="611" t="s">
        <v>147</v>
      </c>
    </row>
    <row r="983" spans="4:8">
      <c r="D983" s="611" t="s">
        <v>147</v>
      </c>
      <c r="E983" s="611" t="s">
        <v>147</v>
      </c>
      <c r="F983" s="611" t="s">
        <v>147</v>
      </c>
      <c r="G983" s="611" t="s">
        <v>147</v>
      </c>
      <c r="H983" s="611" t="s">
        <v>147</v>
      </c>
    </row>
    <row r="984" spans="4:8">
      <c r="D984" s="611" t="s">
        <v>147</v>
      </c>
      <c r="E984" s="611" t="s">
        <v>147</v>
      </c>
      <c r="F984" s="611" t="s">
        <v>147</v>
      </c>
      <c r="G984" s="611" t="s">
        <v>147</v>
      </c>
      <c r="H984" s="611" t="s">
        <v>147</v>
      </c>
    </row>
    <row r="985" spans="4:8">
      <c r="D985" s="611" t="s">
        <v>147</v>
      </c>
      <c r="E985" s="611" t="s">
        <v>147</v>
      </c>
      <c r="F985" s="611" t="s">
        <v>147</v>
      </c>
      <c r="G985" s="611" t="s">
        <v>147</v>
      </c>
      <c r="H985" s="611" t="s">
        <v>147</v>
      </c>
    </row>
    <row r="986" spans="4:8">
      <c r="D986" s="611" t="s">
        <v>147</v>
      </c>
      <c r="E986" s="611" t="s">
        <v>147</v>
      </c>
      <c r="F986" s="611" t="s">
        <v>147</v>
      </c>
      <c r="G986" s="611" t="s">
        <v>147</v>
      </c>
      <c r="H986" s="611" t="s">
        <v>147</v>
      </c>
    </row>
    <row r="987" spans="4:8">
      <c r="D987" s="611" t="s">
        <v>147</v>
      </c>
      <c r="E987" s="611" t="s">
        <v>147</v>
      </c>
      <c r="F987" s="611" t="s">
        <v>147</v>
      </c>
      <c r="G987" s="611" t="s">
        <v>147</v>
      </c>
      <c r="H987" s="611" t="s">
        <v>147</v>
      </c>
    </row>
    <row r="988" spans="4:8">
      <c r="D988" s="611" t="s">
        <v>147</v>
      </c>
      <c r="E988" s="611" t="s">
        <v>147</v>
      </c>
      <c r="F988" s="611" t="s">
        <v>147</v>
      </c>
      <c r="G988" s="611" t="s">
        <v>147</v>
      </c>
      <c r="H988" s="611" t="s">
        <v>147</v>
      </c>
    </row>
    <row r="989" spans="4:8">
      <c r="D989" s="611" t="s">
        <v>147</v>
      </c>
      <c r="E989" s="611" t="s">
        <v>147</v>
      </c>
      <c r="F989" s="611" t="s">
        <v>147</v>
      </c>
      <c r="G989" s="611" t="s">
        <v>147</v>
      </c>
      <c r="H989" s="611" t="s">
        <v>147</v>
      </c>
    </row>
    <row r="990" spans="4:8">
      <c r="D990" s="611" t="s">
        <v>147</v>
      </c>
      <c r="E990" s="611" t="s">
        <v>147</v>
      </c>
      <c r="F990" s="611" t="s">
        <v>147</v>
      </c>
      <c r="G990" s="611" t="s">
        <v>147</v>
      </c>
      <c r="H990" s="611" t="s">
        <v>147</v>
      </c>
    </row>
    <row r="991" spans="4:8">
      <c r="D991" s="611" t="s">
        <v>147</v>
      </c>
      <c r="E991" s="611" t="s">
        <v>147</v>
      </c>
      <c r="F991" s="611" t="s">
        <v>147</v>
      </c>
      <c r="G991" s="611" t="s">
        <v>147</v>
      </c>
      <c r="H991" s="611" t="s">
        <v>147</v>
      </c>
    </row>
    <row r="992" spans="4:8">
      <c r="D992" s="611" t="s">
        <v>147</v>
      </c>
      <c r="E992" s="611" t="s">
        <v>147</v>
      </c>
      <c r="F992" s="611" t="s">
        <v>147</v>
      </c>
      <c r="G992" s="611" t="s">
        <v>147</v>
      </c>
      <c r="H992" s="611" t="s">
        <v>147</v>
      </c>
    </row>
    <row r="993" spans="4:8">
      <c r="D993" s="611" t="s">
        <v>147</v>
      </c>
      <c r="E993" s="611" t="s">
        <v>147</v>
      </c>
      <c r="F993" s="611" t="s">
        <v>147</v>
      </c>
      <c r="G993" s="611" t="s">
        <v>147</v>
      </c>
      <c r="H993" s="611" t="s">
        <v>147</v>
      </c>
    </row>
    <row r="994" spans="4:8">
      <c r="D994" s="611" t="s">
        <v>147</v>
      </c>
      <c r="E994" s="611" t="s">
        <v>147</v>
      </c>
      <c r="F994" s="611" t="s">
        <v>147</v>
      </c>
      <c r="G994" s="611" t="s">
        <v>147</v>
      </c>
      <c r="H994" s="611" t="s">
        <v>147</v>
      </c>
    </row>
    <row r="995" spans="4:8">
      <c r="D995" s="611" t="s">
        <v>147</v>
      </c>
      <c r="E995" s="611" t="s">
        <v>147</v>
      </c>
      <c r="F995" s="611" t="s">
        <v>147</v>
      </c>
      <c r="G995" s="611" t="s">
        <v>147</v>
      </c>
      <c r="H995" s="611" t="s">
        <v>147</v>
      </c>
    </row>
    <row r="996" spans="4:8">
      <c r="D996" s="611" t="s">
        <v>147</v>
      </c>
      <c r="E996" s="611" t="s">
        <v>147</v>
      </c>
      <c r="F996" s="611" t="s">
        <v>147</v>
      </c>
      <c r="G996" s="611" t="s">
        <v>147</v>
      </c>
      <c r="H996" s="611" t="s">
        <v>147</v>
      </c>
    </row>
    <row r="997" spans="4:8">
      <c r="D997" s="611" t="s">
        <v>147</v>
      </c>
      <c r="E997" s="611" t="s">
        <v>147</v>
      </c>
      <c r="F997" s="611" t="s">
        <v>147</v>
      </c>
      <c r="G997" s="611" t="s">
        <v>147</v>
      </c>
      <c r="H997" s="611" t="s">
        <v>147</v>
      </c>
    </row>
    <row r="998" spans="4:8">
      <c r="D998" s="611" t="s">
        <v>147</v>
      </c>
      <c r="E998" s="611" t="s">
        <v>147</v>
      </c>
      <c r="F998" s="611" t="s">
        <v>147</v>
      </c>
      <c r="G998" s="611" t="s">
        <v>147</v>
      </c>
      <c r="H998" s="611" t="s">
        <v>147</v>
      </c>
    </row>
    <row r="999" spans="4:8">
      <c r="D999" s="611" t="s">
        <v>147</v>
      </c>
      <c r="E999" s="611" t="s">
        <v>147</v>
      </c>
      <c r="F999" s="611" t="s">
        <v>147</v>
      </c>
      <c r="G999" s="611" t="s">
        <v>147</v>
      </c>
      <c r="H999" s="611" t="s">
        <v>147</v>
      </c>
    </row>
    <row r="1000" spans="4:8">
      <c r="D1000" s="611" t="s">
        <v>147</v>
      </c>
      <c r="E1000" s="611" t="s">
        <v>147</v>
      </c>
      <c r="F1000" s="611" t="s">
        <v>147</v>
      </c>
      <c r="G1000" s="611" t="s">
        <v>147</v>
      </c>
      <c r="H1000" s="611" t="s">
        <v>147</v>
      </c>
    </row>
    <row r="1001" spans="4:8">
      <c r="D1001" s="611" t="s">
        <v>147</v>
      </c>
      <c r="E1001" s="611" t="s">
        <v>147</v>
      </c>
      <c r="F1001" s="611" t="s">
        <v>147</v>
      </c>
      <c r="G1001" s="611" t="s">
        <v>147</v>
      </c>
      <c r="H1001" s="611" t="s">
        <v>147</v>
      </c>
    </row>
    <row r="1002" spans="4:8">
      <c r="D1002" s="611" t="s">
        <v>147</v>
      </c>
      <c r="E1002" s="611" t="s">
        <v>147</v>
      </c>
      <c r="F1002" s="611" t="s">
        <v>147</v>
      </c>
      <c r="G1002" s="611" t="s">
        <v>147</v>
      </c>
      <c r="H1002" s="611" t="s">
        <v>147</v>
      </c>
    </row>
    <row r="1003" spans="4:8">
      <c r="D1003" s="611" t="s">
        <v>147</v>
      </c>
      <c r="E1003" s="611" t="s">
        <v>147</v>
      </c>
      <c r="F1003" s="611" t="s">
        <v>147</v>
      </c>
      <c r="G1003" s="611" t="s">
        <v>147</v>
      </c>
      <c r="H1003" s="611" t="s">
        <v>147</v>
      </c>
    </row>
    <row r="1004" spans="4:8">
      <c r="D1004" s="611" t="s">
        <v>147</v>
      </c>
      <c r="E1004" s="611" t="s">
        <v>147</v>
      </c>
      <c r="F1004" s="611" t="s">
        <v>147</v>
      </c>
      <c r="G1004" s="611" t="s">
        <v>147</v>
      </c>
      <c r="H1004" s="611" t="s">
        <v>147</v>
      </c>
    </row>
    <row r="1005" spans="4:8">
      <c r="D1005" s="611" t="s">
        <v>147</v>
      </c>
      <c r="E1005" s="611" t="s">
        <v>147</v>
      </c>
      <c r="F1005" s="611" t="s">
        <v>147</v>
      </c>
      <c r="G1005" s="611" t="s">
        <v>147</v>
      </c>
      <c r="H1005" s="611" t="s">
        <v>147</v>
      </c>
    </row>
    <row r="1006" spans="4:8">
      <c r="D1006" s="611" t="s">
        <v>147</v>
      </c>
      <c r="E1006" s="611" t="s">
        <v>147</v>
      </c>
      <c r="F1006" s="611" t="s">
        <v>147</v>
      </c>
      <c r="G1006" s="611" t="s">
        <v>147</v>
      </c>
      <c r="H1006" s="611" t="s">
        <v>147</v>
      </c>
    </row>
    <row r="1007" spans="4:8">
      <c r="D1007" s="611" t="s">
        <v>147</v>
      </c>
      <c r="E1007" s="611" t="s">
        <v>147</v>
      </c>
      <c r="F1007" s="611" t="s">
        <v>147</v>
      </c>
      <c r="G1007" s="611" t="s">
        <v>147</v>
      </c>
      <c r="H1007" s="611" t="s">
        <v>147</v>
      </c>
    </row>
    <row r="1008" spans="4:8">
      <c r="D1008" s="611" t="s">
        <v>147</v>
      </c>
      <c r="E1008" s="611" t="s">
        <v>147</v>
      </c>
      <c r="F1008" s="611" t="s">
        <v>147</v>
      </c>
      <c r="G1008" s="611" t="s">
        <v>147</v>
      </c>
      <c r="H1008" s="611" t="s">
        <v>147</v>
      </c>
    </row>
    <row r="1009" spans="4:8">
      <c r="D1009" s="611" t="s">
        <v>147</v>
      </c>
      <c r="E1009" s="611" t="s">
        <v>147</v>
      </c>
      <c r="F1009" s="611" t="s">
        <v>147</v>
      </c>
      <c r="G1009" s="611" t="s">
        <v>147</v>
      </c>
      <c r="H1009" s="611" t="s">
        <v>147</v>
      </c>
    </row>
    <row r="1010" spans="4:8">
      <c r="D1010" s="611" t="s">
        <v>147</v>
      </c>
      <c r="E1010" s="611" t="s">
        <v>147</v>
      </c>
      <c r="F1010" s="611" t="s">
        <v>147</v>
      </c>
      <c r="G1010" s="611" t="s">
        <v>147</v>
      </c>
      <c r="H1010" s="611" t="s">
        <v>147</v>
      </c>
    </row>
    <row r="1011" spans="4:8">
      <c r="D1011" s="611" t="s">
        <v>147</v>
      </c>
      <c r="E1011" s="611" t="s">
        <v>147</v>
      </c>
      <c r="F1011" s="611" t="s">
        <v>147</v>
      </c>
      <c r="G1011" s="611" t="s">
        <v>147</v>
      </c>
      <c r="H1011" s="611" t="s">
        <v>147</v>
      </c>
    </row>
    <row r="1012" spans="4:8">
      <c r="D1012" s="611" t="s">
        <v>147</v>
      </c>
      <c r="E1012" s="611" t="s">
        <v>147</v>
      </c>
      <c r="F1012" s="611" t="s">
        <v>147</v>
      </c>
      <c r="G1012" s="611" t="s">
        <v>147</v>
      </c>
      <c r="H1012" s="611" t="s">
        <v>147</v>
      </c>
    </row>
    <row r="1013" spans="4:8">
      <c r="D1013" s="611" t="s">
        <v>147</v>
      </c>
      <c r="E1013" s="611" t="s">
        <v>147</v>
      </c>
      <c r="F1013" s="611" t="s">
        <v>147</v>
      </c>
      <c r="G1013" s="611" t="s">
        <v>147</v>
      </c>
      <c r="H1013" s="611" t="s">
        <v>147</v>
      </c>
    </row>
    <row r="1014" spans="4:8">
      <c r="D1014" s="611" t="s">
        <v>147</v>
      </c>
      <c r="E1014" s="611" t="s">
        <v>147</v>
      </c>
      <c r="F1014" s="611" t="s">
        <v>147</v>
      </c>
      <c r="G1014" s="611" t="s">
        <v>147</v>
      </c>
      <c r="H1014" s="611" t="s">
        <v>147</v>
      </c>
    </row>
    <row r="1015" spans="4:8">
      <c r="D1015" s="611" t="s">
        <v>147</v>
      </c>
      <c r="E1015" s="611" t="s">
        <v>147</v>
      </c>
      <c r="F1015" s="611" t="s">
        <v>147</v>
      </c>
      <c r="G1015" s="611" t="s">
        <v>147</v>
      </c>
      <c r="H1015" s="611" t="s">
        <v>147</v>
      </c>
    </row>
    <row r="1016" spans="4:8">
      <c r="D1016" s="611" t="s">
        <v>147</v>
      </c>
      <c r="E1016" s="611" t="s">
        <v>147</v>
      </c>
      <c r="F1016" s="611" t="s">
        <v>147</v>
      </c>
      <c r="G1016" s="611" t="s">
        <v>147</v>
      </c>
      <c r="H1016" s="611" t="s">
        <v>147</v>
      </c>
    </row>
    <row r="1017" spans="4:8">
      <c r="D1017" s="611" t="s">
        <v>147</v>
      </c>
      <c r="E1017" s="611" t="s">
        <v>147</v>
      </c>
      <c r="F1017" s="611" t="s">
        <v>147</v>
      </c>
      <c r="G1017" s="611" t="s">
        <v>147</v>
      </c>
      <c r="H1017" s="611" t="s">
        <v>147</v>
      </c>
    </row>
    <row r="1018" spans="4:8">
      <c r="D1018" s="611" t="s">
        <v>147</v>
      </c>
      <c r="E1018" s="611" t="s">
        <v>147</v>
      </c>
      <c r="F1018" s="611" t="s">
        <v>147</v>
      </c>
      <c r="G1018" s="611" t="s">
        <v>147</v>
      </c>
      <c r="H1018" s="611" t="s">
        <v>147</v>
      </c>
    </row>
    <row r="1019" spans="4:8">
      <c r="D1019" s="611" t="s">
        <v>147</v>
      </c>
      <c r="E1019" s="611" t="s">
        <v>147</v>
      </c>
      <c r="F1019" s="611" t="s">
        <v>147</v>
      </c>
      <c r="G1019" s="611" t="s">
        <v>147</v>
      </c>
      <c r="H1019" s="611" t="s">
        <v>147</v>
      </c>
    </row>
    <row r="1020" spans="4:8">
      <c r="D1020" s="611" t="s">
        <v>147</v>
      </c>
      <c r="E1020" s="611" t="s">
        <v>147</v>
      </c>
      <c r="F1020" s="611" t="s">
        <v>147</v>
      </c>
      <c r="G1020" s="611" t="s">
        <v>147</v>
      </c>
      <c r="H1020" s="611" t="s">
        <v>147</v>
      </c>
    </row>
    <row r="1021" spans="4:8">
      <c r="D1021" s="611" t="s">
        <v>147</v>
      </c>
      <c r="E1021" s="611" t="s">
        <v>147</v>
      </c>
      <c r="F1021" s="611" t="s">
        <v>147</v>
      </c>
      <c r="G1021" s="611" t="s">
        <v>147</v>
      </c>
      <c r="H1021" s="611" t="s">
        <v>147</v>
      </c>
    </row>
    <row r="1022" spans="4:8">
      <c r="D1022" s="611" t="s">
        <v>147</v>
      </c>
      <c r="E1022" s="611" t="s">
        <v>147</v>
      </c>
      <c r="F1022" s="611" t="s">
        <v>147</v>
      </c>
      <c r="G1022" s="611" t="s">
        <v>147</v>
      </c>
      <c r="H1022" s="611" t="s">
        <v>147</v>
      </c>
    </row>
    <row r="1023" spans="4:8">
      <c r="D1023" s="611" t="s">
        <v>147</v>
      </c>
      <c r="E1023" s="611" t="s">
        <v>147</v>
      </c>
      <c r="F1023" s="611" t="s">
        <v>147</v>
      </c>
      <c r="G1023" s="611" t="s">
        <v>147</v>
      </c>
      <c r="H1023" s="611" t="s">
        <v>147</v>
      </c>
    </row>
    <row r="1024" spans="4:8">
      <c r="D1024" s="611" t="s">
        <v>147</v>
      </c>
      <c r="E1024" s="611" t="s">
        <v>147</v>
      </c>
      <c r="F1024" s="611" t="s">
        <v>147</v>
      </c>
      <c r="G1024" s="611" t="s">
        <v>147</v>
      </c>
      <c r="H1024" s="611" t="s">
        <v>147</v>
      </c>
    </row>
    <row r="1025" spans="4:8">
      <c r="D1025" s="611" t="s">
        <v>147</v>
      </c>
      <c r="E1025" s="611" t="s">
        <v>147</v>
      </c>
      <c r="F1025" s="611" t="s">
        <v>147</v>
      </c>
      <c r="G1025" s="611" t="s">
        <v>147</v>
      </c>
      <c r="H1025" s="611" t="s">
        <v>147</v>
      </c>
    </row>
    <row r="1026" spans="4:8">
      <c r="D1026" s="611" t="s">
        <v>147</v>
      </c>
      <c r="E1026" s="611" t="s">
        <v>147</v>
      </c>
      <c r="F1026" s="611" t="s">
        <v>147</v>
      </c>
      <c r="G1026" s="611" t="s">
        <v>147</v>
      </c>
      <c r="H1026" s="611" t="s">
        <v>147</v>
      </c>
    </row>
    <row r="1027" spans="4:8">
      <c r="D1027" s="611" t="s">
        <v>147</v>
      </c>
      <c r="E1027" s="611" t="s">
        <v>147</v>
      </c>
      <c r="F1027" s="611" t="s">
        <v>147</v>
      </c>
      <c r="G1027" s="611" t="s">
        <v>147</v>
      </c>
      <c r="H1027" s="611" t="s">
        <v>147</v>
      </c>
    </row>
    <row r="1028" spans="4:8">
      <c r="D1028" s="611" t="s">
        <v>147</v>
      </c>
      <c r="E1028" s="611" t="s">
        <v>147</v>
      </c>
      <c r="F1028" s="611" t="s">
        <v>147</v>
      </c>
      <c r="G1028" s="611" t="s">
        <v>147</v>
      </c>
      <c r="H1028" s="611" t="s">
        <v>147</v>
      </c>
    </row>
    <row r="1029" spans="4:8">
      <c r="D1029" s="611" t="s">
        <v>147</v>
      </c>
      <c r="E1029" s="611" t="s">
        <v>147</v>
      </c>
      <c r="F1029" s="611" t="s">
        <v>147</v>
      </c>
      <c r="G1029" s="611" t="s">
        <v>147</v>
      </c>
      <c r="H1029" s="611" t="s">
        <v>147</v>
      </c>
    </row>
    <row r="1030" spans="4:8">
      <c r="D1030" s="611" t="s">
        <v>147</v>
      </c>
      <c r="E1030" s="611" t="s">
        <v>147</v>
      </c>
      <c r="F1030" s="611" t="s">
        <v>147</v>
      </c>
      <c r="G1030" s="611" t="s">
        <v>147</v>
      </c>
      <c r="H1030" s="611" t="s">
        <v>147</v>
      </c>
    </row>
    <row r="1031" spans="4:8">
      <c r="D1031" s="611" t="s">
        <v>147</v>
      </c>
      <c r="E1031" s="611" t="s">
        <v>147</v>
      </c>
      <c r="F1031" s="611" t="s">
        <v>147</v>
      </c>
      <c r="G1031" s="611" t="s">
        <v>147</v>
      </c>
      <c r="H1031" s="611" t="s">
        <v>147</v>
      </c>
    </row>
    <row r="1032" spans="4:8">
      <c r="D1032" s="611" t="s">
        <v>147</v>
      </c>
      <c r="E1032" s="611" t="s">
        <v>147</v>
      </c>
      <c r="F1032" s="611" t="s">
        <v>147</v>
      </c>
      <c r="G1032" s="611" t="s">
        <v>147</v>
      </c>
      <c r="H1032" s="611" t="s">
        <v>147</v>
      </c>
    </row>
    <row r="1033" spans="4:8">
      <c r="D1033" s="611" t="s">
        <v>147</v>
      </c>
      <c r="E1033" s="611" t="s">
        <v>147</v>
      </c>
      <c r="F1033" s="611" t="s">
        <v>147</v>
      </c>
      <c r="G1033" s="611" t="s">
        <v>147</v>
      </c>
      <c r="H1033" s="611" t="s">
        <v>147</v>
      </c>
    </row>
    <row r="1034" spans="4:8">
      <c r="D1034" s="611" t="s">
        <v>147</v>
      </c>
      <c r="E1034" s="611" t="s">
        <v>147</v>
      </c>
      <c r="F1034" s="611" t="s">
        <v>147</v>
      </c>
      <c r="G1034" s="611" t="s">
        <v>147</v>
      </c>
      <c r="H1034" s="611" t="s">
        <v>147</v>
      </c>
    </row>
    <row r="1035" spans="4:8">
      <c r="D1035" s="611" t="s">
        <v>147</v>
      </c>
      <c r="E1035" s="611" t="s">
        <v>147</v>
      </c>
      <c r="F1035" s="611" t="s">
        <v>147</v>
      </c>
      <c r="G1035" s="611" t="s">
        <v>147</v>
      </c>
      <c r="H1035" s="611" t="s">
        <v>147</v>
      </c>
    </row>
    <row r="1036" spans="4:8">
      <c r="D1036" s="611" t="s">
        <v>147</v>
      </c>
      <c r="E1036" s="611" t="s">
        <v>147</v>
      </c>
      <c r="F1036" s="611" t="s">
        <v>147</v>
      </c>
      <c r="G1036" s="611" t="s">
        <v>147</v>
      </c>
      <c r="H1036" s="611" t="s">
        <v>147</v>
      </c>
    </row>
    <row r="1037" spans="4:8">
      <c r="D1037" s="611" t="s">
        <v>147</v>
      </c>
      <c r="E1037" s="611" t="s">
        <v>147</v>
      </c>
      <c r="F1037" s="611" t="s">
        <v>147</v>
      </c>
      <c r="G1037" s="611" t="s">
        <v>147</v>
      </c>
      <c r="H1037" s="611" t="s">
        <v>147</v>
      </c>
    </row>
    <row r="1038" spans="4:8">
      <c r="D1038" s="611" t="s">
        <v>147</v>
      </c>
      <c r="E1038" s="611" t="s">
        <v>147</v>
      </c>
      <c r="F1038" s="611" t="s">
        <v>147</v>
      </c>
      <c r="G1038" s="611" t="s">
        <v>147</v>
      </c>
      <c r="H1038" s="611" t="s">
        <v>147</v>
      </c>
    </row>
    <row r="1039" spans="4:8">
      <c r="D1039" s="611" t="s">
        <v>147</v>
      </c>
      <c r="E1039" s="611" t="s">
        <v>147</v>
      </c>
      <c r="F1039" s="611" t="s">
        <v>147</v>
      </c>
      <c r="G1039" s="611" t="s">
        <v>147</v>
      </c>
      <c r="H1039" s="611" t="s">
        <v>147</v>
      </c>
    </row>
    <row r="1040" spans="4:8">
      <c r="D1040" s="611" t="s">
        <v>147</v>
      </c>
      <c r="E1040" s="611" t="s">
        <v>147</v>
      </c>
      <c r="F1040" s="611" t="s">
        <v>147</v>
      </c>
      <c r="G1040" s="611" t="s">
        <v>147</v>
      </c>
      <c r="H1040" s="611" t="s">
        <v>147</v>
      </c>
    </row>
    <row r="1041" spans="4:8">
      <c r="D1041" s="611" t="s">
        <v>147</v>
      </c>
      <c r="E1041" s="611" t="s">
        <v>147</v>
      </c>
      <c r="F1041" s="611" t="s">
        <v>147</v>
      </c>
      <c r="G1041" s="611" t="s">
        <v>147</v>
      </c>
      <c r="H1041" s="611" t="s">
        <v>147</v>
      </c>
    </row>
    <row r="1042" spans="4:8">
      <c r="D1042" s="611" t="s">
        <v>147</v>
      </c>
      <c r="E1042" s="611" t="s">
        <v>147</v>
      </c>
      <c r="F1042" s="611" t="s">
        <v>147</v>
      </c>
      <c r="G1042" s="611" t="s">
        <v>147</v>
      </c>
      <c r="H1042" s="611" t="s">
        <v>147</v>
      </c>
    </row>
    <row r="1043" spans="4:8">
      <c r="D1043" s="611" t="s">
        <v>147</v>
      </c>
      <c r="E1043" s="611" t="s">
        <v>147</v>
      </c>
      <c r="F1043" s="611" t="s">
        <v>147</v>
      </c>
      <c r="G1043" s="611" t="s">
        <v>147</v>
      </c>
      <c r="H1043" s="611" t="s">
        <v>147</v>
      </c>
    </row>
    <row r="1044" spans="4:8">
      <c r="D1044" s="611" t="s">
        <v>147</v>
      </c>
      <c r="E1044" s="611" t="s">
        <v>147</v>
      </c>
      <c r="F1044" s="611" t="s">
        <v>147</v>
      </c>
      <c r="G1044" s="611" t="s">
        <v>147</v>
      </c>
      <c r="H1044" s="611" t="s">
        <v>147</v>
      </c>
    </row>
    <row r="1045" spans="4:8">
      <c r="D1045" s="611" t="s">
        <v>147</v>
      </c>
      <c r="E1045" s="611" t="s">
        <v>147</v>
      </c>
      <c r="F1045" s="611" t="s">
        <v>147</v>
      </c>
      <c r="G1045" s="611" t="s">
        <v>147</v>
      </c>
      <c r="H1045" s="611" t="s">
        <v>147</v>
      </c>
    </row>
    <row r="1046" spans="4:8">
      <c r="D1046" s="611" t="s">
        <v>147</v>
      </c>
      <c r="E1046" s="611" t="s">
        <v>147</v>
      </c>
      <c r="F1046" s="611" t="s">
        <v>147</v>
      </c>
      <c r="G1046" s="611" t="s">
        <v>147</v>
      </c>
      <c r="H1046" s="611" t="s">
        <v>147</v>
      </c>
    </row>
    <row r="1047" spans="4:8">
      <c r="D1047" s="611" t="s">
        <v>147</v>
      </c>
      <c r="E1047" s="611" t="s">
        <v>147</v>
      </c>
      <c r="F1047" s="611" t="s">
        <v>147</v>
      </c>
      <c r="G1047" s="611" t="s">
        <v>147</v>
      </c>
      <c r="H1047" s="611" t="s">
        <v>147</v>
      </c>
    </row>
    <row r="1048" spans="4:8">
      <c r="D1048" s="611" t="s">
        <v>147</v>
      </c>
      <c r="E1048" s="611" t="s">
        <v>147</v>
      </c>
      <c r="F1048" s="611" t="s">
        <v>147</v>
      </c>
      <c r="G1048" s="611" t="s">
        <v>147</v>
      </c>
      <c r="H1048" s="611" t="s">
        <v>147</v>
      </c>
    </row>
    <row r="1049" spans="4:8">
      <c r="D1049" s="611" t="s">
        <v>147</v>
      </c>
      <c r="E1049" s="611" t="s">
        <v>147</v>
      </c>
      <c r="F1049" s="611" t="s">
        <v>147</v>
      </c>
      <c r="G1049" s="611" t="s">
        <v>147</v>
      </c>
      <c r="H1049" s="611" t="s">
        <v>147</v>
      </c>
    </row>
    <row r="1050" spans="4:8">
      <c r="D1050" s="611" t="s">
        <v>147</v>
      </c>
      <c r="E1050" s="611" t="s">
        <v>147</v>
      </c>
      <c r="F1050" s="611" t="s">
        <v>147</v>
      </c>
      <c r="G1050" s="611" t="s">
        <v>147</v>
      </c>
      <c r="H1050" s="611" t="s">
        <v>147</v>
      </c>
    </row>
    <row r="1051" spans="4:8">
      <c r="D1051" s="611" t="s">
        <v>147</v>
      </c>
      <c r="E1051" s="611" t="s">
        <v>147</v>
      </c>
      <c r="F1051" s="611" t="s">
        <v>147</v>
      </c>
      <c r="G1051" s="611" t="s">
        <v>147</v>
      </c>
      <c r="H1051" s="611" t="s">
        <v>147</v>
      </c>
    </row>
    <row r="1052" spans="4:8">
      <c r="D1052" s="611" t="s">
        <v>147</v>
      </c>
      <c r="E1052" s="611" t="s">
        <v>147</v>
      </c>
      <c r="F1052" s="611" t="s">
        <v>147</v>
      </c>
      <c r="G1052" s="611" t="s">
        <v>147</v>
      </c>
      <c r="H1052" s="611" t="s">
        <v>147</v>
      </c>
    </row>
    <row r="1053" spans="4:8">
      <c r="D1053" s="611" t="s">
        <v>147</v>
      </c>
      <c r="E1053" s="611" t="s">
        <v>147</v>
      </c>
      <c r="F1053" s="611" t="s">
        <v>147</v>
      </c>
      <c r="G1053" s="611" t="s">
        <v>147</v>
      </c>
      <c r="H1053" s="611" t="s">
        <v>147</v>
      </c>
    </row>
    <row r="1054" spans="4:8">
      <c r="D1054" s="611" t="s">
        <v>147</v>
      </c>
      <c r="E1054" s="611" t="s">
        <v>147</v>
      </c>
      <c r="F1054" s="611" t="s">
        <v>147</v>
      </c>
      <c r="G1054" s="611" t="s">
        <v>147</v>
      </c>
      <c r="H1054" s="611" t="s">
        <v>147</v>
      </c>
    </row>
    <row r="1055" spans="4:8">
      <c r="D1055" s="611" t="s">
        <v>147</v>
      </c>
      <c r="E1055" s="611" t="s">
        <v>147</v>
      </c>
      <c r="F1055" s="611" t="s">
        <v>147</v>
      </c>
      <c r="G1055" s="611" t="s">
        <v>147</v>
      </c>
      <c r="H1055" s="611" t="s">
        <v>147</v>
      </c>
    </row>
    <row r="1056" spans="4:8">
      <c r="D1056" s="611" t="s">
        <v>147</v>
      </c>
      <c r="E1056" s="611" t="s">
        <v>147</v>
      </c>
      <c r="F1056" s="611" t="s">
        <v>147</v>
      </c>
      <c r="G1056" s="611" t="s">
        <v>147</v>
      </c>
      <c r="H1056" s="611" t="s">
        <v>147</v>
      </c>
    </row>
    <row r="1057" spans="4:8">
      <c r="D1057" s="611" t="s">
        <v>147</v>
      </c>
      <c r="E1057" s="611" t="s">
        <v>147</v>
      </c>
      <c r="F1057" s="611" t="s">
        <v>147</v>
      </c>
      <c r="G1057" s="611" t="s">
        <v>147</v>
      </c>
      <c r="H1057" s="611" t="s">
        <v>147</v>
      </c>
    </row>
    <row r="1058" spans="4:8">
      <c r="D1058" s="611" t="s">
        <v>147</v>
      </c>
      <c r="E1058" s="611" t="s">
        <v>147</v>
      </c>
      <c r="F1058" s="611" t="s">
        <v>147</v>
      </c>
      <c r="G1058" s="611" t="s">
        <v>147</v>
      </c>
      <c r="H1058" s="611" t="s">
        <v>147</v>
      </c>
    </row>
    <row r="1059" spans="4:8">
      <c r="D1059" s="611" t="s">
        <v>147</v>
      </c>
      <c r="E1059" s="611" t="s">
        <v>147</v>
      </c>
      <c r="F1059" s="611" t="s">
        <v>147</v>
      </c>
      <c r="G1059" s="611" t="s">
        <v>147</v>
      </c>
      <c r="H1059" s="611" t="s">
        <v>147</v>
      </c>
    </row>
    <row r="1060" spans="4:8">
      <c r="D1060" s="611" t="s">
        <v>147</v>
      </c>
      <c r="E1060" s="611" t="s">
        <v>147</v>
      </c>
      <c r="F1060" s="611" t="s">
        <v>147</v>
      </c>
      <c r="G1060" s="611" t="s">
        <v>147</v>
      </c>
      <c r="H1060" s="611" t="s">
        <v>147</v>
      </c>
    </row>
    <row r="1061" spans="4:8">
      <c r="D1061" s="611" t="s">
        <v>147</v>
      </c>
      <c r="E1061" s="611" t="s">
        <v>147</v>
      </c>
      <c r="F1061" s="611" t="s">
        <v>147</v>
      </c>
      <c r="G1061" s="611" t="s">
        <v>147</v>
      </c>
      <c r="H1061" s="611" t="s">
        <v>147</v>
      </c>
    </row>
    <row r="1062" spans="4:8">
      <c r="D1062" s="611" t="s">
        <v>147</v>
      </c>
      <c r="E1062" s="611" t="s">
        <v>147</v>
      </c>
      <c r="F1062" s="611" t="s">
        <v>147</v>
      </c>
      <c r="G1062" s="611" t="s">
        <v>147</v>
      </c>
      <c r="H1062" s="611" t="s">
        <v>147</v>
      </c>
    </row>
    <row r="1063" spans="4:8">
      <c r="D1063" s="611" t="s">
        <v>147</v>
      </c>
      <c r="E1063" s="611" t="s">
        <v>147</v>
      </c>
      <c r="F1063" s="611" t="s">
        <v>147</v>
      </c>
      <c r="G1063" s="611" t="s">
        <v>147</v>
      </c>
      <c r="H1063" s="611" t="s">
        <v>147</v>
      </c>
    </row>
    <row r="1064" spans="4:8">
      <c r="D1064" s="611" t="s">
        <v>147</v>
      </c>
      <c r="E1064" s="611" t="s">
        <v>147</v>
      </c>
      <c r="F1064" s="611" t="s">
        <v>147</v>
      </c>
      <c r="G1064" s="611" t="s">
        <v>147</v>
      </c>
      <c r="H1064" s="611" t="s">
        <v>147</v>
      </c>
    </row>
    <row r="1065" spans="4:8">
      <c r="D1065" s="611" t="s">
        <v>147</v>
      </c>
      <c r="E1065" s="611" t="s">
        <v>147</v>
      </c>
      <c r="F1065" s="611" t="s">
        <v>147</v>
      </c>
      <c r="G1065" s="611" t="s">
        <v>147</v>
      </c>
      <c r="H1065" s="611" t="s">
        <v>147</v>
      </c>
    </row>
    <row r="1066" spans="4:8">
      <c r="D1066" s="611" t="s">
        <v>147</v>
      </c>
      <c r="E1066" s="611" t="s">
        <v>147</v>
      </c>
      <c r="F1066" s="611" t="s">
        <v>147</v>
      </c>
      <c r="G1066" s="611" t="s">
        <v>147</v>
      </c>
      <c r="H1066" s="611" t="s">
        <v>147</v>
      </c>
    </row>
    <row r="1067" spans="4:8">
      <c r="D1067" s="611" t="s">
        <v>147</v>
      </c>
      <c r="E1067" s="611" t="s">
        <v>147</v>
      </c>
      <c r="F1067" s="611" t="s">
        <v>147</v>
      </c>
      <c r="G1067" s="611" t="s">
        <v>147</v>
      </c>
      <c r="H1067" s="611" t="s">
        <v>147</v>
      </c>
    </row>
    <row r="1068" spans="4:8">
      <c r="D1068" s="611" t="s">
        <v>147</v>
      </c>
      <c r="E1068" s="611" t="s">
        <v>147</v>
      </c>
      <c r="F1068" s="611" t="s">
        <v>147</v>
      </c>
      <c r="G1068" s="611" t="s">
        <v>147</v>
      </c>
      <c r="H1068" s="611" t="s">
        <v>147</v>
      </c>
    </row>
    <row r="1069" spans="4:8">
      <c r="D1069" s="611" t="s">
        <v>147</v>
      </c>
      <c r="E1069" s="611" t="s">
        <v>147</v>
      </c>
      <c r="F1069" s="611" t="s">
        <v>147</v>
      </c>
      <c r="G1069" s="611" t="s">
        <v>147</v>
      </c>
      <c r="H1069" s="611" t="s">
        <v>147</v>
      </c>
    </row>
    <row r="1070" spans="4:8">
      <c r="D1070" s="611" t="s">
        <v>147</v>
      </c>
      <c r="E1070" s="611" t="s">
        <v>147</v>
      </c>
      <c r="F1070" s="611" t="s">
        <v>147</v>
      </c>
      <c r="G1070" s="611" t="s">
        <v>147</v>
      </c>
      <c r="H1070" s="611" t="s">
        <v>147</v>
      </c>
    </row>
    <row r="1071" spans="4:8">
      <c r="D1071" s="611" t="s">
        <v>147</v>
      </c>
      <c r="E1071" s="611" t="s">
        <v>147</v>
      </c>
      <c r="F1071" s="611" t="s">
        <v>147</v>
      </c>
      <c r="G1071" s="611" t="s">
        <v>147</v>
      </c>
      <c r="H1071" s="611" t="s">
        <v>147</v>
      </c>
    </row>
    <row r="1072" spans="4:8">
      <c r="D1072" s="611" t="s">
        <v>147</v>
      </c>
      <c r="E1072" s="611" t="s">
        <v>147</v>
      </c>
      <c r="F1072" s="611" t="s">
        <v>147</v>
      </c>
      <c r="G1072" s="611" t="s">
        <v>147</v>
      </c>
      <c r="H1072" s="611" t="s">
        <v>147</v>
      </c>
    </row>
    <row r="1073" spans="4:8">
      <c r="D1073" s="611" t="s">
        <v>147</v>
      </c>
      <c r="E1073" s="611" t="s">
        <v>147</v>
      </c>
      <c r="F1073" s="611" t="s">
        <v>147</v>
      </c>
      <c r="G1073" s="611" t="s">
        <v>147</v>
      </c>
      <c r="H1073" s="611" t="s">
        <v>147</v>
      </c>
    </row>
    <row r="1074" spans="4:8">
      <c r="D1074" s="611" t="s">
        <v>147</v>
      </c>
      <c r="E1074" s="611" t="s">
        <v>147</v>
      </c>
      <c r="F1074" s="611" t="s">
        <v>147</v>
      </c>
      <c r="G1074" s="611" t="s">
        <v>147</v>
      </c>
      <c r="H1074" s="611" t="s">
        <v>147</v>
      </c>
    </row>
    <row r="1075" spans="4:8">
      <c r="D1075" s="611" t="s">
        <v>147</v>
      </c>
      <c r="E1075" s="611" t="s">
        <v>147</v>
      </c>
      <c r="F1075" s="611" t="s">
        <v>147</v>
      </c>
      <c r="G1075" s="611" t="s">
        <v>147</v>
      </c>
      <c r="H1075" s="611" t="s">
        <v>147</v>
      </c>
    </row>
    <row r="1076" spans="4:8">
      <c r="D1076" s="611" t="s">
        <v>147</v>
      </c>
      <c r="E1076" s="611" t="s">
        <v>147</v>
      </c>
      <c r="F1076" s="611" t="s">
        <v>147</v>
      </c>
      <c r="G1076" s="611" t="s">
        <v>147</v>
      </c>
      <c r="H1076" s="611" t="s">
        <v>147</v>
      </c>
    </row>
    <row r="1077" spans="4:8">
      <c r="D1077" s="611" t="s">
        <v>147</v>
      </c>
      <c r="E1077" s="611" t="s">
        <v>147</v>
      </c>
      <c r="F1077" s="611" t="s">
        <v>147</v>
      </c>
      <c r="G1077" s="611" t="s">
        <v>147</v>
      </c>
      <c r="H1077" s="611" t="s">
        <v>147</v>
      </c>
    </row>
    <row r="1078" spans="4:8">
      <c r="D1078" s="611" t="s">
        <v>147</v>
      </c>
      <c r="E1078" s="611" t="s">
        <v>147</v>
      </c>
      <c r="F1078" s="611" t="s">
        <v>147</v>
      </c>
      <c r="G1078" s="611" t="s">
        <v>147</v>
      </c>
      <c r="H1078" s="611" t="s">
        <v>147</v>
      </c>
    </row>
    <row r="1079" spans="4:8">
      <c r="D1079" s="611" t="s">
        <v>147</v>
      </c>
      <c r="E1079" s="611" t="s">
        <v>147</v>
      </c>
      <c r="F1079" s="611" t="s">
        <v>147</v>
      </c>
      <c r="G1079" s="611" t="s">
        <v>147</v>
      </c>
      <c r="H1079" s="611" t="s">
        <v>147</v>
      </c>
    </row>
    <row r="1080" spans="4:8">
      <c r="D1080" s="611" t="s">
        <v>147</v>
      </c>
      <c r="E1080" s="611" t="s">
        <v>147</v>
      </c>
      <c r="F1080" s="611" t="s">
        <v>147</v>
      </c>
      <c r="G1080" s="611" t="s">
        <v>147</v>
      </c>
      <c r="H1080" s="611" t="s">
        <v>147</v>
      </c>
    </row>
    <row r="1081" spans="4:8">
      <c r="D1081" s="611" t="s">
        <v>147</v>
      </c>
      <c r="E1081" s="611" t="s">
        <v>147</v>
      </c>
      <c r="F1081" s="611" t="s">
        <v>147</v>
      </c>
      <c r="G1081" s="611" t="s">
        <v>147</v>
      </c>
      <c r="H1081" s="611" t="s">
        <v>147</v>
      </c>
    </row>
    <row r="1082" spans="4:8">
      <c r="D1082" s="611" t="s">
        <v>147</v>
      </c>
      <c r="E1082" s="611" t="s">
        <v>147</v>
      </c>
      <c r="F1082" s="611" t="s">
        <v>147</v>
      </c>
      <c r="G1082" s="611" t="s">
        <v>147</v>
      </c>
      <c r="H1082" s="611" t="s">
        <v>147</v>
      </c>
    </row>
    <row r="1083" spans="4:8">
      <c r="D1083" s="611" t="s">
        <v>147</v>
      </c>
      <c r="E1083" s="611" t="s">
        <v>147</v>
      </c>
      <c r="F1083" s="611" t="s">
        <v>147</v>
      </c>
      <c r="G1083" s="611" t="s">
        <v>147</v>
      </c>
      <c r="H1083" s="611" t="s">
        <v>147</v>
      </c>
    </row>
    <row r="1084" spans="4:8">
      <c r="D1084" s="611" t="s">
        <v>147</v>
      </c>
      <c r="E1084" s="611" t="s">
        <v>147</v>
      </c>
      <c r="F1084" s="611" t="s">
        <v>147</v>
      </c>
      <c r="G1084" s="611" t="s">
        <v>147</v>
      </c>
      <c r="H1084" s="611" t="s">
        <v>147</v>
      </c>
    </row>
    <row r="1085" spans="4:8">
      <c r="D1085" s="611" t="s">
        <v>147</v>
      </c>
      <c r="E1085" s="611" t="s">
        <v>147</v>
      </c>
      <c r="F1085" s="611" t="s">
        <v>147</v>
      </c>
      <c r="G1085" s="611" t="s">
        <v>147</v>
      </c>
      <c r="H1085" s="611" t="s">
        <v>147</v>
      </c>
    </row>
    <row r="1086" spans="4:8">
      <c r="D1086" s="611" t="s">
        <v>147</v>
      </c>
      <c r="E1086" s="611" t="s">
        <v>147</v>
      </c>
      <c r="F1086" s="611" t="s">
        <v>147</v>
      </c>
      <c r="G1086" s="611" t="s">
        <v>147</v>
      </c>
      <c r="H1086" s="611" t="s">
        <v>147</v>
      </c>
    </row>
    <row r="1087" spans="4:8">
      <c r="D1087" s="611" t="s">
        <v>147</v>
      </c>
      <c r="E1087" s="611" t="s">
        <v>147</v>
      </c>
      <c r="F1087" s="611" t="s">
        <v>147</v>
      </c>
      <c r="G1087" s="611" t="s">
        <v>147</v>
      </c>
      <c r="H1087" s="611" t="s">
        <v>147</v>
      </c>
    </row>
    <row r="1088" spans="4:8">
      <c r="D1088" s="611" t="s">
        <v>147</v>
      </c>
      <c r="E1088" s="611" t="s">
        <v>147</v>
      </c>
      <c r="F1088" s="611" t="s">
        <v>147</v>
      </c>
      <c r="G1088" s="611" t="s">
        <v>147</v>
      </c>
      <c r="H1088" s="611" t="s">
        <v>147</v>
      </c>
    </row>
    <row r="1089" spans="4:8">
      <c r="D1089" s="611" t="s">
        <v>147</v>
      </c>
      <c r="E1089" s="611" t="s">
        <v>147</v>
      </c>
      <c r="F1089" s="611" t="s">
        <v>147</v>
      </c>
      <c r="G1089" s="611" t="s">
        <v>147</v>
      </c>
      <c r="H1089" s="611" t="s">
        <v>147</v>
      </c>
    </row>
    <row r="1090" spans="4:8">
      <c r="D1090" s="611" t="s">
        <v>147</v>
      </c>
      <c r="E1090" s="611" t="s">
        <v>147</v>
      </c>
      <c r="F1090" s="611" t="s">
        <v>147</v>
      </c>
      <c r="G1090" s="611" t="s">
        <v>147</v>
      </c>
      <c r="H1090" s="611" t="s">
        <v>147</v>
      </c>
    </row>
    <row r="1091" spans="4:8">
      <c r="D1091" s="611" t="s">
        <v>147</v>
      </c>
      <c r="E1091" s="611" t="s">
        <v>147</v>
      </c>
      <c r="F1091" s="611" t="s">
        <v>147</v>
      </c>
      <c r="G1091" s="611" t="s">
        <v>147</v>
      </c>
      <c r="H1091" s="611" t="s">
        <v>147</v>
      </c>
    </row>
    <row r="1092" spans="4:8">
      <c r="D1092" s="611" t="s">
        <v>147</v>
      </c>
      <c r="E1092" s="611" t="s">
        <v>147</v>
      </c>
      <c r="F1092" s="611" t="s">
        <v>147</v>
      </c>
      <c r="G1092" s="611" t="s">
        <v>147</v>
      </c>
      <c r="H1092" s="611" t="s">
        <v>147</v>
      </c>
    </row>
    <row r="1093" spans="4:8">
      <c r="D1093" s="611" t="s">
        <v>147</v>
      </c>
      <c r="E1093" s="611" t="s">
        <v>147</v>
      </c>
      <c r="F1093" s="611" t="s">
        <v>147</v>
      </c>
      <c r="G1093" s="611" t="s">
        <v>147</v>
      </c>
      <c r="H1093" s="611" t="s">
        <v>147</v>
      </c>
    </row>
    <row r="1094" spans="4:8">
      <c r="D1094" s="611" t="s">
        <v>147</v>
      </c>
      <c r="E1094" s="611" t="s">
        <v>147</v>
      </c>
      <c r="F1094" s="611" t="s">
        <v>147</v>
      </c>
      <c r="G1094" s="611" t="s">
        <v>147</v>
      </c>
      <c r="H1094" s="611" t="s">
        <v>147</v>
      </c>
    </row>
    <row r="1095" spans="4:8">
      <c r="D1095" s="611" t="s">
        <v>147</v>
      </c>
      <c r="E1095" s="611" t="s">
        <v>147</v>
      </c>
      <c r="F1095" s="611" t="s">
        <v>147</v>
      </c>
      <c r="G1095" s="611" t="s">
        <v>147</v>
      </c>
      <c r="H1095" s="611" t="s">
        <v>147</v>
      </c>
    </row>
    <row r="1096" spans="4:8">
      <c r="D1096" s="611" t="s">
        <v>147</v>
      </c>
      <c r="E1096" s="611" t="s">
        <v>147</v>
      </c>
      <c r="F1096" s="611" t="s">
        <v>147</v>
      </c>
      <c r="G1096" s="611" t="s">
        <v>147</v>
      </c>
      <c r="H1096" s="611" t="s">
        <v>147</v>
      </c>
    </row>
    <row r="1097" spans="4:8">
      <c r="D1097" s="611" t="s">
        <v>147</v>
      </c>
      <c r="E1097" s="611" t="s">
        <v>147</v>
      </c>
      <c r="F1097" s="611" t="s">
        <v>147</v>
      </c>
      <c r="G1097" s="611" t="s">
        <v>147</v>
      </c>
      <c r="H1097" s="611" t="s">
        <v>147</v>
      </c>
    </row>
    <row r="1098" spans="4:8">
      <c r="D1098" s="611" t="s">
        <v>147</v>
      </c>
      <c r="E1098" s="611" t="s">
        <v>147</v>
      </c>
      <c r="F1098" s="611" t="s">
        <v>147</v>
      </c>
      <c r="G1098" s="611" t="s">
        <v>147</v>
      </c>
      <c r="H1098" s="611" t="s">
        <v>147</v>
      </c>
    </row>
    <row r="1099" spans="4:8">
      <c r="D1099" s="611" t="s">
        <v>147</v>
      </c>
      <c r="E1099" s="611" t="s">
        <v>147</v>
      </c>
      <c r="F1099" s="611" t="s">
        <v>147</v>
      </c>
      <c r="G1099" s="611" t="s">
        <v>147</v>
      </c>
      <c r="H1099" s="611" t="s">
        <v>147</v>
      </c>
    </row>
    <row r="1100" spans="4:8">
      <c r="D1100" s="611" t="s">
        <v>147</v>
      </c>
      <c r="E1100" s="611" t="s">
        <v>147</v>
      </c>
      <c r="F1100" s="611" t="s">
        <v>147</v>
      </c>
      <c r="G1100" s="611" t="s">
        <v>147</v>
      </c>
      <c r="H1100" s="611" t="s">
        <v>147</v>
      </c>
    </row>
    <row r="1101" spans="4:8">
      <c r="D1101" s="611" t="s">
        <v>147</v>
      </c>
      <c r="E1101" s="611" t="s">
        <v>147</v>
      </c>
      <c r="F1101" s="611" t="s">
        <v>147</v>
      </c>
      <c r="G1101" s="611" t="s">
        <v>147</v>
      </c>
      <c r="H1101" s="611" t="s">
        <v>147</v>
      </c>
    </row>
    <row r="1102" spans="4:8">
      <c r="D1102" s="611" t="s">
        <v>147</v>
      </c>
      <c r="E1102" s="611" t="s">
        <v>147</v>
      </c>
      <c r="F1102" s="611" t="s">
        <v>147</v>
      </c>
      <c r="G1102" s="611" t="s">
        <v>147</v>
      </c>
      <c r="H1102" s="611" t="s">
        <v>147</v>
      </c>
    </row>
    <row r="1103" spans="4:8">
      <c r="D1103" s="611" t="s">
        <v>147</v>
      </c>
      <c r="E1103" s="611" t="s">
        <v>147</v>
      </c>
      <c r="F1103" s="611" t="s">
        <v>147</v>
      </c>
      <c r="G1103" s="611" t="s">
        <v>147</v>
      </c>
      <c r="H1103" s="611" t="s">
        <v>147</v>
      </c>
    </row>
    <row r="1104" spans="4:8">
      <c r="D1104" s="611" t="s">
        <v>147</v>
      </c>
      <c r="E1104" s="611" t="s">
        <v>147</v>
      </c>
      <c r="F1104" s="611" t="s">
        <v>147</v>
      </c>
      <c r="G1104" s="611" t="s">
        <v>147</v>
      </c>
      <c r="H1104" s="611" t="s">
        <v>147</v>
      </c>
    </row>
    <row r="1105" spans="4:8">
      <c r="D1105" s="611" t="s">
        <v>147</v>
      </c>
      <c r="E1105" s="611" t="s">
        <v>147</v>
      </c>
      <c r="F1105" s="611" t="s">
        <v>147</v>
      </c>
      <c r="G1105" s="611" t="s">
        <v>147</v>
      </c>
      <c r="H1105" s="611" t="s">
        <v>147</v>
      </c>
    </row>
    <row r="1106" spans="4:8">
      <c r="D1106" s="611" t="s">
        <v>147</v>
      </c>
      <c r="E1106" s="611" t="s">
        <v>147</v>
      </c>
      <c r="F1106" s="611" t="s">
        <v>147</v>
      </c>
      <c r="G1106" s="611" t="s">
        <v>147</v>
      </c>
      <c r="H1106" s="611" t="s">
        <v>147</v>
      </c>
    </row>
    <row r="1107" spans="4:8">
      <c r="D1107" s="611" t="s">
        <v>147</v>
      </c>
      <c r="E1107" s="611" t="s">
        <v>147</v>
      </c>
      <c r="F1107" s="611" t="s">
        <v>147</v>
      </c>
      <c r="G1107" s="611" t="s">
        <v>147</v>
      </c>
      <c r="H1107" s="611" t="s">
        <v>147</v>
      </c>
    </row>
    <row r="1108" spans="4:8">
      <c r="D1108" s="611" t="s">
        <v>147</v>
      </c>
      <c r="E1108" s="611" t="s">
        <v>147</v>
      </c>
      <c r="F1108" s="611" t="s">
        <v>147</v>
      </c>
      <c r="G1108" s="611" t="s">
        <v>147</v>
      </c>
      <c r="H1108" s="611" t="s">
        <v>147</v>
      </c>
    </row>
    <row r="1109" spans="4:8">
      <c r="D1109" s="611" t="s">
        <v>147</v>
      </c>
      <c r="E1109" s="611" t="s">
        <v>147</v>
      </c>
      <c r="F1109" s="611" t="s">
        <v>147</v>
      </c>
      <c r="G1109" s="611" t="s">
        <v>147</v>
      </c>
      <c r="H1109" s="611" t="s">
        <v>147</v>
      </c>
    </row>
    <row r="1110" spans="4:8">
      <c r="D1110" s="611" t="s">
        <v>147</v>
      </c>
      <c r="E1110" s="611" t="s">
        <v>147</v>
      </c>
      <c r="F1110" s="611" t="s">
        <v>147</v>
      </c>
      <c r="G1110" s="611" t="s">
        <v>147</v>
      </c>
      <c r="H1110" s="611" t="s">
        <v>147</v>
      </c>
    </row>
    <row r="1111" spans="4:8">
      <c r="D1111" s="611" t="s">
        <v>147</v>
      </c>
      <c r="E1111" s="611" t="s">
        <v>147</v>
      </c>
      <c r="F1111" s="611" t="s">
        <v>147</v>
      </c>
      <c r="G1111" s="611" t="s">
        <v>147</v>
      </c>
      <c r="H1111" s="611" t="s">
        <v>147</v>
      </c>
    </row>
    <row r="1112" spans="4:8">
      <c r="D1112" s="611" t="s">
        <v>147</v>
      </c>
      <c r="E1112" s="611" t="s">
        <v>147</v>
      </c>
      <c r="F1112" s="611" t="s">
        <v>147</v>
      </c>
      <c r="G1112" s="611" t="s">
        <v>147</v>
      </c>
      <c r="H1112" s="611" t="s">
        <v>147</v>
      </c>
    </row>
    <row r="1113" spans="4:8">
      <c r="D1113" s="611" t="s">
        <v>147</v>
      </c>
      <c r="E1113" s="611" t="s">
        <v>147</v>
      </c>
      <c r="F1113" s="611" t="s">
        <v>147</v>
      </c>
      <c r="G1113" s="611" t="s">
        <v>147</v>
      </c>
      <c r="H1113" s="611" t="s">
        <v>147</v>
      </c>
    </row>
    <row r="1114" spans="4:8">
      <c r="D1114" s="611" t="s">
        <v>147</v>
      </c>
      <c r="E1114" s="611" t="s">
        <v>147</v>
      </c>
      <c r="F1114" s="611" t="s">
        <v>147</v>
      </c>
      <c r="G1114" s="611" t="s">
        <v>147</v>
      </c>
      <c r="H1114" s="611" t="s">
        <v>147</v>
      </c>
    </row>
    <row r="1115" spans="4:8">
      <c r="D1115" s="611" t="s">
        <v>147</v>
      </c>
      <c r="E1115" s="611" t="s">
        <v>147</v>
      </c>
      <c r="F1115" s="611" t="s">
        <v>147</v>
      </c>
      <c r="G1115" s="611" t="s">
        <v>147</v>
      </c>
      <c r="H1115" s="611" t="s">
        <v>147</v>
      </c>
    </row>
    <row r="1116" spans="4:8">
      <c r="D1116" s="611" t="s">
        <v>147</v>
      </c>
      <c r="E1116" s="611" t="s">
        <v>147</v>
      </c>
      <c r="F1116" s="611" t="s">
        <v>147</v>
      </c>
      <c r="G1116" s="611" t="s">
        <v>147</v>
      </c>
      <c r="H1116" s="611" t="s">
        <v>147</v>
      </c>
    </row>
    <row r="1117" spans="4:8">
      <c r="D1117" s="611" t="s">
        <v>147</v>
      </c>
      <c r="E1117" s="611" t="s">
        <v>147</v>
      </c>
      <c r="F1117" s="611" t="s">
        <v>147</v>
      </c>
      <c r="G1117" s="611" t="s">
        <v>147</v>
      </c>
      <c r="H1117" s="611" t="s">
        <v>147</v>
      </c>
    </row>
    <row r="1118" spans="4:8">
      <c r="D1118" s="611" t="s">
        <v>147</v>
      </c>
      <c r="E1118" s="611" t="s">
        <v>147</v>
      </c>
      <c r="F1118" s="611" t="s">
        <v>147</v>
      </c>
      <c r="G1118" s="611" t="s">
        <v>147</v>
      </c>
      <c r="H1118" s="611" t="s">
        <v>147</v>
      </c>
    </row>
    <row r="1119" spans="4:8">
      <c r="D1119" s="611" t="s">
        <v>147</v>
      </c>
      <c r="E1119" s="611" t="s">
        <v>147</v>
      </c>
      <c r="F1119" s="611" t="s">
        <v>147</v>
      </c>
      <c r="G1119" s="611" t="s">
        <v>147</v>
      </c>
      <c r="H1119" s="611" t="s">
        <v>147</v>
      </c>
    </row>
    <row r="1120" spans="4:8">
      <c r="D1120" s="611" t="s">
        <v>147</v>
      </c>
      <c r="E1120" s="611" t="s">
        <v>147</v>
      </c>
      <c r="F1120" s="611" t="s">
        <v>147</v>
      </c>
      <c r="G1120" s="611" t="s">
        <v>147</v>
      </c>
      <c r="H1120" s="611" t="s">
        <v>147</v>
      </c>
    </row>
    <row r="1121" spans="4:8">
      <c r="D1121" s="611" t="s">
        <v>147</v>
      </c>
      <c r="E1121" s="611" t="s">
        <v>147</v>
      </c>
      <c r="F1121" s="611" t="s">
        <v>147</v>
      </c>
      <c r="G1121" s="611" t="s">
        <v>147</v>
      </c>
      <c r="H1121" s="611" t="s">
        <v>147</v>
      </c>
    </row>
    <row r="1122" spans="4:8">
      <c r="D1122" s="611" t="s">
        <v>147</v>
      </c>
      <c r="E1122" s="611" t="s">
        <v>147</v>
      </c>
      <c r="F1122" s="611" t="s">
        <v>147</v>
      </c>
      <c r="G1122" s="611" t="s">
        <v>147</v>
      </c>
      <c r="H1122" s="611" t="s">
        <v>147</v>
      </c>
    </row>
    <row r="1123" spans="4:8">
      <c r="D1123" s="611" t="s">
        <v>147</v>
      </c>
      <c r="E1123" s="611" t="s">
        <v>147</v>
      </c>
      <c r="F1123" s="611" t="s">
        <v>147</v>
      </c>
      <c r="G1123" s="611" t="s">
        <v>147</v>
      </c>
      <c r="H1123" s="611" t="s">
        <v>147</v>
      </c>
    </row>
    <row r="1124" spans="4:8">
      <c r="D1124" s="611" t="s">
        <v>147</v>
      </c>
      <c r="E1124" s="611" t="s">
        <v>147</v>
      </c>
      <c r="F1124" s="611" t="s">
        <v>147</v>
      </c>
      <c r="G1124" s="611" t="s">
        <v>147</v>
      </c>
      <c r="H1124" s="611" t="s">
        <v>147</v>
      </c>
    </row>
    <row r="1125" spans="4:8">
      <c r="D1125" s="611" t="s">
        <v>147</v>
      </c>
      <c r="E1125" s="611" t="s">
        <v>147</v>
      </c>
      <c r="F1125" s="611" t="s">
        <v>147</v>
      </c>
      <c r="G1125" s="611" t="s">
        <v>147</v>
      </c>
      <c r="H1125" s="611" t="s">
        <v>147</v>
      </c>
    </row>
    <row r="1126" spans="4:8">
      <c r="D1126" s="611" t="s">
        <v>147</v>
      </c>
      <c r="E1126" s="611" t="s">
        <v>147</v>
      </c>
      <c r="F1126" s="611" t="s">
        <v>147</v>
      </c>
      <c r="G1126" s="611" t="s">
        <v>147</v>
      </c>
      <c r="H1126" s="611" t="s">
        <v>147</v>
      </c>
    </row>
    <row r="1127" spans="4:8">
      <c r="D1127" s="611" t="s">
        <v>147</v>
      </c>
      <c r="E1127" s="611" t="s">
        <v>147</v>
      </c>
      <c r="F1127" s="611" t="s">
        <v>147</v>
      </c>
      <c r="G1127" s="611" t="s">
        <v>147</v>
      </c>
      <c r="H1127" s="611" t="s">
        <v>147</v>
      </c>
    </row>
    <row r="1128" spans="4:8">
      <c r="D1128" s="611" t="s">
        <v>147</v>
      </c>
      <c r="E1128" s="611" t="s">
        <v>147</v>
      </c>
      <c r="F1128" s="611" t="s">
        <v>147</v>
      </c>
      <c r="G1128" s="611" t="s">
        <v>147</v>
      </c>
      <c r="H1128" s="611" t="s">
        <v>147</v>
      </c>
    </row>
    <row r="1129" spans="4:8">
      <c r="D1129" s="611" t="s">
        <v>147</v>
      </c>
      <c r="E1129" s="611" t="s">
        <v>147</v>
      </c>
      <c r="F1129" s="611" t="s">
        <v>147</v>
      </c>
      <c r="G1129" s="611" t="s">
        <v>147</v>
      </c>
      <c r="H1129" s="611" t="s">
        <v>147</v>
      </c>
    </row>
    <row r="1130" spans="4:8">
      <c r="D1130" s="611" t="s">
        <v>147</v>
      </c>
      <c r="E1130" s="611" t="s">
        <v>147</v>
      </c>
      <c r="F1130" s="611" t="s">
        <v>147</v>
      </c>
      <c r="G1130" s="611" t="s">
        <v>147</v>
      </c>
      <c r="H1130" s="611" t="s">
        <v>147</v>
      </c>
    </row>
    <row r="1131" spans="4:8">
      <c r="D1131" s="611" t="s">
        <v>147</v>
      </c>
      <c r="E1131" s="611" t="s">
        <v>147</v>
      </c>
      <c r="F1131" s="611" t="s">
        <v>147</v>
      </c>
      <c r="G1131" s="611" t="s">
        <v>147</v>
      </c>
      <c r="H1131" s="611" t="s">
        <v>147</v>
      </c>
    </row>
    <row r="1132" spans="4:8">
      <c r="D1132" s="611" t="s">
        <v>147</v>
      </c>
      <c r="E1132" s="611" t="s">
        <v>147</v>
      </c>
      <c r="F1132" s="611" t="s">
        <v>147</v>
      </c>
      <c r="G1132" s="611" t="s">
        <v>147</v>
      </c>
      <c r="H1132" s="611" t="s">
        <v>147</v>
      </c>
    </row>
    <row r="1133" spans="4:8">
      <c r="D1133" s="611" t="s">
        <v>147</v>
      </c>
      <c r="E1133" s="611" t="s">
        <v>147</v>
      </c>
      <c r="F1133" s="611" t="s">
        <v>147</v>
      </c>
      <c r="G1133" s="611" t="s">
        <v>147</v>
      </c>
      <c r="H1133" s="611" t="s">
        <v>147</v>
      </c>
    </row>
    <row r="1134" spans="4:8">
      <c r="D1134" s="611" t="s">
        <v>147</v>
      </c>
      <c r="E1134" s="611" t="s">
        <v>147</v>
      </c>
      <c r="F1134" s="611" t="s">
        <v>147</v>
      </c>
      <c r="G1134" s="611" t="s">
        <v>147</v>
      </c>
      <c r="H1134" s="611" t="s">
        <v>147</v>
      </c>
    </row>
    <row r="1135" spans="4:8">
      <c r="D1135" s="611" t="s">
        <v>147</v>
      </c>
      <c r="E1135" s="611" t="s">
        <v>147</v>
      </c>
      <c r="F1135" s="611" t="s">
        <v>147</v>
      </c>
      <c r="G1135" s="611" t="s">
        <v>147</v>
      </c>
      <c r="H1135" s="611" t="s">
        <v>147</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A34" sqref="A34"/>
    </sheetView>
  </sheetViews>
  <sheetFormatPr defaultColWidth="9.1796875" defaultRowHeight="14.5"/>
  <cols>
    <col min="1" max="1" width="59.81640625" style="1093" customWidth="1"/>
    <col min="2" max="2" width="2.7265625" style="1094" customWidth="1"/>
    <col min="3" max="3" width="1.26953125" style="1094" customWidth="1"/>
    <col min="4" max="4" width="16.453125" style="1095" bestFit="1" customWidth="1"/>
    <col min="5" max="5" width="13.54296875" style="1095" bestFit="1" customWidth="1"/>
    <col min="6" max="6" width="15.26953125" style="1096" bestFit="1" customWidth="1"/>
    <col min="7" max="7" width="8.453125" style="1097" bestFit="1" customWidth="1"/>
    <col min="8" max="8" width="22.1796875" style="1098" bestFit="1" customWidth="1"/>
    <col min="9" max="9" width="2.7265625" style="1095" customWidth="1"/>
    <col min="10" max="10" width="17.54296875" style="1095" bestFit="1" customWidth="1"/>
    <col min="11" max="11" width="14.81640625" style="1099" bestFit="1" customWidth="1"/>
    <col min="12" max="12" width="14.81640625" style="1095" bestFit="1" customWidth="1"/>
    <col min="13" max="13" width="15.453125" style="1095" bestFit="1" customWidth="1"/>
    <col min="14" max="14" width="16.453125" style="1095" bestFit="1" customWidth="1"/>
    <col min="15" max="15" width="2.453125" style="1095" customWidth="1"/>
    <col min="16" max="17" width="29.54296875" style="1095" customWidth="1"/>
    <col min="18" max="18" width="16.453125" style="1095" bestFit="1" customWidth="1"/>
    <col min="19" max="19" width="20.453125" style="1095" bestFit="1" customWidth="1"/>
    <col min="20" max="20" width="16.453125" style="1095" bestFit="1" customWidth="1"/>
    <col min="21" max="21" width="8.54296875" style="1095" bestFit="1" customWidth="1"/>
    <col min="22" max="22" width="7.7265625" style="1100" bestFit="1" customWidth="1"/>
    <col min="23" max="23" width="4.26953125" style="1095" customWidth="1"/>
    <col min="24" max="24" width="15.453125" style="1095" bestFit="1" customWidth="1"/>
    <col min="25" max="25" width="20.453125" style="1095" bestFit="1" customWidth="1"/>
    <col min="26" max="26" width="15.453125" style="1095" bestFit="1" customWidth="1"/>
    <col min="27" max="27" width="11.81640625" style="1095" bestFit="1" customWidth="1"/>
    <col min="28" max="28" width="4.26953125" style="1095" customWidth="1"/>
    <col min="29" max="16384" width="9.1796875" style="1095"/>
  </cols>
  <sheetData>
    <row r="1" spans="1:28" ht="15" customHeight="1" thickBot="1"/>
    <row r="2" spans="1:28" s="1114" customFormat="1" ht="40" customHeight="1" thickTop="1">
      <c r="A2" s="1101" t="s">
        <v>610</v>
      </c>
      <c r="B2" s="1102"/>
      <c r="C2" s="1103"/>
      <c r="D2" s="1104"/>
      <c r="E2" s="1105"/>
      <c r="F2" s="1106"/>
      <c r="G2" s="1107"/>
      <c r="H2" s="1108"/>
      <c r="I2" s="1109"/>
      <c r="J2" s="1109"/>
      <c r="K2" s="1110"/>
      <c r="L2" s="1109"/>
      <c r="M2" s="1109"/>
      <c r="N2" s="1109"/>
      <c r="O2" s="1109"/>
      <c r="P2" s="1111"/>
      <c r="Q2" s="1109"/>
      <c r="R2" s="1109"/>
      <c r="S2" s="1109"/>
      <c r="T2" s="1109"/>
      <c r="U2" s="1109"/>
      <c r="V2" s="1112"/>
      <c r="W2" s="1109"/>
      <c r="X2" s="1109"/>
      <c r="Y2" s="1111"/>
      <c r="Z2" s="553"/>
      <c r="AA2" s="637"/>
      <c r="AB2" s="1113"/>
    </row>
    <row r="3" spans="1:28" s="1114" customFormat="1" ht="15.5">
      <c r="A3" s="1115" t="s">
        <v>611</v>
      </c>
      <c r="B3" s="1102"/>
      <c r="C3" s="1116"/>
      <c r="F3" s="1117"/>
      <c r="G3" s="1118"/>
      <c r="H3" s="1119"/>
      <c r="K3" s="1120"/>
      <c r="V3" s="1121"/>
      <c r="Y3" s="1122"/>
      <c r="Z3" s="559"/>
      <c r="AA3" s="640"/>
      <c r="AB3" s="1123"/>
    </row>
    <row r="4" spans="1:28" s="1114" customFormat="1">
      <c r="A4" s="1124" t="s">
        <v>612</v>
      </c>
      <c r="B4" s="1102"/>
      <c r="C4" s="1116"/>
      <c r="D4" s="2065"/>
      <c r="E4" s="2065"/>
      <c r="F4" s="2065"/>
      <c r="G4" s="1118"/>
      <c r="H4" s="2066" t="s">
        <v>613</v>
      </c>
      <c r="I4" s="2066"/>
      <c r="J4" s="2066"/>
      <c r="K4" s="2066"/>
      <c r="L4" s="2066"/>
      <c r="M4" s="2066"/>
      <c r="N4" s="2066"/>
      <c r="O4" s="2066"/>
      <c r="P4" s="2066"/>
      <c r="Q4" s="2066"/>
      <c r="R4" s="2066"/>
      <c r="S4" s="2066"/>
      <c r="T4" s="2066"/>
      <c r="U4" s="2066"/>
      <c r="V4" s="2066"/>
      <c r="W4" s="2066"/>
      <c r="X4" s="2066"/>
      <c r="Y4" s="1122"/>
      <c r="Z4" s="559"/>
      <c r="AA4" s="640"/>
      <c r="AB4" s="1123"/>
    </row>
    <row r="5" spans="1:28" s="1114" customFormat="1">
      <c r="A5" s="1218">
        <v>8182368484.4700003</v>
      </c>
      <c r="B5" s="1102"/>
      <c r="C5" s="1116"/>
      <c r="D5" s="2065"/>
      <c r="E5" s="2065"/>
      <c r="F5" s="2065"/>
      <c r="G5" s="1118"/>
      <c r="H5" s="2066"/>
      <c r="I5" s="2066"/>
      <c r="J5" s="2066"/>
      <c r="K5" s="2066"/>
      <c r="L5" s="2066"/>
      <c r="M5" s="2066"/>
      <c r="N5" s="2066"/>
      <c r="O5" s="2066"/>
      <c r="P5" s="2066"/>
      <c r="Q5" s="2066"/>
      <c r="R5" s="2066"/>
      <c r="S5" s="2066"/>
      <c r="T5" s="2066"/>
      <c r="U5" s="2066"/>
      <c r="V5" s="2066"/>
      <c r="W5" s="2066"/>
      <c r="X5" s="2066"/>
      <c r="Y5" s="1122"/>
      <c r="Z5" s="559"/>
      <c r="AA5" s="640"/>
      <c r="AB5" s="1123"/>
    </row>
    <row r="6" spans="1:28" s="1114" customFormat="1" ht="16.5" customHeight="1">
      <c r="A6" s="1124" t="s">
        <v>614</v>
      </c>
      <c r="B6" s="1102"/>
      <c r="C6" s="1116"/>
      <c r="F6" s="1117"/>
      <c r="G6" s="1118"/>
      <c r="H6" s="1119"/>
      <c r="K6" s="1120"/>
      <c r="V6" s="1121"/>
      <c r="Y6" s="1122"/>
      <c r="Z6" s="559"/>
      <c r="AA6" s="643"/>
      <c r="AB6" s="1123"/>
    </row>
    <row r="7" spans="1:28">
      <c r="A7" s="1218">
        <f>'03 - Monthly Asset Follow up'!P17</f>
        <v>7882097726.96</v>
      </c>
      <c r="C7" s="1125"/>
      <c r="H7" s="1668" t="s">
        <v>1366</v>
      </c>
      <c r="AB7" s="1126"/>
    </row>
    <row r="8" spans="1:28" s="1127" customFormat="1">
      <c r="B8" s="1128"/>
      <c r="C8" s="1129"/>
      <c r="D8" s="1130"/>
      <c r="E8" s="1130"/>
      <c r="F8" s="1131"/>
      <c r="G8" s="1132"/>
      <c r="H8" s="1667" t="s">
        <v>615</v>
      </c>
      <c r="I8" s="1132"/>
      <c r="J8" s="2067" t="s">
        <v>616</v>
      </c>
      <c r="K8" s="2067"/>
      <c r="L8" s="2067"/>
      <c r="M8" s="2067"/>
      <c r="N8" s="2067"/>
      <c r="O8" s="1132"/>
      <c r="P8" s="2067" t="s">
        <v>122</v>
      </c>
      <c r="Q8" s="2067"/>
      <c r="R8" s="2067"/>
      <c r="S8" s="2067"/>
      <c r="T8" s="2067"/>
      <c r="U8" s="2067"/>
      <c r="V8" s="2067"/>
      <c r="X8" s="2067" t="s">
        <v>123</v>
      </c>
      <c r="Y8" s="2067"/>
      <c r="Z8" s="2067"/>
      <c r="AA8" s="2067"/>
      <c r="AB8" s="1133"/>
    </row>
    <row r="9" spans="1:28" ht="15.5">
      <c r="A9" s="1115" t="s">
        <v>617</v>
      </c>
      <c r="B9" s="1134"/>
      <c r="C9" s="1135"/>
      <c r="D9" s="1136"/>
      <c r="E9" s="1136"/>
      <c r="F9" s="1136"/>
      <c r="G9" s="1137"/>
      <c r="H9" s="1138"/>
      <c r="I9" s="1137"/>
      <c r="J9" s="1137"/>
      <c r="K9" s="1139"/>
      <c r="L9" s="1137"/>
      <c r="M9" s="1137"/>
      <c r="N9" s="1137"/>
      <c r="O9" s="1137"/>
      <c r="P9" s="1137"/>
      <c r="Q9" s="1137"/>
      <c r="R9" s="1137"/>
      <c r="S9" s="1137"/>
      <c r="T9" s="1137"/>
      <c r="X9" s="1137"/>
      <c r="Y9" s="1137"/>
      <c r="Z9" s="1137"/>
      <c r="AB9" s="1126"/>
    </row>
    <row r="10" spans="1:28" s="1127" customFormat="1" ht="18" customHeight="1">
      <c r="A10" s="1124" t="s">
        <v>612</v>
      </c>
      <c r="B10" s="1140"/>
      <c r="C10" s="1141"/>
      <c r="D10" s="1142" t="s">
        <v>618</v>
      </c>
      <c r="E10" s="1214" t="s">
        <v>5</v>
      </c>
      <c r="F10" s="1215" t="s">
        <v>619</v>
      </c>
      <c r="G10" s="1143"/>
      <c r="H10" s="1216" t="s">
        <v>620</v>
      </c>
      <c r="J10" s="1214" t="s">
        <v>621</v>
      </c>
      <c r="K10" s="1217" t="s">
        <v>75</v>
      </c>
      <c r="L10" s="1214" t="s">
        <v>622</v>
      </c>
      <c r="M10" s="1214" t="s">
        <v>623</v>
      </c>
      <c r="N10" s="1214" t="s">
        <v>624</v>
      </c>
      <c r="P10" s="1214" t="s">
        <v>625</v>
      </c>
      <c r="Q10" s="1214" t="s">
        <v>626</v>
      </c>
      <c r="R10" s="1214" t="s">
        <v>621</v>
      </c>
      <c r="S10" s="1214" t="s">
        <v>627</v>
      </c>
      <c r="T10" s="1214" t="s">
        <v>624</v>
      </c>
      <c r="U10" s="1214" t="s">
        <v>628</v>
      </c>
      <c r="V10" s="1214" t="s">
        <v>629</v>
      </c>
      <c r="X10" s="1214" t="s">
        <v>621</v>
      </c>
      <c r="Y10" s="1214" t="s">
        <v>627</v>
      </c>
      <c r="Z10" s="1214" t="s">
        <v>624</v>
      </c>
      <c r="AA10" s="1214" t="s">
        <v>628</v>
      </c>
      <c r="AB10" s="1133"/>
    </row>
    <row r="11" spans="1:28">
      <c r="A11" s="1218">
        <v>7773200000</v>
      </c>
      <c r="B11" s="1144"/>
      <c r="C11" s="1145"/>
      <c r="D11" s="1146">
        <f ca="1">IF(E11&lt;&gt;"",EOMONTH(E11,-1),"")</f>
        <v>45716</v>
      </c>
      <c r="E11" s="1147">
        <f ca="1">IF(INDIRECT("A"&amp;(IFERROR(MATCH(A31,A:A),999)+1))&gt;0,INDIRECT("A"&amp;(IFERROR(MATCH(A31,A:A),999)+1)),"")</f>
        <v>45743</v>
      </c>
      <c r="F11" s="1148">
        <f ca="1">IF(E11&lt;&gt;"",E11-$A$31,"")</f>
        <v>28</v>
      </c>
      <c r="G11" s="1149">
        <f ca="1">IF(F11&lt;&gt;"",COUNTIF($F$11:F11,"&gt;0"),"")</f>
        <v>1</v>
      </c>
      <c r="H11" s="1150">
        <v>5.7045189783785418E-3</v>
      </c>
      <c r="I11" s="1149"/>
      <c r="J11" s="1151">
        <f ca="1">IF(G11=1,$A$7,N10)</f>
        <v>7882097726.96</v>
      </c>
      <c r="K11" s="1152">
        <f ca="1">H11*J11</f>
        <v>44963576.072877683</v>
      </c>
      <c r="L11" s="1151">
        <f ca="1">IF(E11&lt;&gt;"",(1-(1-$A$25)^(1/12))*(J11-K11),"")</f>
        <v>0</v>
      </c>
      <c r="M11" s="1151">
        <f ca="1">IF(J11-K11-L11&lt;$A$27*$A$5,J11-K11-L11,0)</f>
        <v>0</v>
      </c>
      <c r="N11" s="1151">
        <f ca="1">IF(E11&lt;&gt;"",J11-K11-L11-M11,"")</f>
        <v>7837134150.8871222</v>
      </c>
      <c r="O11" s="1094"/>
      <c r="P11" s="1151">
        <f ca="1">IF(G11&lt;&gt; "", R11+X11-N11, "")</f>
        <v>44964266.352878571</v>
      </c>
      <c r="Q11" s="1151">
        <f ca="1">IF(E11&lt;&gt;"", N11*(1-$A$15), "")</f>
        <v>7445277443.3427658</v>
      </c>
      <c r="R11" s="1151">
        <f>$A$13</f>
        <v>7487993518.8000011</v>
      </c>
      <c r="S11" s="1151">
        <f ca="1">IF(E11&lt;&gt;"", MIN(P11,MAX(R11-Q11,0)), "")</f>
        <v>42716075.457235336</v>
      </c>
      <c r="T11" s="1151">
        <f ca="1">IF(E11&lt;&gt;"", R11-S11, "")</f>
        <v>7445277443.3427658</v>
      </c>
      <c r="U11" s="1153">
        <f ca="1">IF(E11&lt;&gt;"", R11/$A$11, "")</f>
        <v>0.96330900000000019</v>
      </c>
      <c r="V11" s="1154">
        <f ca="1">IF(E11&lt;&gt;"", IFERROR(1-T11/N11, "n.a."), "")</f>
        <v>5.0000000000000044E-2</v>
      </c>
      <c r="X11" s="1155">
        <f>$A$21</f>
        <v>394104898.44</v>
      </c>
      <c r="Y11" s="1155">
        <f ca="1">IF(E11&lt;&gt;"", P11-S11, "")</f>
        <v>2248190.8956432343</v>
      </c>
      <c r="Z11" s="1155">
        <f ca="1">IF(E11&lt;&gt;"", X11-Y11, "")</f>
        <v>391856707.54435676</v>
      </c>
      <c r="AA11" s="1153">
        <f ca="1">IF(E11&lt;&gt;"", X11/$A$19, "")</f>
        <v>0.96311069999999999</v>
      </c>
      <c r="AB11" s="1126"/>
    </row>
    <row r="12" spans="1:28">
      <c r="A12" s="1124" t="s">
        <v>614</v>
      </c>
      <c r="B12" s="1156"/>
      <c r="C12" s="1145"/>
      <c r="D12" s="1146">
        <f t="shared" ref="D12:D75" ca="1" si="0">IF(E12&lt;&gt;"",EOMONTH(E12,-1),"")</f>
        <v>45747</v>
      </c>
      <c r="E12" s="1147">
        <f t="shared" ref="E12:E75" ca="1" si="1">IF(INDIRECT("A"&amp;(IFERROR(MATCH(E11,A:A),999)+1))&gt;0,INDIRECT("A"&amp;(IFERROR(MATCH(E11,A:A),999)+1)),"")</f>
        <v>45775</v>
      </c>
      <c r="F12" s="1148">
        <f t="shared" ref="F12:F75" ca="1" si="2">IF(E12&lt;&gt;"",E12-$A$31,"")</f>
        <v>60</v>
      </c>
      <c r="G12" s="1149">
        <f ca="1">IF(F12&lt;&gt;"",COUNTIF($F$11:F12,"&gt;0"),"")</f>
        <v>2</v>
      </c>
      <c r="H12" s="1150">
        <v>5.7662737037847715E-3</v>
      </c>
      <c r="I12" s="1149"/>
      <c r="J12" s="1151">
        <f t="shared" ref="J12:J75" ca="1" si="3">IF(G12=1,$A$7,N11)</f>
        <v>7837134150.8871222</v>
      </c>
      <c r="K12" s="1152">
        <f t="shared" ref="K12:K75" ca="1" si="4">H12*J12</f>
        <v>45191060.567294009</v>
      </c>
      <c r="L12" s="1151">
        <f t="shared" ref="L12:L75" ca="1" si="5">IF(E12&lt;&gt;"",(1-(1-$A$25)^(1/12))*(J12-K12),"")</f>
        <v>0</v>
      </c>
      <c r="M12" s="1151">
        <f t="shared" ref="M12:M75" ca="1" si="6">IF(J12-K12-L12&lt;$A$27*$A$5,J12-K12-L12,0)</f>
        <v>0</v>
      </c>
      <c r="N12" s="1151">
        <f ca="1">IF(E12&lt;&gt;"",J12-K12-L12-M12,"")</f>
        <v>7791943090.319828</v>
      </c>
      <c r="O12" s="1094"/>
      <c r="P12" s="1151">
        <f t="shared" ref="P12:P75" ca="1" si="7">IF(G12&lt;&gt; "", R12+X12-N12, "")</f>
        <v>45191060.567294121</v>
      </c>
      <c r="Q12" s="1151">
        <f t="shared" ref="Q12:Q75" ca="1" si="8">IF(E12&lt;&gt;"", N12*(1-$A$15), "")</f>
        <v>7402345935.8038359</v>
      </c>
      <c r="R12" s="1151">
        <f ca="1">IF(E12&lt;&gt;"", T11, "")</f>
        <v>7445277443.3427658</v>
      </c>
      <c r="S12" s="1151">
        <f ca="1">IF(E12&lt;&gt;"", MIN(P12,MAX(R12-Q12,0)), "")</f>
        <v>42931507.538929939</v>
      </c>
      <c r="T12" s="1151">
        <f t="shared" ref="T12:T75" ca="1" si="9">IF(E12&lt;&gt;"", R12-S12, "")</f>
        <v>7402345935.8038359</v>
      </c>
      <c r="U12" s="1153">
        <f t="shared" ref="U12:U75" ca="1" si="10">IF(E12&lt;&gt;"", R12/$A$11, "")</f>
        <v>0.95781369877820788</v>
      </c>
      <c r="V12" s="1154">
        <f t="shared" ref="V12:V75" ca="1" si="11">IF(E12&lt;&gt;"", IFERROR(1-T12/N12, "n.a."), "")</f>
        <v>5.0000000000000044E-2</v>
      </c>
      <c r="X12" s="1155">
        <f ca="1">IF(E12&lt;&gt;"", Z11, "")</f>
        <v>391856707.54435676</v>
      </c>
      <c r="Y12" s="1155">
        <f t="shared" ref="Y12:Y75" ca="1" si="12">IF(E12&lt;&gt;"", P12-S12, "")</f>
        <v>2259553.0283641815</v>
      </c>
      <c r="Z12" s="1155">
        <f t="shared" ref="Z12:Z75" ca="1" si="13">IF(E12&lt;&gt;"", X12-Y12, "")</f>
        <v>389597154.51599258</v>
      </c>
      <c r="AA12" s="1153">
        <f t="shared" ref="AA12:AA75" ca="1" si="14">IF(E12&lt;&gt;"", X12/$A$19, "")</f>
        <v>0.95761658735180055</v>
      </c>
      <c r="AB12" s="1126"/>
    </row>
    <row r="13" spans="1:28">
      <c r="A13" s="1218">
        <f>'11 - Notes Follow-up'!G25</f>
        <v>7487993518.8000011</v>
      </c>
      <c r="B13" s="1157"/>
      <c r="C13" s="1158"/>
      <c r="D13" s="1146">
        <f t="shared" ca="1" si="0"/>
        <v>45777</v>
      </c>
      <c r="E13" s="1147">
        <f t="shared" ca="1" si="1"/>
        <v>45804</v>
      </c>
      <c r="F13" s="1148">
        <f t="shared" ca="1" si="2"/>
        <v>89</v>
      </c>
      <c r="G13" s="1149">
        <f ca="1">IF(F13&lt;&gt;"",COUNTIF($F$11:F13,"&gt;0"),"")</f>
        <v>3</v>
      </c>
      <c r="H13" s="1150">
        <v>5.7983312736019704E-3</v>
      </c>
      <c r="I13" s="1149"/>
      <c r="J13" s="1151">
        <f t="shared" ca="1" si="3"/>
        <v>7791943090.319828</v>
      </c>
      <c r="K13" s="1152">
        <f t="shared" ca="1" si="4"/>
        <v>45180267.302728243</v>
      </c>
      <c r="L13" s="1151">
        <f t="shared" ca="1" si="5"/>
        <v>0</v>
      </c>
      <c r="M13" s="1151">
        <f t="shared" ca="1" si="6"/>
        <v>0</v>
      </c>
      <c r="N13" s="1151">
        <f t="shared" ref="N13:N76" ca="1" si="15">IF(E13&lt;&gt;"",J13-K13-L13-M13,"")</f>
        <v>7746762823.0170994</v>
      </c>
      <c r="O13" s="1094"/>
      <c r="P13" s="1151">
        <f t="shared" ca="1" si="7"/>
        <v>45180267.302728653</v>
      </c>
      <c r="Q13" s="1151">
        <f t="shared" ca="1" si="8"/>
        <v>7359424681.8662443</v>
      </c>
      <c r="R13" s="1151">
        <f t="shared" ref="R13:R76" ca="1" si="16">IF(E13&lt;&gt;"", T12, "")</f>
        <v>7402345935.8038359</v>
      </c>
      <c r="S13" s="1151">
        <f t="shared" ref="S13:S76" ca="1" si="17">IF(E13&lt;&gt;"", MIN(P13,MAX(R13-Q13,0)), "")</f>
        <v>42921253.937591553</v>
      </c>
      <c r="T13" s="1151">
        <f t="shared" ca="1" si="9"/>
        <v>7359424681.8662443</v>
      </c>
      <c r="U13" s="1153">
        <f t="shared" ca="1" si="10"/>
        <v>0.95229068283381824</v>
      </c>
      <c r="V13" s="1154">
        <f t="shared" ca="1" si="11"/>
        <v>5.0000000000000044E-2</v>
      </c>
      <c r="X13" s="1155">
        <f t="shared" ref="X13:X76" ca="1" si="18">IF(E13&lt;&gt;"", Z12, "")</f>
        <v>389597154.51599258</v>
      </c>
      <c r="Y13" s="1155">
        <f t="shared" ca="1" si="12"/>
        <v>2259013.3651371002</v>
      </c>
      <c r="Z13" s="1155">
        <f t="shared" ca="1" si="13"/>
        <v>387338141.15085548</v>
      </c>
      <c r="AA13" s="1153">
        <f t="shared" ca="1" si="14"/>
        <v>0.95209470800584695</v>
      </c>
      <c r="AB13" s="1126"/>
    </row>
    <row r="14" spans="1:28">
      <c r="A14" s="1124" t="s">
        <v>630</v>
      </c>
      <c r="B14" s="1159"/>
      <c r="C14" s="1160"/>
      <c r="D14" s="1146">
        <f t="shared" ca="1" si="0"/>
        <v>45808</v>
      </c>
      <c r="E14" s="1147">
        <f t="shared" ca="1" si="1"/>
        <v>45835</v>
      </c>
      <c r="F14" s="1148">
        <f t="shared" ca="1" si="2"/>
        <v>120</v>
      </c>
      <c r="G14" s="1149">
        <f ca="1">IF(F14&lt;&gt;"",COUNTIF($F$11:F14,"&gt;0"),"")</f>
        <v>4</v>
      </c>
      <c r="H14" s="1150">
        <v>5.8450978549635232E-3</v>
      </c>
      <c r="I14" s="1149"/>
      <c r="J14" s="1151">
        <f t="shared" ca="1" si="3"/>
        <v>7746762823.0170994</v>
      </c>
      <c r="K14" s="1152">
        <f t="shared" ca="1" si="4"/>
        <v>45280586.759728417</v>
      </c>
      <c r="L14" s="1151">
        <f t="shared" ca="1" si="5"/>
        <v>0</v>
      </c>
      <c r="M14" s="1151">
        <f t="shared" ca="1" si="6"/>
        <v>0</v>
      </c>
      <c r="N14" s="1151">
        <f t="shared" ca="1" si="15"/>
        <v>7701482236.2573709</v>
      </c>
      <c r="O14" s="1094"/>
      <c r="P14" s="1151">
        <f t="shared" ca="1" si="7"/>
        <v>45280586.759728432</v>
      </c>
      <c r="Q14" s="1151">
        <f t="shared" ca="1" si="8"/>
        <v>7316408124.4445019</v>
      </c>
      <c r="R14" s="1151">
        <f t="shared" ca="1" si="16"/>
        <v>7359424681.8662443</v>
      </c>
      <c r="S14" s="1151">
        <f t="shared" ca="1" si="17"/>
        <v>43016557.421742439</v>
      </c>
      <c r="T14" s="1151">
        <f t="shared" ca="1" si="9"/>
        <v>7316408124.4445019</v>
      </c>
      <c r="U14" s="1153">
        <f t="shared" ca="1" si="10"/>
        <v>0.94676898598598314</v>
      </c>
      <c r="V14" s="1154">
        <f t="shared" ca="1" si="11"/>
        <v>5.0000000000000044E-2</v>
      </c>
      <c r="X14" s="1155">
        <f t="shared" ca="1" si="18"/>
        <v>387338141.15085548</v>
      </c>
      <c r="Y14" s="1155">
        <f t="shared" ca="1" si="12"/>
        <v>2264029.3379859924</v>
      </c>
      <c r="Z14" s="1155">
        <f t="shared" ca="1" si="13"/>
        <v>385074111.81286949</v>
      </c>
      <c r="AA14" s="1153">
        <f t="shared" ca="1" si="14"/>
        <v>0.94657414748498403</v>
      </c>
      <c r="AB14" s="1126"/>
    </row>
    <row r="15" spans="1:28">
      <c r="A15" s="1219">
        <f>'11 bis-Notes Calculation'!N17</f>
        <v>0.05</v>
      </c>
      <c r="B15" s="1157"/>
      <c r="C15" s="1161"/>
      <c r="D15" s="1146">
        <f t="shared" ca="1" si="0"/>
        <v>45838</v>
      </c>
      <c r="E15" s="1147">
        <f t="shared" ca="1" si="1"/>
        <v>45866</v>
      </c>
      <c r="F15" s="1148">
        <f t="shared" ca="1" si="2"/>
        <v>151</v>
      </c>
      <c r="G15" s="1149">
        <f ca="1">IF(F15&lt;&gt;"",COUNTIF($F$11:F15,"&gt;0"),"")</f>
        <v>5</v>
      </c>
      <c r="H15" s="1150">
        <v>5.8812501649786412E-3</v>
      </c>
      <c r="I15" s="1149"/>
      <c r="J15" s="1151">
        <f t="shared" ca="1" si="3"/>
        <v>7701482236.2573709</v>
      </c>
      <c r="K15" s="1152">
        <f t="shared" ca="1" si="4"/>
        <v>45294343.672568738</v>
      </c>
      <c r="L15" s="1151">
        <f t="shared" ca="1" si="5"/>
        <v>0</v>
      </c>
      <c r="M15" s="1151">
        <f t="shared" ca="1" si="6"/>
        <v>0</v>
      </c>
      <c r="N15" s="1151">
        <f t="shared" ca="1" si="15"/>
        <v>7656187892.5848026</v>
      </c>
      <c r="O15" s="1094"/>
      <c r="P15" s="1151">
        <f t="shared" ca="1" si="7"/>
        <v>45294343.672568321</v>
      </c>
      <c r="Q15" s="1151">
        <f t="shared" ca="1" si="8"/>
        <v>7273378497.9555626</v>
      </c>
      <c r="R15" s="1151">
        <f t="shared" ca="1" si="16"/>
        <v>7316408124.4445019</v>
      </c>
      <c r="S15" s="1151">
        <f t="shared" ca="1" si="17"/>
        <v>43029626.488939285</v>
      </c>
      <c r="T15" s="1151">
        <f t="shared" ca="1" si="9"/>
        <v>7273378497.9555626</v>
      </c>
      <c r="U15" s="1153">
        <f t="shared" ca="1" si="10"/>
        <v>0.94123502861685049</v>
      </c>
      <c r="V15" s="1154">
        <f t="shared" ca="1" si="11"/>
        <v>4.9999999999999933E-2</v>
      </c>
      <c r="X15" s="1155">
        <f t="shared" ca="1" si="18"/>
        <v>385074111.81286949</v>
      </c>
      <c r="Y15" s="1155">
        <f t="shared" ca="1" si="12"/>
        <v>2264717.1836290359</v>
      </c>
      <c r="Z15" s="1155">
        <f t="shared" ca="1" si="13"/>
        <v>382809394.62924045</v>
      </c>
      <c r="AA15" s="1153">
        <f t="shared" ca="1" si="14"/>
        <v>0.94104132896595671</v>
      </c>
      <c r="AB15" s="1126"/>
    </row>
    <row r="16" spans="1:28">
      <c r="C16" s="1160"/>
      <c r="D16" s="1146">
        <f t="shared" ca="1" si="0"/>
        <v>45869</v>
      </c>
      <c r="E16" s="1147">
        <f t="shared" ca="1" si="1"/>
        <v>45896</v>
      </c>
      <c r="F16" s="1148">
        <f t="shared" ca="1" si="2"/>
        <v>181</v>
      </c>
      <c r="G16" s="1149">
        <f ca="1">IF(F16&lt;&gt;"",COUNTIF($F$11:F16,"&gt;0"),"")</f>
        <v>6</v>
      </c>
      <c r="H16" s="1150">
        <v>5.9276766132720128E-3</v>
      </c>
      <c r="I16" s="1149"/>
      <c r="J16" s="1151">
        <f t="shared" ca="1" si="3"/>
        <v>7656187892.5848026</v>
      </c>
      <c r="K16" s="1152">
        <f t="shared" ca="1" si="4"/>
        <v>45383405.917691275</v>
      </c>
      <c r="L16" s="1151">
        <f t="shared" ca="1" si="5"/>
        <v>0</v>
      </c>
      <c r="M16" s="1151">
        <f t="shared" ca="1" si="6"/>
        <v>0</v>
      </c>
      <c r="N16" s="1151">
        <f t="shared" ca="1" si="15"/>
        <v>7610804486.6671114</v>
      </c>
      <c r="O16" s="1094"/>
      <c r="P16" s="1151">
        <f t="shared" ca="1" si="7"/>
        <v>45383405.917691231</v>
      </c>
      <c r="Q16" s="1151">
        <f t="shared" ca="1" si="8"/>
        <v>7230264262.3337555</v>
      </c>
      <c r="R16" s="1151">
        <f t="shared" ca="1" si="16"/>
        <v>7273378497.9555626</v>
      </c>
      <c r="S16" s="1151">
        <f t="shared" ca="1" si="17"/>
        <v>43114235.621807098</v>
      </c>
      <c r="T16" s="1151">
        <f t="shared" ca="1" si="9"/>
        <v>7230264262.3337555</v>
      </c>
      <c r="U16" s="1153">
        <f t="shared" ca="1" si="10"/>
        <v>0.93569938994951407</v>
      </c>
      <c r="V16" s="1154">
        <f t="shared" ca="1" si="11"/>
        <v>5.0000000000000044E-2</v>
      </c>
      <c r="X16" s="1155">
        <f t="shared" ca="1" si="18"/>
        <v>382809394.62924045</v>
      </c>
      <c r="Y16" s="1155">
        <f t="shared" ca="1" si="12"/>
        <v>2269170.2958841324</v>
      </c>
      <c r="Z16" s="1155">
        <f t="shared" ca="1" si="13"/>
        <v>380540224.33335632</v>
      </c>
      <c r="AA16" s="1153">
        <f t="shared" ca="1" si="14"/>
        <v>0.93550682949472252</v>
      </c>
      <c r="AB16" s="1126"/>
    </row>
    <row r="17" spans="1:28" ht="15.5">
      <c r="A17" s="1115" t="s">
        <v>631</v>
      </c>
      <c r="C17" s="1125"/>
      <c r="D17" s="1146">
        <f t="shared" ca="1" si="0"/>
        <v>45900</v>
      </c>
      <c r="E17" s="1147">
        <f t="shared" ca="1" si="1"/>
        <v>45929</v>
      </c>
      <c r="F17" s="1148">
        <f t="shared" ca="1" si="2"/>
        <v>214</v>
      </c>
      <c r="G17" s="1149">
        <f ca="1">IF(F17&lt;&gt;"",COUNTIF($F$11:F17,"&gt;0"),"")</f>
        <v>7</v>
      </c>
      <c r="H17" s="1150">
        <v>5.9647273934845015E-3</v>
      </c>
      <c r="I17" s="1149"/>
      <c r="J17" s="1151">
        <f t="shared" ca="1" si="3"/>
        <v>7610804486.6671114</v>
      </c>
      <c r="K17" s="1152">
        <f t="shared" ca="1" si="4"/>
        <v>45396374.008078068</v>
      </c>
      <c r="L17" s="1151">
        <f t="shared" ca="1" si="5"/>
        <v>0</v>
      </c>
      <c r="M17" s="1151">
        <f t="shared" ca="1" si="6"/>
        <v>0</v>
      </c>
      <c r="N17" s="1151">
        <f t="shared" ca="1" si="15"/>
        <v>7565408112.6590338</v>
      </c>
      <c r="O17" s="1094"/>
      <c r="P17" s="1151">
        <f t="shared" ca="1" si="7"/>
        <v>45396374.008077621</v>
      </c>
      <c r="Q17" s="1151">
        <f t="shared" ca="1" si="8"/>
        <v>7187137707.026082</v>
      </c>
      <c r="R17" s="1151">
        <f t="shared" ca="1" si="16"/>
        <v>7230264262.3337555</v>
      </c>
      <c r="S17" s="1151">
        <f t="shared" ca="1" si="17"/>
        <v>43126555.307673454</v>
      </c>
      <c r="T17" s="1151">
        <f t="shared" ca="1" si="9"/>
        <v>7187137707.026082</v>
      </c>
      <c r="U17" s="1153">
        <f t="shared" ca="1" si="10"/>
        <v>0.93015286655865737</v>
      </c>
      <c r="V17" s="1154">
        <f t="shared" ca="1" si="11"/>
        <v>5.0000000000000044E-2</v>
      </c>
      <c r="X17" s="1155">
        <f t="shared" ca="1" si="18"/>
        <v>380540224.33335632</v>
      </c>
      <c r="Y17" s="1155">
        <f t="shared" ca="1" si="12"/>
        <v>2269818.7004041672</v>
      </c>
      <c r="Z17" s="1155">
        <f t="shared" ca="1" si="13"/>
        <v>378270405.63295215</v>
      </c>
      <c r="AA17" s="1153">
        <f t="shared" ca="1" si="14"/>
        <v>0.92996144753997145</v>
      </c>
      <c r="AB17" s="1126"/>
    </row>
    <row r="18" spans="1:28">
      <c r="A18" s="1124" t="s">
        <v>612</v>
      </c>
      <c r="C18" s="1125"/>
      <c r="D18" s="1146">
        <f t="shared" ca="1" si="0"/>
        <v>45930</v>
      </c>
      <c r="E18" s="1147">
        <f t="shared" ca="1" si="1"/>
        <v>45957</v>
      </c>
      <c r="F18" s="1148">
        <f t="shared" ca="1" si="2"/>
        <v>242</v>
      </c>
      <c r="G18" s="1149">
        <f ca="1">IF(F18&lt;&gt;"",COUNTIF($F$11:F18,"&gt;0"),"")</f>
        <v>8</v>
      </c>
      <c r="H18" s="1150">
        <v>6.0052876992465311E-3</v>
      </c>
      <c r="I18" s="1149"/>
      <c r="J18" s="1151">
        <f t="shared" ca="1" si="3"/>
        <v>7565408112.6590338</v>
      </c>
      <c r="K18" s="1152">
        <f t="shared" ca="1" si="4"/>
        <v>45432452.278731212</v>
      </c>
      <c r="L18" s="1151">
        <f t="shared" ca="1" si="5"/>
        <v>0</v>
      </c>
      <c r="M18" s="1151">
        <f t="shared" ca="1" si="6"/>
        <v>0</v>
      </c>
      <c r="N18" s="1151">
        <f t="shared" ca="1" si="15"/>
        <v>7519975660.3803024</v>
      </c>
      <c r="O18" s="1094"/>
      <c r="P18" s="1151">
        <f t="shared" ca="1" si="7"/>
        <v>45432452.278731346</v>
      </c>
      <c r="Q18" s="1151">
        <f t="shared" ca="1" si="8"/>
        <v>7143976877.3612871</v>
      </c>
      <c r="R18" s="1151">
        <f t="shared" ca="1" si="16"/>
        <v>7187137707.026082</v>
      </c>
      <c r="S18" s="1151">
        <f t="shared" ca="1" si="17"/>
        <v>43160829.664794922</v>
      </c>
      <c r="T18" s="1151">
        <f t="shared" ca="1" si="9"/>
        <v>7143976877.3612871</v>
      </c>
      <c r="U18" s="1153">
        <f t="shared" ca="1" si="10"/>
        <v>0.92460475827536692</v>
      </c>
      <c r="V18" s="1154">
        <f t="shared" ca="1" si="11"/>
        <v>5.0000000000000044E-2</v>
      </c>
      <c r="X18" s="1155">
        <f t="shared" ca="1" si="18"/>
        <v>378270405.63295215</v>
      </c>
      <c r="Y18" s="1155">
        <f t="shared" ca="1" si="12"/>
        <v>2271622.6139364243</v>
      </c>
      <c r="Z18" s="1155">
        <f t="shared" ca="1" si="13"/>
        <v>375998783.01901573</v>
      </c>
      <c r="AA18" s="1153">
        <f t="shared" ca="1" si="14"/>
        <v>0.92441448101894463</v>
      </c>
      <c r="AB18" s="1126"/>
    </row>
    <row r="19" spans="1:28">
      <c r="A19" s="1218">
        <v>409200000</v>
      </c>
      <c r="C19" s="1125"/>
      <c r="D19" s="1146">
        <f t="shared" ca="1" si="0"/>
        <v>45961</v>
      </c>
      <c r="E19" s="1147">
        <f t="shared" ca="1" si="1"/>
        <v>45988</v>
      </c>
      <c r="F19" s="1148">
        <f t="shared" ca="1" si="2"/>
        <v>273</v>
      </c>
      <c r="G19" s="1149">
        <f ca="1">IF(F19&lt;&gt;"",COUNTIF($F$11:F19,"&gt;0"),"")</f>
        <v>9</v>
      </c>
      <c r="H19" s="1150">
        <v>6.0525303175296792E-3</v>
      </c>
      <c r="I19" s="1149"/>
      <c r="J19" s="1151">
        <f t="shared" ca="1" si="3"/>
        <v>7519975660.3803024</v>
      </c>
      <c r="K19" s="1152">
        <f t="shared" ca="1" si="4"/>
        <v>45514880.671537049</v>
      </c>
      <c r="L19" s="1151">
        <f t="shared" ca="1" si="5"/>
        <v>0</v>
      </c>
      <c r="M19" s="1151">
        <f t="shared" ca="1" si="6"/>
        <v>0</v>
      </c>
      <c r="N19" s="1151">
        <f t="shared" ca="1" si="15"/>
        <v>7474460779.708765</v>
      </c>
      <c r="O19" s="1094"/>
      <c r="P19" s="1151">
        <f t="shared" ca="1" si="7"/>
        <v>45514880.671537399</v>
      </c>
      <c r="Q19" s="1151">
        <f t="shared" ca="1" si="8"/>
        <v>7100737740.7233267</v>
      </c>
      <c r="R19" s="1151">
        <f t="shared" ca="1" si="16"/>
        <v>7143976877.3612871</v>
      </c>
      <c r="S19" s="1151">
        <f t="shared" ca="1" si="17"/>
        <v>43239136.637960434</v>
      </c>
      <c r="T19" s="1151">
        <f t="shared" ca="1" si="9"/>
        <v>7100737740.7233267</v>
      </c>
      <c r="U19" s="1153">
        <f t="shared" ca="1" si="10"/>
        <v>0.91905224069383096</v>
      </c>
      <c r="V19" s="1154">
        <f t="shared" ca="1" si="11"/>
        <v>5.0000000000000044E-2</v>
      </c>
      <c r="X19" s="1155">
        <f t="shared" ca="1" si="18"/>
        <v>375998783.01901573</v>
      </c>
      <c r="Y19" s="1155">
        <f t="shared" ca="1" si="12"/>
        <v>2275744.0335769653</v>
      </c>
      <c r="Z19" s="1155">
        <f t="shared" ca="1" si="13"/>
        <v>373723038.98543876</v>
      </c>
      <c r="AA19" s="1153">
        <f t="shared" ca="1" si="14"/>
        <v>0.91886310610707655</v>
      </c>
      <c r="AB19" s="1126"/>
    </row>
    <row r="20" spans="1:28">
      <c r="A20" s="1124" t="s">
        <v>614</v>
      </c>
      <c r="C20" s="1125"/>
      <c r="D20" s="1146">
        <f t="shared" ca="1" si="0"/>
        <v>45991</v>
      </c>
      <c r="E20" s="1147">
        <f t="shared" ca="1" si="1"/>
        <v>46020</v>
      </c>
      <c r="F20" s="1148">
        <f t="shared" ca="1" si="2"/>
        <v>305</v>
      </c>
      <c r="G20" s="1149">
        <f ca="1">IF(F20&lt;&gt;"",COUNTIF($F$11:F20,"&gt;0"),"")</f>
        <v>10</v>
      </c>
      <c r="H20" s="1150">
        <v>6.088585956135875E-3</v>
      </c>
      <c r="I20" s="1149"/>
      <c r="J20" s="1151">
        <f t="shared" ca="1" si="3"/>
        <v>7474460779.708765</v>
      </c>
      <c r="K20" s="1152">
        <f t="shared" ca="1" si="4"/>
        <v>45508896.933023192</v>
      </c>
      <c r="L20" s="1151">
        <f t="shared" ca="1" si="5"/>
        <v>0</v>
      </c>
      <c r="M20" s="1151">
        <f t="shared" ca="1" si="6"/>
        <v>0</v>
      </c>
      <c r="N20" s="1151">
        <f t="shared" ca="1" si="15"/>
        <v>7428951882.7757416</v>
      </c>
      <c r="O20" s="1094"/>
      <c r="P20" s="1151">
        <f t="shared" ca="1" si="7"/>
        <v>45508896.933023453</v>
      </c>
      <c r="Q20" s="1151">
        <f t="shared" ca="1" si="8"/>
        <v>7057504288.6369543</v>
      </c>
      <c r="R20" s="1151">
        <f t="shared" ca="1" si="16"/>
        <v>7100737740.7233267</v>
      </c>
      <c r="S20" s="1151">
        <f t="shared" ca="1" si="17"/>
        <v>43233452.086372375</v>
      </c>
      <c r="T20" s="1151">
        <f t="shared" ca="1" si="9"/>
        <v>7057504288.6369543</v>
      </c>
      <c r="U20" s="1153">
        <f t="shared" ca="1" si="10"/>
        <v>0.91348964914363795</v>
      </c>
      <c r="V20" s="1154">
        <f t="shared" ca="1" si="11"/>
        <v>5.0000000000000044E-2</v>
      </c>
      <c r="X20" s="1155">
        <f t="shared" ca="1" si="18"/>
        <v>373723038.98543876</v>
      </c>
      <c r="Y20" s="1155">
        <f t="shared" ca="1" si="12"/>
        <v>2275444.8466510773</v>
      </c>
      <c r="Z20" s="1155">
        <f t="shared" ca="1" si="13"/>
        <v>371447594.13878769</v>
      </c>
      <c r="AA20" s="1153">
        <f t="shared" ca="1" si="14"/>
        <v>0.91330165929970375</v>
      </c>
      <c r="AB20" s="1126"/>
    </row>
    <row r="21" spans="1:28">
      <c r="A21" s="1218">
        <f>'11 - Notes Follow-up'!O25</f>
        <v>394104898.44</v>
      </c>
      <c r="C21" s="1125"/>
      <c r="D21" s="1146">
        <f t="shared" ca="1" si="0"/>
        <v>46022</v>
      </c>
      <c r="E21" s="1147">
        <f t="shared" ca="1" si="1"/>
        <v>46049</v>
      </c>
      <c r="F21" s="1148">
        <f t="shared" ca="1" si="2"/>
        <v>334</v>
      </c>
      <c r="G21" s="1149">
        <f ca="1">IF(F21&lt;&gt;"",COUNTIF($F$11:F21,"&gt;0"),"")</f>
        <v>11</v>
      </c>
      <c r="H21" s="1162">
        <v>6.133374550511099E-3</v>
      </c>
      <c r="I21" s="1149"/>
      <c r="J21" s="1151">
        <f t="shared" ca="1" si="3"/>
        <v>7428951882.7757416</v>
      </c>
      <c r="K21" s="1152">
        <f t="shared" ca="1" si="4"/>
        <v>45564544.414788246</v>
      </c>
      <c r="L21" s="1151">
        <f t="shared" ca="1" si="5"/>
        <v>0</v>
      </c>
      <c r="M21" s="1151">
        <f t="shared" ca="1" si="6"/>
        <v>0</v>
      </c>
      <c r="N21" s="1151">
        <f t="shared" ca="1" si="15"/>
        <v>7383387338.3609533</v>
      </c>
      <c r="O21" s="1094"/>
      <c r="P21" s="1151">
        <f t="shared" ca="1" si="7"/>
        <v>45564544.414788246</v>
      </c>
      <c r="Q21" s="1151">
        <f t="shared" ca="1" si="8"/>
        <v>7014217971.4429054</v>
      </c>
      <c r="R21" s="1151">
        <f t="shared" ca="1" si="16"/>
        <v>7057504288.6369543</v>
      </c>
      <c r="S21" s="1151">
        <f t="shared" ca="1" si="17"/>
        <v>43286317.194048882</v>
      </c>
      <c r="T21" s="1151">
        <f t="shared" ca="1" si="9"/>
        <v>7014217971.4429054</v>
      </c>
      <c r="U21" s="1153">
        <f t="shared" ca="1" si="10"/>
        <v>0.90792778889478654</v>
      </c>
      <c r="V21" s="1154">
        <f t="shared" ca="1" si="11"/>
        <v>5.0000000000000044E-2</v>
      </c>
      <c r="X21" s="1155">
        <f t="shared" ca="1" si="18"/>
        <v>371447594.13878769</v>
      </c>
      <c r="Y21" s="1155">
        <f t="shared" ca="1" si="12"/>
        <v>2278227.2207393646</v>
      </c>
      <c r="Z21" s="1155">
        <f t="shared" ca="1" si="13"/>
        <v>369169366.91804832</v>
      </c>
      <c r="AA21" s="1153">
        <f t="shared" ca="1" si="14"/>
        <v>0.90774094364317615</v>
      </c>
      <c r="AB21" s="1126"/>
    </row>
    <row r="22" spans="1:28">
      <c r="A22" s="1163"/>
      <c r="C22" s="1125"/>
      <c r="D22" s="1146">
        <f t="shared" ca="1" si="0"/>
        <v>46053</v>
      </c>
      <c r="E22" s="1147">
        <f t="shared" ca="1" si="1"/>
        <v>46080</v>
      </c>
      <c r="F22" s="1148">
        <f t="shared" ca="1" si="2"/>
        <v>365</v>
      </c>
      <c r="G22" s="1149">
        <f ca="1">IF(F22&lt;&gt;"",COUNTIF($F$11:F22,"&gt;0"),"")</f>
        <v>12</v>
      </c>
      <c r="H22" s="1150">
        <v>6.1692309126794949E-3</v>
      </c>
      <c r="I22" s="1149"/>
      <c r="J22" s="1151">
        <f t="shared" ca="1" si="3"/>
        <v>7383387338.3609533</v>
      </c>
      <c r="K22" s="1152">
        <f t="shared" ca="1" si="4"/>
        <v>45549821.408102773</v>
      </c>
      <c r="L22" s="1151">
        <f t="shared" ca="1" si="5"/>
        <v>0</v>
      </c>
      <c r="M22" s="1151">
        <f t="shared" ca="1" si="6"/>
        <v>0</v>
      </c>
      <c r="N22" s="1151">
        <f t="shared" ca="1" si="15"/>
        <v>7337837516.9528503</v>
      </c>
      <c r="O22" s="1094"/>
      <c r="P22" s="1151">
        <f t="shared" ca="1" si="7"/>
        <v>45549821.408102989</v>
      </c>
      <c r="Q22" s="1151">
        <f t="shared" ca="1" si="8"/>
        <v>6970945641.1052074</v>
      </c>
      <c r="R22" s="1151">
        <f t="shared" ca="1" si="16"/>
        <v>7014217971.4429054</v>
      </c>
      <c r="S22" s="1151">
        <f t="shared" ca="1" si="17"/>
        <v>43272330.337697983</v>
      </c>
      <c r="T22" s="1151">
        <f t="shared" ca="1" si="9"/>
        <v>6970945641.1052074</v>
      </c>
      <c r="U22" s="1153">
        <f t="shared" ca="1" si="10"/>
        <v>0.90235912770067739</v>
      </c>
      <c r="V22" s="1154">
        <f t="shared" ca="1" si="11"/>
        <v>5.0000000000000044E-2</v>
      </c>
      <c r="X22" s="1155">
        <f t="shared" ca="1" si="18"/>
        <v>369169366.91804832</v>
      </c>
      <c r="Y22" s="1155">
        <f t="shared" ca="1" si="12"/>
        <v>2277491.0704050064</v>
      </c>
      <c r="Z22" s="1155">
        <f t="shared" ca="1" si="13"/>
        <v>366891875.84764332</v>
      </c>
      <c r="AA22" s="1153">
        <f t="shared" ca="1" si="14"/>
        <v>0.90217342844097825</v>
      </c>
      <c r="AB22" s="1126"/>
    </row>
    <row r="23" spans="1:28" ht="15.5">
      <c r="A23" s="1115" t="s">
        <v>632</v>
      </c>
      <c r="C23" s="1125"/>
      <c r="D23" s="1146">
        <f t="shared" ca="1" si="0"/>
        <v>46081</v>
      </c>
      <c r="E23" s="1147">
        <f t="shared" ca="1" si="1"/>
        <v>46108</v>
      </c>
      <c r="F23" s="1148">
        <f t="shared" ca="1" si="2"/>
        <v>393</v>
      </c>
      <c r="G23" s="1149">
        <f ca="1">IF(F23&lt;&gt;"",COUNTIF($F$11:F23,"&gt;0"),"")</f>
        <v>13</v>
      </c>
      <c r="H23" s="1150">
        <v>6.211379484955426E-3</v>
      </c>
      <c r="I23" s="1149"/>
      <c r="J23" s="1151">
        <f t="shared" ca="1" si="3"/>
        <v>7337837516.9528503</v>
      </c>
      <c r="K23" s="1152">
        <f t="shared" ca="1" si="4"/>
        <v>45578093.416737199</v>
      </c>
      <c r="L23" s="1151">
        <f t="shared" ca="1" si="5"/>
        <v>0</v>
      </c>
      <c r="M23" s="1151">
        <f t="shared" ca="1" si="6"/>
        <v>0</v>
      </c>
      <c r="N23" s="1151">
        <f t="shared" ca="1" si="15"/>
        <v>7292259423.5361128</v>
      </c>
      <c r="O23" s="1094"/>
      <c r="P23" s="1151">
        <f t="shared" ca="1" si="7"/>
        <v>45578093.416737556</v>
      </c>
      <c r="Q23" s="1151">
        <f t="shared" ca="1" si="8"/>
        <v>6927646452.3593073</v>
      </c>
      <c r="R23" s="1151">
        <f t="shared" ca="1" si="16"/>
        <v>6970945641.1052074</v>
      </c>
      <c r="S23" s="1151">
        <f t="shared" ca="1" si="17"/>
        <v>43299188.745900154</v>
      </c>
      <c r="T23" s="1151">
        <f t="shared" ca="1" si="9"/>
        <v>6927646452.3593073</v>
      </c>
      <c r="U23" s="1153">
        <f t="shared" ca="1" si="10"/>
        <v>0.8967922658757278</v>
      </c>
      <c r="V23" s="1154">
        <f t="shared" ca="1" si="11"/>
        <v>4.9999999999999933E-2</v>
      </c>
      <c r="X23" s="1155">
        <f t="shared" ca="1" si="18"/>
        <v>366891875.84764332</v>
      </c>
      <c r="Y23" s="1155">
        <f t="shared" ca="1" si="12"/>
        <v>2278904.6708374023</v>
      </c>
      <c r="Z23" s="1155">
        <f t="shared" ca="1" si="13"/>
        <v>364612971.17680591</v>
      </c>
      <c r="AA23" s="1153">
        <f t="shared" ca="1" si="14"/>
        <v>0.89660771223764246</v>
      </c>
      <c r="AB23" s="1126"/>
    </row>
    <row r="24" spans="1:28">
      <c r="A24" s="1124" t="s">
        <v>264</v>
      </c>
      <c r="C24" s="1125"/>
      <c r="D24" s="1146">
        <f t="shared" ca="1" si="0"/>
        <v>46112</v>
      </c>
      <c r="E24" s="1147">
        <f t="shared" ca="1" si="1"/>
        <v>46139</v>
      </c>
      <c r="F24" s="1148">
        <f t="shared" ca="1" si="2"/>
        <v>424</v>
      </c>
      <c r="G24" s="1149">
        <f ca="1">IF(F24&lt;&gt;"",COUNTIF($F$11:F24,"&gt;0"),"")</f>
        <v>14</v>
      </c>
      <c r="H24" s="1150">
        <v>6.2630015066440572E-3</v>
      </c>
      <c r="I24" s="1149"/>
      <c r="J24" s="1151">
        <f t="shared" ca="1" si="3"/>
        <v>7292259423.5361128</v>
      </c>
      <c r="K24" s="1152">
        <f t="shared" ca="1" si="4"/>
        <v>45671431.756445996</v>
      </c>
      <c r="L24" s="1151">
        <f t="shared" ca="1" si="5"/>
        <v>0</v>
      </c>
      <c r="M24" s="1151">
        <f t="shared" ca="1" si="6"/>
        <v>0</v>
      </c>
      <c r="N24" s="1151">
        <f t="shared" ca="1" si="15"/>
        <v>7246587991.7796669</v>
      </c>
      <c r="O24" s="1094"/>
      <c r="P24" s="1151">
        <f t="shared" ca="1" si="7"/>
        <v>45671431.756445885</v>
      </c>
      <c r="Q24" s="1151">
        <f t="shared" ca="1" si="8"/>
        <v>6884258592.1906834</v>
      </c>
      <c r="R24" s="1151">
        <f t="shared" ca="1" si="16"/>
        <v>6927646452.3593073</v>
      </c>
      <c r="S24" s="1151">
        <f t="shared" ca="1" si="17"/>
        <v>43387860.168623924</v>
      </c>
      <c r="T24" s="1151">
        <f t="shared" ca="1" si="9"/>
        <v>6884258592.1906834</v>
      </c>
      <c r="U24" s="1153">
        <f t="shared" ca="1" si="10"/>
        <v>0.8912219487932006</v>
      </c>
      <c r="V24" s="1154">
        <f t="shared" ca="1" si="11"/>
        <v>5.0000000000000044E-2</v>
      </c>
      <c r="X24" s="1155">
        <f t="shared" ca="1" si="18"/>
        <v>364612971.17680591</v>
      </c>
      <c r="Y24" s="1155">
        <f t="shared" ca="1" si="12"/>
        <v>2283571.5878219604</v>
      </c>
      <c r="Z24" s="1155">
        <f t="shared" ca="1" si="13"/>
        <v>362329399.58898395</v>
      </c>
      <c r="AA24" s="1153">
        <f t="shared" ca="1" si="14"/>
        <v>0.89103854148779549</v>
      </c>
      <c r="AB24" s="1126"/>
    </row>
    <row r="25" spans="1:28">
      <c r="A25" s="1219">
        <v>0</v>
      </c>
      <c r="C25" s="1125"/>
      <c r="D25" s="1146">
        <f t="shared" ca="1" si="0"/>
        <v>46142</v>
      </c>
      <c r="E25" s="1147">
        <f t="shared" ca="1" si="1"/>
        <v>46169</v>
      </c>
      <c r="F25" s="1148">
        <f t="shared" ca="1" si="2"/>
        <v>454</v>
      </c>
      <c r="G25" s="1149">
        <f ca="1">IF(F25&lt;&gt;"",COUNTIF($F$11:F25,"&gt;0"),"")</f>
        <v>15</v>
      </c>
      <c r="H25" s="1150">
        <v>6.292677908475707E-3</v>
      </c>
      <c r="I25" s="1149"/>
      <c r="J25" s="1151">
        <f t="shared" ca="1" si="3"/>
        <v>7246587991.7796669</v>
      </c>
      <c r="K25" s="1152">
        <f t="shared" ca="1" si="4"/>
        <v>45600444.167697251</v>
      </c>
      <c r="L25" s="1151">
        <f t="shared" ca="1" si="5"/>
        <v>0</v>
      </c>
      <c r="M25" s="1151">
        <f t="shared" ca="1" si="6"/>
        <v>0</v>
      </c>
      <c r="N25" s="1151">
        <f t="shared" ca="1" si="15"/>
        <v>7200987547.6119699</v>
      </c>
      <c r="O25" s="1094"/>
      <c r="P25" s="1151">
        <f t="shared" ca="1" si="7"/>
        <v>45600444.167696953</v>
      </c>
      <c r="Q25" s="1151">
        <f t="shared" ca="1" si="8"/>
        <v>6840938170.2313709</v>
      </c>
      <c r="R25" s="1151">
        <f t="shared" ca="1" si="16"/>
        <v>6884258592.1906834</v>
      </c>
      <c r="S25" s="1151">
        <f t="shared" ca="1" si="17"/>
        <v>43320421.959312439</v>
      </c>
      <c r="T25" s="1151">
        <f t="shared" ca="1" si="9"/>
        <v>6840938170.2313709</v>
      </c>
      <c r="U25" s="1153">
        <f t="shared" ca="1" si="10"/>
        <v>0.88564022438515455</v>
      </c>
      <c r="V25" s="1154">
        <f t="shared" ca="1" si="11"/>
        <v>5.0000000000000044E-2</v>
      </c>
      <c r="X25" s="1155">
        <f t="shared" ca="1" si="18"/>
        <v>362329399.58898395</v>
      </c>
      <c r="Y25" s="1155">
        <f t="shared" ca="1" si="12"/>
        <v>2280022.2083845139</v>
      </c>
      <c r="Z25" s="1155">
        <f t="shared" ca="1" si="13"/>
        <v>360049377.38059944</v>
      </c>
      <c r="AA25" s="1153">
        <f t="shared" ca="1" si="14"/>
        <v>0.88545796575998037</v>
      </c>
      <c r="AB25" s="1126"/>
    </row>
    <row r="26" spans="1:28">
      <c r="A26" s="1124" t="s">
        <v>633</v>
      </c>
      <c r="C26" s="1125"/>
      <c r="D26" s="1146">
        <f t="shared" ca="1" si="0"/>
        <v>46173</v>
      </c>
      <c r="E26" s="1147">
        <f t="shared" ca="1" si="1"/>
        <v>46202</v>
      </c>
      <c r="F26" s="1148">
        <f t="shared" ca="1" si="2"/>
        <v>487</v>
      </c>
      <c r="G26" s="1149">
        <f ca="1">IF(F26&lt;&gt;"",COUNTIF($F$11:F26,"&gt;0"),"")</f>
        <v>16</v>
      </c>
      <c r="H26" s="1150">
        <v>6.3358665088783829E-3</v>
      </c>
      <c r="I26" s="1149"/>
      <c r="J26" s="1151">
        <f t="shared" ca="1" si="3"/>
        <v>7200987547.6119699</v>
      </c>
      <c r="K26" s="1152">
        <f t="shared" ca="1" si="4"/>
        <v>45624495.833764963</v>
      </c>
      <c r="L26" s="1151">
        <f t="shared" ca="1" si="5"/>
        <v>0</v>
      </c>
      <c r="M26" s="1151">
        <f t="shared" ca="1" si="6"/>
        <v>0</v>
      </c>
      <c r="N26" s="1151">
        <f t="shared" ca="1" si="15"/>
        <v>7155363051.7782049</v>
      </c>
      <c r="O26" s="1094"/>
      <c r="P26" s="1151">
        <f t="shared" ca="1" si="7"/>
        <v>45624495.83376503</v>
      </c>
      <c r="Q26" s="1151">
        <f t="shared" ca="1" si="8"/>
        <v>6797594899.1892948</v>
      </c>
      <c r="R26" s="1151">
        <f t="shared" ca="1" si="16"/>
        <v>6840938170.2313709</v>
      </c>
      <c r="S26" s="1151">
        <f t="shared" ca="1" si="17"/>
        <v>43343271.042076111</v>
      </c>
      <c r="T26" s="1151">
        <f t="shared" ca="1" si="9"/>
        <v>6797594899.1892948</v>
      </c>
      <c r="U26" s="1153">
        <f t="shared" ca="1" si="10"/>
        <v>0.88006717571030857</v>
      </c>
      <c r="V26" s="1154">
        <f t="shared" ca="1" si="11"/>
        <v>4.9999999999999933E-2</v>
      </c>
      <c r="X26" s="1155">
        <f t="shared" ca="1" si="18"/>
        <v>360049377.38059944</v>
      </c>
      <c r="Y26" s="1155">
        <f t="shared" ca="1" si="12"/>
        <v>2281224.7916889191</v>
      </c>
      <c r="Z26" s="1155">
        <f t="shared" ca="1" si="13"/>
        <v>357768152.58891052</v>
      </c>
      <c r="AA26" s="1153">
        <f t="shared" ca="1" si="14"/>
        <v>0.8798860639799595</v>
      </c>
      <c r="AB26" s="1126"/>
    </row>
    <row r="27" spans="1:28">
      <c r="A27" s="1219">
        <v>0</v>
      </c>
      <c r="C27" s="1125"/>
      <c r="D27" s="1146">
        <f t="shared" ca="1" si="0"/>
        <v>46203</v>
      </c>
      <c r="E27" s="1147">
        <f t="shared" ca="1" si="1"/>
        <v>46230</v>
      </c>
      <c r="F27" s="1148">
        <f t="shared" ca="1" si="2"/>
        <v>515</v>
      </c>
      <c r="G27" s="1149">
        <f ca="1">IF(F27&lt;&gt;"",COUNTIF($F$11:F27,"&gt;0"),"")</f>
        <v>17</v>
      </c>
      <c r="H27" s="1150">
        <v>6.3739095470263527E-3</v>
      </c>
      <c r="I27" s="1149"/>
      <c r="J27" s="1151">
        <f t="shared" ca="1" si="3"/>
        <v>7155363051.7782049</v>
      </c>
      <c r="K27" s="1152">
        <f t="shared" ca="1" si="4"/>
        <v>45607636.868168719</v>
      </c>
      <c r="L27" s="1151">
        <f t="shared" ca="1" si="5"/>
        <v>0</v>
      </c>
      <c r="M27" s="1151">
        <f t="shared" ca="1" si="6"/>
        <v>0</v>
      </c>
      <c r="N27" s="1151">
        <f t="shared" ca="1" si="15"/>
        <v>7109755414.9100361</v>
      </c>
      <c r="O27" s="1094"/>
      <c r="P27" s="1151">
        <f t="shared" ca="1" si="7"/>
        <v>45607636.868168831</v>
      </c>
      <c r="Q27" s="1151">
        <f t="shared" ca="1" si="8"/>
        <v>6754267644.1645336</v>
      </c>
      <c r="R27" s="1151">
        <f t="shared" ca="1" si="16"/>
        <v>6797594899.1892948</v>
      </c>
      <c r="S27" s="1151">
        <f t="shared" ca="1" si="17"/>
        <v>43327255.0247612</v>
      </c>
      <c r="T27" s="1151">
        <f t="shared" ca="1" si="9"/>
        <v>6754267644.1645336</v>
      </c>
      <c r="U27" s="1153">
        <f t="shared" ca="1" si="10"/>
        <v>0.87449118756616251</v>
      </c>
      <c r="V27" s="1154">
        <f t="shared" ca="1" si="11"/>
        <v>5.0000000000000044E-2</v>
      </c>
      <c r="X27" s="1155">
        <f t="shared" ca="1" si="18"/>
        <v>357768152.58891052</v>
      </c>
      <c r="Y27" s="1155">
        <f t="shared" ca="1" si="12"/>
        <v>2280381.8434076309</v>
      </c>
      <c r="Z27" s="1155">
        <f t="shared" ca="1" si="13"/>
        <v>355487770.74550289</v>
      </c>
      <c r="AA27" s="1153">
        <f t="shared" ca="1" si="14"/>
        <v>0.87431122333555844</v>
      </c>
      <c r="AB27" s="1126"/>
    </row>
    <row r="28" spans="1:28">
      <c r="C28" s="1125"/>
      <c r="D28" s="1146">
        <f t="shared" ca="1" si="0"/>
        <v>46234</v>
      </c>
      <c r="E28" s="1147">
        <f t="shared" ca="1" si="1"/>
        <v>46261</v>
      </c>
      <c r="F28" s="1148">
        <f t="shared" ca="1" si="2"/>
        <v>546</v>
      </c>
      <c r="G28" s="1149">
        <f ca="1">IF(F28&lt;&gt;"",COUNTIF($F$11:F28,"&gt;0"),"")</f>
        <v>18</v>
      </c>
      <c r="H28" s="1150">
        <v>6.4206566612116898E-3</v>
      </c>
      <c r="I28" s="1149"/>
      <c r="J28" s="1151">
        <f t="shared" ca="1" si="3"/>
        <v>7109755414.9100361</v>
      </c>
      <c r="K28" s="1152">
        <f t="shared" ca="1" si="4"/>
        <v>45649298.464328006</v>
      </c>
      <c r="L28" s="1151">
        <f t="shared" ca="1" si="5"/>
        <v>0</v>
      </c>
      <c r="M28" s="1151">
        <f t="shared" ca="1" si="6"/>
        <v>0</v>
      </c>
      <c r="N28" s="1151">
        <f t="shared" ca="1" si="15"/>
        <v>7064106116.4457083</v>
      </c>
      <c r="O28" s="1094"/>
      <c r="P28" s="1151">
        <f t="shared" ca="1" si="7"/>
        <v>45649298.464327812</v>
      </c>
      <c r="Q28" s="1151">
        <f t="shared" ca="1" si="8"/>
        <v>6710900810.6234226</v>
      </c>
      <c r="R28" s="1151">
        <f t="shared" ca="1" si="16"/>
        <v>6754267644.1645336</v>
      </c>
      <c r="S28" s="1151">
        <f t="shared" ca="1" si="17"/>
        <v>43366833.541110992</v>
      </c>
      <c r="T28" s="1151">
        <f t="shared" ca="1" si="9"/>
        <v>6710900810.6234226</v>
      </c>
      <c r="U28" s="1153">
        <f t="shared" ca="1" si="10"/>
        <v>0.86891725983694401</v>
      </c>
      <c r="V28" s="1154">
        <f t="shared" ca="1" si="11"/>
        <v>5.0000000000000044E-2</v>
      </c>
      <c r="X28" s="1155">
        <f t="shared" ca="1" si="18"/>
        <v>355487770.74550289</v>
      </c>
      <c r="Y28" s="1155">
        <f t="shared" ca="1" si="12"/>
        <v>2282464.9232168198</v>
      </c>
      <c r="Z28" s="1155">
        <f t="shared" ca="1" si="13"/>
        <v>353205305.82228607</v>
      </c>
      <c r="AA28" s="1153">
        <f t="shared" ca="1" si="14"/>
        <v>0.86873844268206957</v>
      </c>
      <c r="AB28" s="1126"/>
    </row>
    <row r="29" spans="1:28" ht="15.5">
      <c r="A29" s="1115" t="s">
        <v>634</v>
      </c>
      <c r="C29" s="1125"/>
      <c r="D29" s="1146">
        <f t="shared" ca="1" si="0"/>
        <v>46265</v>
      </c>
      <c r="E29" s="1147">
        <f t="shared" ca="1" si="1"/>
        <v>46293</v>
      </c>
      <c r="F29" s="1148">
        <f t="shared" ca="1" si="2"/>
        <v>578</v>
      </c>
      <c r="G29" s="1149">
        <f ca="1">IF(F29&lt;&gt;"",COUNTIF($F$11:F29,"&gt;0"),"")</f>
        <v>19</v>
      </c>
      <c r="H29" s="1150">
        <v>6.457233226186688E-3</v>
      </c>
      <c r="I29" s="1149"/>
      <c r="J29" s="1151">
        <f t="shared" ca="1" si="3"/>
        <v>7064106116.4457083</v>
      </c>
      <c r="K29" s="1152">
        <f t="shared" ca="1" si="4"/>
        <v>45614580.728421837</v>
      </c>
      <c r="L29" s="1151">
        <f t="shared" ca="1" si="5"/>
        <v>0</v>
      </c>
      <c r="M29" s="1151">
        <f t="shared" ca="1" si="6"/>
        <v>0</v>
      </c>
      <c r="N29" s="1151">
        <f t="shared" ca="1" si="15"/>
        <v>7018491535.7172861</v>
      </c>
      <c r="O29" s="1094"/>
      <c r="P29" s="1151">
        <f t="shared" ca="1" si="7"/>
        <v>45614580.728422165</v>
      </c>
      <c r="Q29" s="1151">
        <f t="shared" ca="1" si="8"/>
        <v>6667566958.9314213</v>
      </c>
      <c r="R29" s="1151">
        <f t="shared" ca="1" si="16"/>
        <v>6710900810.6234226</v>
      </c>
      <c r="S29" s="1151">
        <f t="shared" ca="1" si="17"/>
        <v>43333851.692001343</v>
      </c>
      <c r="T29" s="1151">
        <f t="shared" ca="1" si="9"/>
        <v>6667566958.9314213</v>
      </c>
      <c r="U29" s="1153">
        <f t="shared" ca="1" si="10"/>
        <v>0.86333824044453022</v>
      </c>
      <c r="V29" s="1154">
        <f t="shared" ca="1" si="11"/>
        <v>5.0000000000000044E-2</v>
      </c>
      <c r="X29" s="1155">
        <f t="shared" ca="1" si="18"/>
        <v>353205305.82228607</v>
      </c>
      <c r="Y29" s="1155">
        <f t="shared" ca="1" si="12"/>
        <v>2280729.0364208221</v>
      </c>
      <c r="Z29" s="1155">
        <f t="shared" ca="1" si="13"/>
        <v>350924576.78586525</v>
      </c>
      <c r="AA29" s="1153">
        <f t="shared" ca="1" si="14"/>
        <v>0.86316057141321134</v>
      </c>
      <c r="AB29" s="1126"/>
    </row>
    <row r="30" spans="1:28">
      <c r="A30" s="1124" t="s">
        <v>635</v>
      </c>
      <c r="C30" s="1125"/>
      <c r="D30" s="1146">
        <f t="shared" ca="1" si="0"/>
        <v>46295</v>
      </c>
      <c r="E30" s="1147">
        <f t="shared" ca="1" si="1"/>
        <v>46322</v>
      </c>
      <c r="F30" s="1148">
        <f t="shared" ca="1" si="2"/>
        <v>607</v>
      </c>
      <c r="G30" s="1149">
        <f ca="1">IF(F30&lt;&gt;"",COUNTIF($F$11:F30,"&gt;0"),"")</f>
        <v>20</v>
      </c>
      <c r="H30" s="1150">
        <v>6.4969380648127462E-3</v>
      </c>
      <c r="I30" s="1149"/>
      <c r="J30" s="1151">
        <f t="shared" ca="1" si="3"/>
        <v>7018491535.7172861</v>
      </c>
      <c r="K30" s="1152">
        <f t="shared" ca="1" si="4"/>
        <v>45598704.815967701</v>
      </c>
      <c r="L30" s="1151">
        <f t="shared" ca="1" si="5"/>
        <v>0</v>
      </c>
      <c r="M30" s="1151">
        <f t="shared" ca="1" si="6"/>
        <v>0</v>
      </c>
      <c r="N30" s="1151">
        <f t="shared" ca="1" si="15"/>
        <v>6972892830.9013186</v>
      </c>
      <c r="O30" s="1094"/>
      <c r="P30" s="1151">
        <f t="shared" ca="1" si="7"/>
        <v>45598704.81596756</v>
      </c>
      <c r="Q30" s="1151">
        <f t="shared" ca="1" si="8"/>
        <v>6624248189.3562527</v>
      </c>
      <c r="R30" s="1151">
        <f t="shared" ca="1" si="16"/>
        <v>6667566958.9314213</v>
      </c>
      <c r="S30" s="1151">
        <f t="shared" ca="1" si="17"/>
        <v>43318769.57516861</v>
      </c>
      <c r="T30" s="1151">
        <f t="shared" ca="1" si="9"/>
        <v>6624248189.3562527</v>
      </c>
      <c r="U30" s="1153">
        <f t="shared" ca="1" si="10"/>
        <v>0.85776346407289417</v>
      </c>
      <c r="V30" s="1154">
        <f t="shared" ca="1" si="11"/>
        <v>5.0000000000000044E-2</v>
      </c>
      <c r="X30" s="1155">
        <f t="shared" ca="1" si="18"/>
        <v>350924576.78586525</v>
      </c>
      <c r="Y30" s="1155">
        <f t="shared" ca="1" si="12"/>
        <v>2279935.2407989502</v>
      </c>
      <c r="Z30" s="1155">
        <f t="shared" ca="1" si="13"/>
        <v>348644641.5450663</v>
      </c>
      <c r="AA30" s="1153">
        <f t="shared" ca="1" si="14"/>
        <v>0.85758694229194832</v>
      </c>
      <c r="AB30" s="1126"/>
    </row>
    <row r="31" spans="1:28">
      <c r="A31" s="1629">
        <f>'00 - Cover'!F20</f>
        <v>45715</v>
      </c>
      <c r="C31" s="1125"/>
      <c r="D31" s="1146">
        <f t="shared" ca="1" si="0"/>
        <v>46326</v>
      </c>
      <c r="E31" s="1147">
        <f t="shared" ca="1" si="1"/>
        <v>46353</v>
      </c>
      <c r="F31" s="1148">
        <f t="shared" ca="1" si="2"/>
        <v>638</v>
      </c>
      <c r="G31" s="1149">
        <f ca="1">IF(F31&lt;&gt;"",COUNTIF($F$11:F31,"&gt;0"),"")</f>
        <v>21</v>
      </c>
      <c r="H31" s="1150">
        <v>6.5436261874657333E-3</v>
      </c>
      <c r="I31" s="1149"/>
      <c r="J31" s="1151">
        <f t="shared" ca="1" si="3"/>
        <v>6972892830.9013186</v>
      </c>
      <c r="K31" s="1152">
        <f t="shared" ca="1" si="4"/>
        <v>45628004.130677938</v>
      </c>
      <c r="L31" s="1151">
        <f t="shared" ca="1" si="5"/>
        <v>0</v>
      </c>
      <c r="M31" s="1151">
        <f t="shared" ca="1" si="6"/>
        <v>0</v>
      </c>
      <c r="N31" s="1151">
        <f t="shared" ca="1" si="15"/>
        <v>6927264826.7706404</v>
      </c>
      <c r="O31" s="1094"/>
      <c r="P31" s="1151">
        <f t="shared" ca="1" si="7"/>
        <v>45628004.130678177</v>
      </c>
      <c r="Q31" s="1151">
        <f t="shared" ca="1" si="8"/>
        <v>6580901585.4321079</v>
      </c>
      <c r="R31" s="1151">
        <f t="shared" ca="1" si="16"/>
        <v>6624248189.3562527</v>
      </c>
      <c r="S31" s="1151">
        <f t="shared" ca="1" si="17"/>
        <v>43346603.924144745</v>
      </c>
      <c r="T31" s="1151">
        <f t="shared" ca="1" si="9"/>
        <v>6580901585.4321079</v>
      </c>
      <c r="U31" s="1153">
        <f t="shared" ca="1" si="10"/>
        <v>0.85219062797255352</v>
      </c>
      <c r="V31" s="1154">
        <f t="shared" ca="1" si="11"/>
        <v>5.0000000000000044E-2</v>
      </c>
      <c r="X31" s="1155">
        <f t="shared" ca="1" si="18"/>
        <v>348644641.5450663</v>
      </c>
      <c r="Y31" s="1155">
        <f t="shared" ca="1" si="12"/>
        <v>2281400.206533432</v>
      </c>
      <c r="Z31" s="1155">
        <f t="shared" ca="1" si="13"/>
        <v>346363241.33853287</v>
      </c>
      <c r="AA31" s="1153">
        <f t="shared" ca="1" si="14"/>
        <v>0.852015253042684</v>
      </c>
      <c r="AB31" s="1126"/>
    </row>
    <row r="32" spans="1:28">
      <c r="A32" s="1124" t="s">
        <v>636</v>
      </c>
      <c r="C32" s="1125"/>
      <c r="D32" s="1146">
        <f t="shared" ca="1" si="0"/>
        <v>46356</v>
      </c>
      <c r="E32" s="1147">
        <f t="shared" ca="1" si="1"/>
        <v>46384</v>
      </c>
      <c r="F32" s="1148">
        <f t="shared" ca="1" si="2"/>
        <v>669</v>
      </c>
      <c r="G32" s="1149">
        <f ca="1">IF(F32&lt;&gt;"",COUNTIF($F$11:F32,"&gt;0"),"")</f>
        <v>22</v>
      </c>
      <c r="H32" s="1150">
        <v>6.5780392457232386E-3</v>
      </c>
      <c r="I32" s="1149"/>
      <c r="J32" s="1151">
        <f t="shared" ca="1" si="3"/>
        <v>6927264826.7706404</v>
      </c>
      <c r="K32" s="1152">
        <f t="shared" ca="1" si="4"/>
        <v>45567819.896015465</v>
      </c>
      <c r="L32" s="1151">
        <f t="shared" ca="1" si="5"/>
        <v>0</v>
      </c>
      <c r="M32" s="1151">
        <f t="shared" ca="1" si="6"/>
        <v>0</v>
      </c>
      <c r="N32" s="1151">
        <f t="shared" ca="1" si="15"/>
        <v>6881697006.8746252</v>
      </c>
      <c r="O32" s="1094"/>
      <c r="P32" s="1151">
        <f t="shared" ca="1" si="7"/>
        <v>45567819.896015167</v>
      </c>
      <c r="Q32" s="1151">
        <f t="shared" ca="1" si="8"/>
        <v>6537612156.5308933</v>
      </c>
      <c r="R32" s="1151">
        <f t="shared" ca="1" si="16"/>
        <v>6580901585.4321079</v>
      </c>
      <c r="S32" s="1151">
        <f t="shared" ca="1" si="17"/>
        <v>43289428.9012146</v>
      </c>
      <c r="T32" s="1151">
        <f t="shared" ca="1" si="9"/>
        <v>6537612156.5308933</v>
      </c>
      <c r="U32" s="1153">
        <f t="shared" ca="1" si="10"/>
        <v>0.84661421106263934</v>
      </c>
      <c r="V32" s="1154">
        <f t="shared" ca="1" si="11"/>
        <v>5.0000000000000044E-2</v>
      </c>
      <c r="X32" s="1155">
        <f t="shared" ca="1" si="18"/>
        <v>346363241.33853287</v>
      </c>
      <c r="Y32" s="1155">
        <f t="shared" ca="1" si="12"/>
        <v>2278390.9948005676</v>
      </c>
      <c r="Z32" s="1155">
        <f t="shared" ca="1" si="13"/>
        <v>344084850.3437323</v>
      </c>
      <c r="AA32" s="1153">
        <f t="shared" ca="1" si="14"/>
        <v>0.8464399837207548</v>
      </c>
      <c r="AB32" s="1126"/>
    </row>
    <row r="33" spans="1:28">
      <c r="A33" s="1164">
        <f>A31</f>
        <v>45715</v>
      </c>
      <c r="C33" s="1125"/>
      <c r="D33" s="1146">
        <f t="shared" ca="1" si="0"/>
        <v>46387</v>
      </c>
      <c r="E33" s="1147">
        <f t="shared" ca="1" si="1"/>
        <v>46414</v>
      </c>
      <c r="F33" s="1148">
        <f t="shared" ca="1" si="2"/>
        <v>699</v>
      </c>
      <c r="G33" s="1149">
        <f ca="1">IF(F33&lt;&gt;"",COUNTIF($F$11:F33,"&gt;0"),"")</f>
        <v>23</v>
      </c>
      <c r="H33" s="1150">
        <v>6.6273728883381152E-3</v>
      </c>
      <c r="I33" s="1149"/>
      <c r="J33" s="1151">
        <f t="shared" ca="1" si="3"/>
        <v>6881697006.8746252</v>
      </c>
      <c r="K33" s="1152">
        <f t="shared" ca="1" si="4"/>
        <v>45607572.169118449</v>
      </c>
      <c r="L33" s="1151">
        <f t="shared" ca="1" si="5"/>
        <v>0</v>
      </c>
      <c r="M33" s="1151">
        <f t="shared" ca="1" si="6"/>
        <v>0</v>
      </c>
      <c r="N33" s="1151">
        <f t="shared" ca="1" si="15"/>
        <v>6836089434.7055063</v>
      </c>
      <c r="O33" s="1094"/>
      <c r="P33" s="1151">
        <f t="shared" ca="1" si="7"/>
        <v>45607572.169118881</v>
      </c>
      <c r="Q33" s="1151">
        <f t="shared" ca="1" si="8"/>
        <v>6494284962.9702311</v>
      </c>
      <c r="R33" s="1151">
        <f t="shared" ca="1" si="16"/>
        <v>6537612156.5308933</v>
      </c>
      <c r="S33" s="1151">
        <f t="shared" ca="1" si="17"/>
        <v>43327193.56066227</v>
      </c>
      <c r="T33" s="1151">
        <f t="shared" ca="1" si="9"/>
        <v>6494284962.9702311</v>
      </c>
      <c r="U33" s="1153">
        <f t="shared" ca="1" si="10"/>
        <v>0.84104514955628229</v>
      </c>
      <c r="V33" s="1154">
        <f t="shared" ca="1" si="11"/>
        <v>5.0000000000000044E-2</v>
      </c>
      <c r="X33" s="1155">
        <f t="shared" ca="1" si="18"/>
        <v>344084850.3437323</v>
      </c>
      <c r="Y33" s="1155">
        <f t="shared" ca="1" si="12"/>
        <v>2280378.6084566116</v>
      </c>
      <c r="Z33" s="1155">
        <f t="shared" ca="1" si="13"/>
        <v>341804471.73527569</v>
      </c>
      <c r="AA33" s="1153">
        <f t="shared" ca="1" si="14"/>
        <v>0.84087206828869088</v>
      </c>
      <c r="AB33" s="1126"/>
    </row>
    <row r="34" spans="1:28">
      <c r="A34" s="1165">
        <f>Calendar!J26</f>
        <v>45715</v>
      </c>
      <c r="C34" s="1125"/>
      <c r="D34" s="1146">
        <f t="shared" ca="1" si="0"/>
        <v>46418</v>
      </c>
      <c r="E34" s="1147">
        <f t="shared" ca="1" si="1"/>
        <v>46444</v>
      </c>
      <c r="F34" s="1148">
        <f t="shared" ca="1" si="2"/>
        <v>729</v>
      </c>
      <c r="G34" s="1149">
        <f ca="1">IF(F34&lt;&gt;"",COUNTIF($F$11:F34,"&gt;0"),"")</f>
        <v>24</v>
      </c>
      <c r="H34" s="1150">
        <v>6.6642395070978582E-3</v>
      </c>
      <c r="I34" s="1149"/>
      <c r="J34" s="1151">
        <f t="shared" ca="1" si="3"/>
        <v>6836089434.7055063</v>
      </c>
      <c r="K34" s="1152">
        <f t="shared" ca="1" si="4"/>
        <v>45557337.284818701</v>
      </c>
      <c r="L34" s="1151">
        <f t="shared" ca="1" si="5"/>
        <v>0</v>
      </c>
      <c r="M34" s="1151">
        <f t="shared" ca="1" si="6"/>
        <v>0</v>
      </c>
      <c r="N34" s="1151">
        <f t="shared" ca="1" si="15"/>
        <v>6790532097.4206877</v>
      </c>
      <c r="O34" s="1094"/>
      <c r="P34" s="1151">
        <f t="shared" ca="1" si="7"/>
        <v>45557337.284818649</v>
      </c>
      <c r="Q34" s="1151">
        <f t="shared" ca="1" si="8"/>
        <v>6451005492.5496531</v>
      </c>
      <c r="R34" s="1151">
        <f t="shared" ca="1" si="16"/>
        <v>6494284962.9702311</v>
      </c>
      <c r="S34" s="1151">
        <f t="shared" ca="1" si="17"/>
        <v>43279470.420578003</v>
      </c>
      <c r="T34" s="1151">
        <f t="shared" ca="1" si="9"/>
        <v>6451005492.5496531</v>
      </c>
      <c r="U34" s="1153">
        <f t="shared" ca="1" si="10"/>
        <v>0.8354712297342447</v>
      </c>
      <c r="V34" s="1154">
        <f t="shared" ca="1" si="11"/>
        <v>5.0000000000000044E-2</v>
      </c>
      <c r="X34" s="1155">
        <f t="shared" ca="1" si="18"/>
        <v>341804471.73527569</v>
      </c>
      <c r="Y34" s="1155">
        <f t="shared" ca="1" si="12"/>
        <v>2277866.8642406464</v>
      </c>
      <c r="Z34" s="1155">
        <f t="shared" ca="1" si="13"/>
        <v>339526604.87103504</v>
      </c>
      <c r="AA34" s="1153">
        <f t="shared" ca="1" si="14"/>
        <v>0.83529929554075188</v>
      </c>
      <c r="AB34" s="1126"/>
    </row>
    <row r="35" spans="1:28">
      <c r="A35" s="1165">
        <f>Calendar!J27</f>
        <v>45743</v>
      </c>
      <c r="C35" s="1125"/>
      <c r="D35" s="1146">
        <f t="shared" ca="1" si="0"/>
        <v>46446</v>
      </c>
      <c r="E35" s="1147">
        <f t="shared" ca="1" si="1"/>
        <v>46476</v>
      </c>
      <c r="F35" s="1148">
        <f t="shared" ca="1" si="2"/>
        <v>761</v>
      </c>
      <c r="G35" s="1149">
        <f ca="1">IF(F35&lt;&gt;"",COUNTIF($F$11:F35,"&gt;0"),"")</f>
        <v>25</v>
      </c>
      <c r="H35" s="1150">
        <v>6.7086781094206106E-3</v>
      </c>
      <c r="I35" s="1149"/>
      <c r="J35" s="1151">
        <f t="shared" ca="1" si="3"/>
        <v>6790532097.4206877</v>
      </c>
      <c r="K35" s="1152">
        <f t="shared" ca="1" si="4"/>
        <v>45555494.033284195</v>
      </c>
      <c r="L35" s="1151">
        <f t="shared" ca="1" si="5"/>
        <v>0</v>
      </c>
      <c r="M35" s="1151">
        <f t="shared" ca="1" si="6"/>
        <v>0</v>
      </c>
      <c r="N35" s="1151">
        <f t="shared" ca="1" si="15"/>
        <v>6744976603.3874035</v>
      </c>
      <c r="O35" s="1094"/>
      <c r="P35" s="1151">
        <f t="shared" ca="1" si="7"/>
        <v>45555494.033284187</v>
      </c>
      <c r="Q35" s="1151">
        <f t="shared" ca="1" si="8"/>
        <v>6407727773.2180328</v>
      </c>
      <c r="R35" s="1151">
        <f t="shared" ca="1" si="16"/>
        <v>6451005492.5496531</v>
      </c>
      <c r="S35" s="1151">
        <f t="shared" ca="1" si="17"/>
        <v>43277719.331620216</v>
      </c>
      <c r="T35" s="1151">
        <f t="shared" ca="1" si="9"/>
        <v>6407727773.2180328</v>
      </c>
      <c r="U35" s="1153">
        <f t="shared" ca="1" si="10"/>
        <v>0.82990344935800608</v>
      </c>
      <c r="V35" s="1154">
        <f t="shared" ca="1" si="11"/>
        <v>5.0000000000000044E-2</v>
      </c>
      <c r="X35" s="1155">
        <f t="shared" ca="1" si="18"/>
        <v>339526604.87103504</v>
      </c>
      <c r="Y35" s="1155">
        <f t="shared" ca="1" si="12"/>
        <v>2277774.7016639709</v>
      </c>
      <c r="Z35" s="1155">
        <f t="shared" ca="1" si="13"/>
        <v>337248830.16937107</v>
      </c>
      <c r="AA35" s="1153">
        <f t="shared" ca="1" si="14"/>
        <v>0.82973266097515896</v>
      </c>
      <c r="AB35" s="1126"/>
    </row>
    <row r="36" spans="1:28">
      <c r="A36" s="1165">
        <f>Calendar!J28</f>
        <v>45775</v>
      </c>
      <c r="C36" s="1125"/>
      <c r="D36" s="1146">
        <f t="shared" ca="1" si="0"/>
        <v>46477</v>
      </c>
      <c r="E36" s="1147">
        <f t="shared" ca="1" si="1"/>
        <v>46504</v>
      </c>
      <c r="F36" s="1148">
        <f t="shared" ca="1" si="2"/>
        <v>789</v>
      </c>
      <c r="G36" s="1149">
        <f ca="1">IF(F36&lt;&gt;"",COUNTIF($F$11:F36,"&gt;0"),"")</f>
        <v>26</v>
      </c>
      <c r="H36" s="1150">
        <v>6.757731939292801E-3</v>
      </c>
      <c r="I36" s="1149"/>
      <c r="J36" s="1151">
        <f t="shared" ca="1" si="3"/>
        <v>6744976603.3874035</v>
      </c>
      <c r="K36" s="1152">
        <f t="shared" ca="1" si="4"/>
        <v>45580743.822493725</v>
      </c>
      <c r="L36" s="1151">
        <f t="shared" ca="1" si="5"/>
        <v>0</v>
      </c>
      <c r="M36" s="1151">
        <f t="shared" ca="1" si="6"/>
        <v>0</v>
      </c>
      <c r="N36" s="1151">
        <f t="shared" ca="1" si="15"/>
        <v>6699395859.5649099</v>
      </c>
      <c r="O36" s="1094"/>
      <c r="P36" s="1151">
        <f t="shared" ca="1" si="7"/>
        <v>45580743.822493553</v>
      </c>
      <c r="Q36" s="1151">
        <f t="shared" ca="1" si="8"/>
        <v>6364426066.5866642</v>
      </c>
      <c r="R36" s="1151">
        <f t="shared" ca="1" si="16"/>
        <v>6407727773.2180328</v>
      </c>
      <c r="S36" s="1151">
        <f t="shared" ca="1" si="17"/>
        <v>43301706.631368637</v>
      </c>
      <c r="T36" s="1151">
        <f t="shared" ca="1" si="9"/>
        <v>6364426066.5866642</v>
      </c>
      <c r="U36" s="1153">
        <f t="shared" ca="1" si="10"/>
        <v>0.82433589425436538</v>
      </c>
      <c r="V36" s="1154">
        <f t="shared" ca="1" si="11"/>
        <v>5.0000000000000044E-2</v>
      </c>
      <c r="X36" s="1155">
        <f t="shared" ca="1" si="18"/>
        <v>337248830.16937107</v>
      </c>
      <c r="Y36" s="1155">
        <f t="shared" ca="1" si="12"/>
        <v>2279037.1911249161</v>
      </c>
      <c r="Z36" s="1155">
        <f t="shared" ca="1" si="13"/>
        <v>334969792.97824615</v>
      </c>
      <c r="AA36" s="1153">
        <f t="shared" ca="1" si="14"/>
        <v>0.82416625163580415</v>
      </c>
      <c r="AB36" s="1126"/>
    </row>
    <row r="37" spans="1:28">
      <c r="A37" s="1165">
        <f>Calendar!J29</f>
        <v>45804</v>
      </c>
      <c r="C37" s="1125"/>
      <c r="D37" s="1146">
        <f t="shared" ca="1" si="0"/>
        <v>46507</v>
      </c>
      <c r="E37" s="1147">
        <f t="shared" ca="1" si="1"/>
        <v>46534</v>
      </c>
      <c r="F37" s="1148">
        <f t="shared" ca="1" si="2"/>
        <v>819</v>
      </c>
      <c r="G37" s="1149">
        <f ca="1">IF(F37&lt;&gt;"",COUNTIF($F$11:F37,"&gt;0"),"")</f>
        <v>27</v>
      </c>
      <c r="H37" s="1150">
        <v>6.7922906992823944E-3</v>
      </c>
      <c r="I37" s="1149"/>
      <c r="J37" s="1151">
        <f t="shared" ca="1" si="3"/>
        <v>6699395859.5649099</v>
      </c>
      <c r="K37" s="1152">
        <f t="shared" ca="1" si="4"/>
        <v>45504244.187733717</v>
      </c>
      <c r="L37" s="1151">
        <f t="shared" ca="1" si="5"/>
        <v>0</v>
      </c>
      <c r="M37" s="1151">
        <f t="shared" ca="1" si="6"/>
        <v>0</v>
      </c>
      <c r="N37" s="1151">
        <f t="shared" ca="1" si="15"/>
        <v>6653891615.3771763</v>
      </c>
      <c r="O37" s="1094"/>
      <c r="P37" s="1151">
        <f t="shared" ca="1" si="7"/>
        <v>45504244.18773365</v>
      </c>
      <c r="Q37" s="1151">
        <f t="shared" ca="1" si="8"/>
        <v>6321197034.6083174</v>
      </c>
      <c r="R37" s="1151">
        <f t="shared" ca="1" si="16"/>
        <v>6364426066.5866642</v>
      </c>
      <c r="S37" s="1151">
        <f t="shared" ca="1" si="17"/>
        <v>43229031.978346825</v>
      </c>
      <c r="T37" s="1151">
        <f t="shared" ca="1" si="9"/>
        <v>6321197034.6083174</v>
      </c>
      <c r="U37" s="1153">
        <f t="shared" ca="1" si="10"/>
        <v>0.81876525325305716</v>
      </c>
      <c r="V37" s="1154">
        <f t="shared" ca="1" si="11"/>
        <v>5.0000000000000044E-2</v>
      </c>
      <c r="X37" s="1155">
        <f t="shared" ca="1" si="18"/>
        <v>334969792.97824615</v>
      </c>
      <c r="Y37" s="1155">
        <f t="shared" ca="1" si="12"/>
        <v>2275212.2093868256</v>
      </c>
      <c r="Z37" s="1155">
        <f t="shared" ca="1" si="13"/>
        <v>332694580.76885933</v>
      </c>
      <c r="AA37" s="1153">
        <f t="shared" ca="1" si="14"/>
        <v>0.81859675703383716</v>
      </c>
      <c r="AB37" s="1126"/>
    </row>
    <row r="38" spans="1:28">
      <c r="A38" s="1165">
        <f>Calendar!J30</f>
        <v>45835</v>
      </c>
      <c r="C38" s="1125"/>
      <c r="D38" s="1146">
        <f t="shared" ca="1" si="0"/>
        <v>46538</v>
      </c>
      <c r="E38" s="1147">
        <f t="shared" ca="1" si="1"/>
        <v>46566</v>
      </c>
      <c r="F38" s="1148">
        <f t="shared" ca="1" si="2"/>
        <v>851</v>
      </c>
      <c r="G38" s="1149">
        <f ca="1">IF(F38&lt;&gt;"",COUNTIF($F$11:F38,"&gt;0"),"")</f>
        <v>28</v>
      </c>
      <c r="H38" s="1150">
        <v>6.8390234381432852E-3</v>
      </c>
      <c r="I38" s="1149"/>
      <c r="J38" s="1151">
        <f t="shared" ca="1" si="3"/>
        <v>6653891615.3771763</v>
      </c>
      <c r="K38" s="1152">
        <f t="shared" ca="1" si="4"/>
        <v>45506120.712429591</v>
      </c>
      <c r="L38" s="1151">
        <f t="shared" ca="1" si="5"/>
        <v>0</v>
      </c>
      <c r="M38" s="1151">
        <f t="shared" ca="1" si="6"/>
        <v>0</v>
      </c>
      <c r="N38" s="1151">
        <f t="shared" ca="1" si="15"/>
        <v>6608385494.6647463</v>
      </c>
      <c r="O38" s="1094"/>
      <c r="P38" s="1151">
        <f t="shared" ca="1" si="7"/>
        <v>45506120.71243</v>
      </c>
      <c r="Q38" s="1151">
        <f t="shared" ca="1" si="8"/>
        <v>6277966219.931509</v>
      </c>
      <c r="R38" s="1151">
        <f t="shared" ca="1" si="16"/>
        <v>6321197034.6083174</v>
      </c>
      <c r="S38" s="1151">
        <f t="shared" ca="1" si="17"/>
        <v>43230814.676808357</v>
      </c>
      <c r="T38" s="1151">
        <f t="shared" ca="1" si="9"/>
        <v>6277966219.931509</v>
      </c>
      <c r="U38" s="1153">
        <f t="shared" ca="1" si="10"/>
        <v>0.81320396163849085</v>
      </c>
      <c r="V38" s="1154">
        <f t="shared" ca="1" si="11"/>
        <v>5.0000000000000044E-2</v>
      </c>
      <c r="X38" s="1155">
        <f t="shared" ca="1" si="18"/>
        <v>332694580.76885933</v>
      </c>
      <c r="Y38" s="1155">
        <f t="shared" ca="1" si="12"/>
        <v>2275306.0356216431</v>
      </c>
      <c r="Z38" s="1155">
        <f t="shared" ca="1" si="13"/>
        <v>330419274.73323768</v>
      </c>
      <c r="AA38" s="1153">
        <f t="shared" ca="1" si="14"/>
        <v>0.81303660989457316</v>
      </c>
      <c r="AB38" s="1126"/>
    </row>
    <row r="39" spans="1:28">
      <c r="A39" s="1165">
        <f>Calendar!J31</f>
        <v>45866</v>
      </c>
      <c r="C39" s="1125"/>
      <c r="D39" s="1146">
        <f t="shared" ca="1" si="0"/>
        <v>46568</v>
      </c>
      <c r="E39" s="1147">
        <f t="shared" ca="1" si="1"/>
        <v>46595</v>
      </c>
      <c r="F39" s="1148">
        <f t="shared" ca="1" si="2"/>
        <v>880</v>
      </c>
      <c r="G39" s="1149">
        <f ca="1">IF(F39&lt;&gt;"",COUNTIF($F$11:F39,"&gt;0"),"")</f>
        <v>29</v>
      </c>
      <c r="H39" s="1150">
        <v>6.8759064053799078E-3</v>
      </c>
      <c r="I39" s="1149"/>
      <c r="J39" s="1151">
        <f t="shared" ca="1" si="3"/>
        <v>6608385494.6647463</v>
      </c>
      <c r="K39" s="1152">
        <f t="shared" ca="1" si="4"/>
        <v>45438640.151984997</v>
      </c>
      <c r="L39" s="1151">
        <f t="shared" ca="1" si="5"/>
        <v>0</v>
      </c>
      <c r="M39" s="1151">
        <f t="shared" ca="1" si="6"/>
        <v>0</v>
      </c>
      <c r="N39" s="1151">
        <f t="shared" ca="1" si="15"/>
        <v>6562946854.5127611</v>
      </c>
      <c r="O39" s="1094"/>
      <c r="P39" s="1151">
        <f t="shared" ca="1" si="7"/>
        <v>45438640.151985168</v>
      </c>
      <c r="Q39" s="1151">
        <f t="shared" ca="1" si="8"/>
        <v>6234799511.7871227</v>
      </c>
      <c r="R39" s="1151">
        <f t="shared" ca="1" si="16"/>
        <v>6277966219.931509</v>
      </c>
      <c r="S39" s="1151">
        <f t="shared" ca="1" si="17"/>
        <v>43166708.144386292</v>
      </c>
      <c r="T39" s="1151">
        <f t="shared" ca="1" si="9"/>
        <v>6234799511.7871227</v>
      </c>
      <c r="U39" s="1153">
        <f t="shared" ca="1" si="10"/>
        <v>0.80764244068485425</v>
      </c>
      <c r="V39" s="1154">
        <f t="shared" ca="1" si="11"/>
        <v>5.0000000000000044E-2</v>
      </c>
      <c r="X39" s="1155">
        <f t="shared" ca="1" si="18"/>
        <v>330419274.73323768</v>
      </c>
      <c r="Y39" s="1155">
        <f t="shared" ca="1" si="12"/>
        <v>2271932.007598877</v>
      </c>
      <c r="Z39" s="1155">
        <f t="shared" ca="1" si="13"/>
        <v>328147342.72563881</v>
      </c>
      <c r="AA39" s="1153">
        <f t="shared" ca="1" si="14"/>
        <v>0.80747623346343522</v>
      </c>
      <c r="AB39" s="1126"/>
    </row>
    <row r="40" spans="1:28">
      <c r="A40" s="1165">
        <f>Calendar!J32</f>
        <v>45896</v>
      </c>
      <c r="C40" s="1125"/>
      <c r="D40" s="1146">
        <f t="shared" ca="1" si="0"/>
        <v>46599</v>
      </c>
      <c r="E40" s="1147">
        <f t="shared" ca="1" si="1"/>
        <v>46626</v>
      </c>
      <c r="F40" s="1148">
        <f t="shared" ca="1" si="2"/>
        <v>911</v>
      </c>
      <c r="G40" s="1149">
        <f ca="1">IF(F40&lt;&gt;"",COUNTIF($F$11:F40,"&gt;0"),"")</f>
        <v>30</v>
      </c>
      <c r="H40" s="1150">
        <v>6.9259289520733781E-3</v>
      </c>
      <c r="I40" s="1149"/>
      <c r="J40" s="1151">
        <f t="shared" ca="1" si="3"/>
        <v>6562946854.5127611</v>
      </c>
      <c r="K40" s="1152">
        <f t="shared" ca="1" si="4"/>
        <v>45454503.630588837</v>
      </c>
      <c r="L40" s="1151">
        <f t="shared" ca="1" si="5"/>
        <v>0</v>
      </c>
      <c r="M40" s="1151">
        <f t="shared" ca="1" si="6"/>
        <v>0</v>
      </c>
      <c r="N40" s="1151">
        <f t="shared" ca="1" si="15"/>
        <v>6517492350.8821726</v>
      </c>
      <c r="O40" s="1094"/>
      <c r="P40" s="1151">
        <f t="shared" ca="1" si="7"/>
        <v>45454503.630588531</v>
      </c>
      <c r="Q40" s="1151">
        <f t="shared" ca="1" si="8"/>
        <v>6191617733.3380632</v>
      </c>
      <c r="R40" s="1151">
        <f t="shared" ca="1" si="16"/>
        <v>6234799511.7871227</v>
      </c>
      <c r="S40" s="1151">
        <f t="shared" ca="1" si="17"/>
        <v>43181778.449059486</v>
      </c>
      <c r="T40" s="1151">
        <f t="shared" ca="1" si="9"/>
        <v>6191617733.3380632</v>
      </c>
      <c r="U40" s="1153">
        <f t="shared" ca="1" si="10"/>
        <v>0.80208916685369247</v>
      </c>
      <c r="V40" s="1154">
        <f t="shared" ca="1" si="11"/>
        <v>5.0000000000000155E-2</v>
      </c>
      <c r="X40" s="1155">
        <f t="shared" ca="1" si="18"/>
        <v>328147342.72563881</v>
      </c>
      <c r="Y40" s="1155">
        <f t="shared" ca="1" si="12"/>
        <v>2272725.1815290451</v>
      </c>
      <c r="Z40" s="1155">
        <f t="shared" ca="1" si="13"/>
        <v>325874617.54410976</v>
      </c>
      <c r="AA40" s="1153">
        <f t="shared" ca="1" si="14"/>
        <v>0.80192410245757284</v>
      </c>
      <c r="AB40" s="1126"/>
    </row>
    <row r="41" spans="1:28">
      <c r="A41" s="1165">
        <f>Calendar!J33</f>
        <v>45929</v>
      </c>
      <c r="C41" s="1125"/>
      <c r="D41" s="1146">
        <f t="shared" ca="1" si="0"/>
        <v>46630</v>
      </c>
      <c r="E41" s="1147">
        <f t="shared" ca="1" si="1"/>
        <v>46657</v>
      </c>
      <c r="F41" s="1148">
        <f t="shared" ca="1" si="2"/>
        <v>942</v>
      </c>
      <c r="G41" s="1149">
        <f ca="1">IF(F41&lt;&gt;"",COUNTIF($F$11:F41,"&gt;0"),"")</f>
        <v>31</v>
      </c>
      <c r="H41" s="1150">
        <v>6.968380032368336E-3</v>
      </c>
      <c r="I41" s="1149"/>
      <c r="J41" s="1151">
        <f t="shared" ca="1" si="3"/>
        <v>6517492350.8821726</v>
      </c>
      <c r="K41" s="1152">
        <f t="shared" ca="1" si="4"/>
        <v>45416363.559000693</v>
      </c>
      <c r="L41" s="1151">
        <f t="shared" ca="1" si="5"/>
        <v>0</v>
      </c>
      <c r="M41" s="1151">
        <f t="shared" ca="1" si="6"/>
        <v>0</v>
      </c>
      <c r="N41" s="1151">
        <f t="shared" ca="1" si="15"/>
        <v>6472075987.3231716</v>
      </c>
      <c r="O41" s="1094"/>
      <c r="P41" s="1151">
        <f t="shared" ca="1" si="7"/>
        <v>45416363.559000969</v>
      </c>
      <c r="Q41" s="1151">
        <f t="shared" ca="1" si="8"/>
        <v>6148472187.9570131</v>
      </c>
      <c r="R41" s="1151">
        <f t="shared" ca="1" si="16"/>
        <v>6191617733.3380632</v>
      </c>
      <c r="S41" s="1151">
        <f t="shared" ca="1" si="17"/>
        <v>43145545.38105011</v>
      </c>
      <c r="T41" s="1151">
        <f t="shared" ca="1" si="9"/>
        <v>6148472187.9570131</v>
      </c>
      <c r="U41" s="1153">
        <f t="shared" ca="1" si="10"/>
        <v>0.79653395427083606</v>
      </c>
      <c r="V41" s="1154">
        <f t="shared" ca="1" si="11"/>
        <v>4.9999999999999933E-2</v>
      </c>
      <c r="X41" s="1155">
        <f t="shared" ca="1" si="18"/>
        <v>325874617.54410976</v>
      </c>
      <c r="Y41" s="1155">
        <f t="shared" ca="1" si="12"/>
        <v>2270818.1779508591</v>
      </c>
      <c r="Z41" s="1155">
        <f t="shared" ca="1" si="13"/>
        <v>323603799.3661589</v>
      </c>
      <c r="AA41" s="1153">
        <f t="shared" ca="1" si="14"/>
        <v>0.79637003309899745</v>
      </c>
      <c r="AB41" s="1126"/>
    </row>
    <row r="42" spans="1:28">
      <c r="A42" s="1165">
        <f>Calendar!J34</f>
        <v>45957</v>
      </c>
      <c r="C42" s="1125"/>
      <c r="D42" s="1146">
        <f t="shared" ca="1" si="0"/>
        <v>46660</v>
      </c>
      <c r="E42" s="1147">
        <f t="shared" ca="1" si="1"/>
        <v>46687</v>
      </c>
      <c r="F42" s="1148">
        <f t="shared" ca="1" si="2"/>
        <v>972</v>
      </c>
      <c r="G42" s="1149">
        <f ca="1">IF(F42&lt;&gt;"",COUNTIF($F$11:F42,"&gt;0"),"")</f>
        <v>32</v>
      </c>
      <c r="H42" s="1150">
        <v>7.012340494481766E-3</v>
      </c>
      <c r="I42" s="1149"/>
      <c r="J42" s="1151">
        <f t="shared" ca="1" si="3"/>
        <v>6472075987.3231716</v>
      </c>
      <c r="K42" s="1152">
        <f t="shared" ca="1" si="4"/>
        <v>45384400.52926933</v>
      </c>
      <c r="L42" s="1151">
        <f t="shared" ca="1" si="5"/>
        <v>0</v>
      </c>
      <c r="M42" s="1151">
        <f t="shared" ca="1" si="6"/>
        <v>0</v>
      </c>
      <c r="N42" s="1151">
        <f t="shared" ca="1" si="15"/>
        <v>6426691586.7939024</v>
      </c>
      <c r="O42" s="1094"/>
      <c r="P42" s="1151">
        <f t="shared" ca="1" si="7"/>
        <v>45384400.529269218</v>
      </c>
      <c r="Q42" s="1151">
        <f t="shared" ca="1" si="8"/>
        <v>6105357007.4542074</v>
      </c>
      <c r="R42" s="1151">
        <f t="shared" ca="1" si="16"/>
        <v>6148472187.9570131</v>
      </c>
      <c r="S42" s="1151">
        <f t="shared" ca="1" si="17"/>
        <v>43115180.50280571</v>
      </c>
      <c r="T42" s="1151">
        <f t="shared" ca="1" si="9"/>
        <v>6105357007.4542074</v>
      </c>
      <c r="U42" s="1153">
        <f t="shared" ca="1" si="10"/>
        <v>0.79098340296879188</v>
      </c>
      <c r="V42" s="1154">
        <f t="shared" ca="1" si="11"/>
        <v>4.9999999999999933E-2</v>
      </c>
      <c r="X42" s="1155">
        <f t="shared" ca="1" si="18"/>
        <v>323603799.3661589</v>
      </c>
      <c r="Y42" s="1155">
        <f t="shared" ca="1" si="12"/>
        <v>2269220.0264635086</v>
      </c>
      <c r="Z42" s="1155">
        <f t="shared" ca="1" si="13"/>
        <v>321334579.33969539</v>
      </c>
      <c r="AA42" s="1153">
        <f t="shared" ca="1" si="14"/>
        <v>0.79082062406197196</v>
      </c>
      <c r="AB42" s="1126"/>
    </row>
    <row r="43" spans="1:28">
      <c r="A43" s="1165">
        <f>Calendar!J35</f>
        <v>45988</v>
      </c>
      <c r="C43" s="1125"/>
      <c r="D43" s="1146">
        <f t="shared" ca="1" si="0"/>
        <v>46691</v>
      </c>
      <c r="E43" s="1147">
        <f t="shared" ca="1" si="1"/>
        <v>46720</v>
      </c>
      <c r="F43" s="1148">
        <f t="shared" ca="1" si="2"/>
        <v>1005</v>
      </c>
      <c r="G43" s="1149">
        <f ca="1">IF(F43&lt;&gt;"",COUNTIF($F$11:F43,"&gt;0"),"")</f>
        <v>33</v>
      </c>
      <c r="H43" s="1150">
        <v>7.0620336687723436E-3</v>
      </c>
      <c r="I43" s="1149"/>
      <c r="J43" s="1151">
        <f t="shared" ca="1" si="3"/>
        <v>6426691586.7939024</v>
      </c>
      <c r="K43" s="1152">
        <f t="shared" ca="1" si="4"/>
        <v>45385512.364754498</v>
      </c>
      <c r="L43" s="1151">
        <f t="shared" ca="1" si="5"/>
        <v>0</v>
      </c>
      <c r="M43" s="1151">
        <f t="shared" ca="1" si="6"/>
        <v>0</v>
      </c>
      <c r="N43" s="1151">
        <f t="shared" ca="1" si="15"/>
        <v>6381306074.4291477</v>
      </c>
      <c r="O43" s="1094"/>
      <c r="P43" s="1151">
        <f t="shared" ca="1" si="7"/>
        <v>45385512.364754677</v>
      </c>
      <c r="Q43" s="1151">
        <f t="shared" ca="1" si="8"/>
        <v>6062240770.7076902</v>
      </c>
      <c r="R43" s="1151">
        <f t="shared" ca="1" si="16"/>
        <v>6105357007.4542074</v>
      </c>
      <c r="S43" s="1151">
        <f t="shared" ca="1" si="17"/>
        <v>43116236.746517181</v>
      </c>
      <c r="T43" s="1151">
        <f t="shared" ca="1" si="9"/>
        <v>6062240770.7076902</v>
      </c>
      <c r="U43" s="1153">
        <f t="shared" ca="1" si="10"/>
        <v>0.78543675802169088</v>
      </c>
      <c r="V43" s="1154">
        <f t="shared" ca="1" si="11"/>
        <v>5.0000000000000044E-2</v>
      </c>
      <c r="X43" s="1155">
        <f t="shared" ca="1" si="18"/>
        <v>321334579.33969539</v>
      </c>
      <c r="Y43" s="1155">
        <f t="shared" ca="1" si="12"/>
        <v>2269275.6182374954</v>
      </c>
      <c r="Z43" s="1155">
        <f t="shared" ca="1" si="13"/>
        <v>319065303.7214579</v>
      </c>
      <c r="AA43" s="1153">
        <f t="shared" ca="1" si="14"/>
        <v>0.78527512057599069</v>
      </c>
      <c r="AB43" s="1126"/>
    </row>
    <row r="44" spans="1:28">
      <c r="A44" s="1165">
        <f>Calendar!J36</f>
        <v>46020</v>
      </c>
      <c r="C44" s="1125"/>
      <c r="D44" s="1146">
        <f t="shared" ca="1" si="0"/>
        <v>46721</v>
      </c>
      <c r="E44" s="1147">
        <f t="shared" ca="1" si="1"/>
        <v>46748</v>
      </c>
      <c r="F44" s="1148">
        <f t="shared" ca="1" si="2"/>
        <v>1033</v>
      </c>
      <c r="G44" s="1149">
        <f ca="1">IF(F44&lt;&gt;"",COUNTIF($F$11:F44,"&gt;0"),"")</f>
        <v>34</v>
      </c>
      <c r="H44" s="1150">
        <v>7.1038307982606843E-3</v>
      </c>
      <c r="I44" s="1149"/>
      <c r="J44" s="1151">
        <f t="shared" ca="1" si="3"/>
        <v>6381306074.4291477</v>
      </c>
      <c r="K44" s="1152">
        <f t="shared" ca="1" si="4"/>
        <v>45331718.624657765</v>
      </c>
      <c r="L44" s="1151">
        <f t="shared" ca="1" si="5"/>
        <v>0</v>
      </c>
      <c r="M44" s="1151">
        <f t="shared" ca="1" si="6"/>
        <v>0</v>
      </c>
      <c r="N44" s="1151">
        <f t="shared" ca="1" si="15"/>
        <v>6335974355.8044901</v>
      </c>
      <c r="O44" s="1094"/>
      <c r="P44" s="1151">
        <f t="shared" ca="1" si="7"/>
        <v>45331718.624657631</v>
      </c>
      <c r="Q44" s="1151">
        <f t="shared" ca="1" si="8"/>
        <v>6019175638.0142651</v>
      </c>
      <c r="R44" s="1151">
        <f t="shared" ca="1" si="16"/>
        <v>6062240770.7076902</v>
      </c>
      <c r="S44" s="1151">
        <f t="shared" ca="1" si="17"/>
        <v>43065132.693425179</v>
      </c>
      <c r="T44" s="1151">
        <f t="shared" ca="1" si="9"/>
        <v>6019175638.0142651</v>
      </c>
      <c r="U44" s="1153">
        <f t="shared" ca="1" si="10"/>
        <v>0.77988997719185027</v>
      </c>
      <c r="V44" s="1154">
        <f t="shared" ca="1" si="11"/>
        <v>5.0000000000000044E-2</v>
      </c>
      <c r="X44" s="1155">
        <f t="shared" ca="1" si="18"/>
        <v>319065303.7214579</v>
      </c>
      <c r="Y44" s="1155">
        <f t="shared" ca="1" si="12"/>
        <v>2266585.9312324524</v>
      </c>
      <c r="Z44" s="1155">
        <f t="shared" ca="1" si="13"/>
        <v>316798717.79022545</v>
      </c>
      <c r="AA44" s="1153">
        <f t="shared" ca="1" si="14"/>
        <v>0.77972948123523433</v>
      </c>
      <c r="AB44" s="1126"/>
    </row>
    <row r="45" spans="1:28">
      <c r="A45" s="1165">
        <f>Calendar!J37</f>
        <v>46049</v>
      </c>
      <c r="C45" s="1125"/>
      <c r="D45" s="1146">
        <f t="shared" ca="1" si="0"/>
        <v>46752</v>
      </c>
      <c r="E45" s="1147">
        <f t="shared" ca="1" si="1"/>
        <v>46779</v>
      </c>
      <c r="F45" s="1148">
        <f t="shared" ca="1" si="2"/>
        <v>1064</v>
      </c>
      <c r="G45" s="1149">
        <f ca="1">IF(F45&lt;&gt;"",COUNTIF($F$11:F45,"&gt;0"),"")</f>
        <v>35</v>
      </c>
      <c r="H45" s="1150">
        <v>7.1527899564139772E-3</v>
      </c>
      <c r="I45" s="1149"/>
      <c r="J45" s="1151">
        <f t="shared" ca="1" si="3"/>
        <v>6335974355.8044901</v>
      </c>
      <c r="K45" s="1152">
        <f t="shared" ca="1" si="4"/>
        <v>45319893.736294873</v>
      </c>
      <c r="L45" s="1151">
        <f t="shared" ca="1" si="5"/>
        <v>0</v>
      </c>
      <c r="M45" s="1151">
        <f t="shared" ca="1" si="6"/>
        <v>0</v>
      </c>
      <c r="N45" s="1151">
        <f t="shared" ca="1" si="15"/>
        <v>6290654462.0681953</v>
      </c>
      <c r="O45" s="1094"/>
      <c r="P45" s="1151">
        <f t="shared" ca="1" si="7"/>
        <v>45319893.736294746</v>
      </c>
      <c r="Q45" s="1151">
        <f t="shared" ca="1" si="8"/>
        <v>5976121738.9647856</v>
      </c>
      <c r="R45" s="1151">
        <f t="shared" ca="1" si="16"/>
        <v>6019175638.0142651</v>
      </c>
      <c r="S45" s="1151">
        <f t="shared" ca="1" si="17"/>
        <v>43053899.049479485</v>
      </c>
      <c r="T45" s="1151">
        <f t="shared" ca="1" si="9"/>
        <v>5976121738.9647856</v>
      </c>
      <c r="U45" s="1153">
        <f t="shared" ca="1" si="10"/>
        <v>0.7743497707526199</v>
      </c>
      <c r="V45" s="1154">
        <f t="shared" ca="1" si="11"/>
        <v>5.0000000000000044E-2</v>
      </c>
      <c r="X45" s="1155">
        <f t="shared" ca="1" si="18"/>
        <v>316798717.79022545</v>
      </c>
      <c r="Y45" s="1155">
        <f t="shared" ca="1" si="12"/>
        <v>2265994.6868152618</v>
      </c>
      <c r="Z45" s="1155">
        <f t="shared" ca="1" si="13"/>
        <v>314532723.10341018</v>
      </c>
      <c r="AA45" s="1153">
        <f t="shared" ca="1" si="14"/>
        <v>0.7741904149321247</v>
      </c>
      <c r="AB45" s="1126"/>
    </row>
    <row r="46" spans="1:28">
      <c r="A46" s="1165">
        <f>Calendar!J38</f>
        <v>46080</v>
      </c>
      <c r="C46" s="1125"/>
      <c r="D46" s="1146">
        <f t="shared" ca="1" si="0"/>
        <v>46783</v>
      </c>
      <c r="E46" s="1147">
        <f t="shared" ca="1" si="1"/>
        <v>46811</v>
      </c>
      <c r="F46" s="1148">
        <f t="shared" ca="1" si="2"/>
        <v>1096</v>
      </c>
      <c r="G46" s="1149">
        <f ca="1">IF(F46&lt;&gt;"",COUNTIF($F$11:F46,"&gt;0"),"")</f>
        <v>36</v>
      </c>
      <c r="H46" s="1150">
        <v>7.1967674030143786E-3</v>
      </c>
      <c r="I46" s="1149"/>
      <c r="J46" s="1151">
        <f t="shared" ca="1" si="3"/>
        <v>6290654462.0681953</v>
      </c>
      <c r="K46" s="1152">
        <f t="shared" ca="1" si="4"/>
        <v>45272376.976239339</v>
      </c>
      <c r="L46" s="1151">
        <f t="shared" ca="1" si="5"/>
        <v>0</v>
      </c>
      <c r="M46" s="1151">
        <f t="shared" ca="1" si="6"/>
        <v>0</v>
      </c>
      <c r="N46" s="1151">
        <f t="shared" ca="1" si="15"/>
        <v>6245382085.0919561</v>
      </c>
      <c r="O46" s="1094"/>
      <c r="P46" s="1151">
        <f t="shared" ca="1" si="7"/>
        <v>45272376.976239204</v>
      </c>
      <c r="Q46" s="1151">
        <f t="shared" ca="1" si="8"/>
        <v>5933112980.8373585</v>
      </c>
      <c r="R46" s="1151">
        <f t="shared" ca="1" si="16"/>
        <v>5976121738.9647856</v>
      </c>
      <c r="S46" s="1151">
        <f t="shared" ca="1" si="17"/>
        <v>43008758.127427101</v>
      </c>
      <c r="T46" s="1151">
        <f t="shared" ca="1" si="9"/>
        <v>5933112980.8373585</v>
      </c>
      <c r="U46" s="1153">
        <f t="shared" ca="1" si="10"/>
        <v>0.76881100948962922</v>
      </c>
      <c r="V46" s="1154">
        <f t="shared" ca="1" si="11"/>
        <v>4.9999999999999933E-2</v>
      </c>
      <c r="X46" s="1155">
        <f t="shared" ca="1" si="18"/>
        <v>314532723.10341018</v>
      </c>
      <c r="Y46" s="1155">
        <f t="shared" ca="1" si="12"/>
        <v>2263618.8488121033</v>
      </c>
      <c r="Z46" s="1155">
        <f t="shared" ca="1" si="13"/>
        <v>312269104.25459808</v>
      </c>
      <c r="AA46" s="1153">
        <f t="shared" ca="1" si="14"/>
        <v>0.76865279350784499</v>
      </c>
      <c r="AB46" s="1126"/>
    </row>
    <row r="47" spans="1:28">
      <c r="A47" s="1165">
        <f>Calendar!J39</f>
        <v>46108</v>
      </c>
      <c r="C47" s="1125"/>
      <c r="D47" s="1146">
        <f t="shared" ca="1" si="0"/>
        <v>46812</v>
      </c>
      <c r="E47" s="1147">
        <f t="shared" ca="1" si="1"/>
        <v>46839</v>
      </c>
      <c r="F47" s="1148">
        <f t="shared" ca="1" si="2"/>
        <v>1124</v>
      </c>
      <c r="G47" s="1149">
        <f ca="1">IF(F47&lt;&gt;"",COUNTIF($F$11:F47,"&gt;0"),"")</f>
        <v>37</v>
      </c>
      <c r="H47" s="1150">
        <v>7.241597406579146E-3</v>
      </c>
      <c r="I47" s="1149"/>
      <c r="J47" s="1151">
        <f t="shared" ca="1" si="3"/>
        <v>6245382085.0919561</v>
      </c>
      <c r="K47" s="1152">
        <f t="shared" ca="1" si="4"/>
        <v>45226542.710497767</v>
      </c>
      <c r="L47" s="1151">
        <f t="shared" ca="1" si="5"/>
        <v>0</v>
      </c>
      <c r="M47" s="1151">
        <f t="shared" ca="1" si="6"/>
        <v>0</v>
      </c>
      <c r="N47" s="1151">
        <f t="shared" ca="1" si="15"/>
        <v>6200155542.3814583</v>
      </c>
      <c r="O47" s="1094"/>
      <c r="P47" s="1151">
        <f t="shared" ca="1" si="7"/>
        <v>45226542.710497856</v>
      </c>
      <c r="Q47" s="1151">
        <f t="shared" ca="1" si="8"/>
        <v>5890147765.2623854</v>
      </c>
      <c r="R47" s="1151">
        <f t="shared" ca="1" si="16"/>
        <v>5933112980.8373585</v>
      </c>
      <c r="S47" s="1151">
        <f t="shared" ca="1" si="17"/>
        <v>42965215.574973106</v>
      </c>
      <c r="T47" s="1151">
        <f t="shared" ca="1" si="9"/>
        <v>5890147765.2623854</v>
      </c>
      <c r="U47" s="1153">
        <f t="shared" ca="1" si="10"/>
        <v>0.76327805547745564</v>
      </c>
      <c r="V47" s="1154">
        <f t="shared" ca="1" si="11"/>
        <v>5.0000000000000044E-2</v>
      </c>
      <c r="X47" s="1155">
        <f t="shared" ca="1" si="18"/>
        <v>312269104.25459808</v>
      </c>
      <c r="Y47" s="1155">
        <f t="shared" ca="1" si="12"/>
        <v>2261327.1355247498</v>
      </c>
      <c r="Z47" s="1155">
        <f t="shared" ca="1" si="13"/>
        <v>310007777.11907333</v>
      </c>
      <c r="AA47" s="1153">
        <f t="shared" ca="1" si="14"/>
        <v>0.76312097813929147</v>
      </c>
      <c r="AB47" s="1126"/>
    </row>
    <row r="48" spans="1:28">
      <c r="A48" s="1165">
        <f>Calendar!J40</f>
        <v>46139</v>
      </c>
      <c r="C48" s="1125"/>
      <c r="D48" s="1146">
        <f t="shared" ca="1" si="0"/>
        <v>46843</v>
      </c>
      <c r="E48" s="1147">
        <f t="shared" ca="1" si="1"/>
        <v>46870</v>
      </c>
      <c r="F48" s="1148">
        <f t="shared" ca="1" si="2"/>
        <v>1155</v>
      </c>
      <c r="G48" s="1149">
        <f ca="1">IF(F48&lt;&gt;"",COUNTIF($F$11:F48,"&gt;0"),"")</f>
        <v>38</v>
      </c>
      <c r="H48" s="1150">
        <v>7.301176100127843E-3</v>
      </c>
      <c r="I48" s="1149"/>
      <c r="J48" s="1151">
        <f t="shared" ca="1" si="3"/>
        <v>6200155542.3814583</v>
      </c>
      <c r="K48" s="1152">
        <f t="shared" ca="1" si="4"/>
        <v>45268427.463110685</v>
      </c>
      <c r="L48" s="1151">
        <f t="shared" ca="1" si="5"/>
        <v>0</v>
      </c>
      <c r="M48" s="1151">
        <f t="shared" ca="1" si="6"/>
        <v>0</v>
      </c>
      <c r="N48" s="1151">
        <f t="shared" ca="1" si="15"/>
        <v>6154887114.9183474</v>
      </c>
      <c r="O48" s="1094"/>
      <c r="P48" s="1151">
        <f t="shared" ca="1" si="7"/>
        <v>45268427.463110924</v>
      </c>
      <c r="Q48" s="1151">
        <f t="shared" ca="1" si="8"/>
        <v>5847142759.17243</v>
      </c>
      <c r="R48" s="1151">
        <f t="shared" ca="1" si="16"/>
        <v>5890147765.2623854</v>
      </c>
      <c r="S48" s="1151">
        <f t="shared" ca="1" si="17"/>
        <v>43005006.08995533</v>
      </c>
      <c r="T48" s="1151">
        <f t="shared" ca="1" si="9"/>
        <v>5847142759.17243</v>
      </c>
      <c r="U48" s="1153">
        <f t="shared" ca="1" si="10"/>
        <v>0.75775070309041137</v>
      </c>
      <c r="V48" s="1154">
        <f t="shared" ca="1" si="11"/>
        <v>5.0000000000000044E-2</v>
      </c>
      <c r="X48" s="1155">
        <f t="shared" ca="1" si="18"/>
        <v>310007777.11907333</v>
      </c>
      <c r="Y48" s="1155">
        <f t="shared" ca="1" si="12"/>
        <v>2263421.3731555939</v>
      </c>
      <c r="Z48" s="1155">
        <f t="shared" ca="1" si="13"/>
        <v>307744355.74591774</v>
      </c>
      <c r="AA48" s="1153">
        <f t="shared" ca="1" si="14"/>
        <v>0.75759476324309216</v>
      </c>
      <c r="AB48" s="1126"/>
    </row>
    <row r="49" spans="1:28">
      <c r="A49" s="1165">
        <f>Calendar!J41</f>
        <v>46169</v>
      </c>
      <c r="C49" s="1125"/>
      <c r="D49" s="1146">
        <f t="shared" ca="1" si="0"/>
        <v>46873</v>
      </c>
      <c r="E49" s="1147">
        <f t="shared" ca="1" si="1"/>
        <v>46902</v>
      </c>
      <c r="F49" s="1148">
        <f t="shared" ca="1" si="2"/>
        <v>1187</v>
      </c>
      <c r="G49" s="1149">
        <f ca="1">IF(F49&lt;&gt;"",COUNTIF($F$11:F49,"&gt;0"),"")</f>
        <v>39</v>
      </c>
      <c r="H49" s="1150">
        <v>7.3377156243270942E-3</v>
      </c>
      <c r="I49" s="1149"/>
      <c r="J49" s="1151">
        <f t="shared" ca="1" si="3"/>
        <v>6154887114.9183474</v>
      </c>
      <c r="K49" s="1152">
        <f t="shared" ca="1" si="4"/>
        <v>45162811.349105872</v>
      </c>
      <c r="L49" s="1151">
        <f t="shared" ca="1" si="5"/>
        <v>0</v>
      </c>
      <c r="M49" s="1151">
        <f t="shared" ca="1" si="6"/>
        <v>0</v>
      </c>
      <c r="N49" s="1151">
        <f t="shared" ca="1" si="15"/>
        <v>6109724303.5692415</v>
      </c>
      <c r="O49" s="1094"/>
      <c r="P49" s="1151">
        <f t="shared" ca="1" si="7"/>
        <v>45162811.349105835</v>
      </c>
      <c r="Q49" s="1151">
        <f t="shared" ca="1" si="8"/>
        <v>5804238088.3907795</v>
      </c>
      <c r="R49" s="1151">
        <f t="shared" ca="1" si="16"/>
        <v>5847142759.17243</v>
      </c>
      <c r="S49" s="1151">
        <f t="shared" ca="1" si="17"/>
        <v>42904670.781650543</v>
      </c>
      <c r="T49" s="1151">
        <f t="shared" ca="1" si="9"/>
        <v>5804238088.3907795</v>
      </c>
      <c r="U49" s="1153">
        <f t="shared" ca="1" si="10"/>
        <v>0.75221823176715252</v>
      </c>
      <c r="V49" s="1154">
        <f t="shared" ca="1" si="11"/>
        <v>5.0000000000000044E-2</v>
      </c>
      <c r="X49" s="1155">
        <f t="shared" ca="1" si="18"/>
        <v>307744355.74591774</v>
      </c>
      <c r="Y49" s="1155">
        <f t="shared" ca="1" si="12"/>
        <v>2258140.5674552917</v>
      </c>
      <c r="Z49" s="1155">
        <f t="shared" ca="1" si="13"/>
        <v>305486215.17846245</v>
      </c>
      <c r="AA49" s="1153">
        <f t="shared" ca="1" si="14"/>
        <v>0.75206343046411961</v>
      </c>
      <c r="AB49" s="1126"/>
    </row>
    <row r="50" spans="1:28">
      <c r="A50" s="1165">
        <f>Calendar!J42</f>
        <v>46202</v>
      </c>
      <c r="C50" s="1125"/>
      <c r="D50" s="1146">
        <f t="shared" ca="1" si="0"/>
        <v>46904</v>
      </c>
      <c r="E50" s="1147">
        <f t="shared" ca="1" si="1"/>
        <v>46931</v>
      </c>
      <c r="F50" s="1148">
        <f t="shared" ca="1" si="2"/>
        <v>1216</v>
      </c>
      <c r="G50" s="1149">
        <f ca="1">IF(F50&lt;&gt;"",COUNTIF($F$11:F50,"&gt;0"),"")</f>
        <v>40</v>
      </c>
      <c r="H50" s="1150">
        <v>7.3869780053145723E-3</v>
      </c>
      <c r="I50" s="1149"/>
      <c r="J50" s="1151">
        <f t="shared" ca="1" si="3"/>
        <v>6109724303.5692415</v>
      </c>
      <c r="K50" s="1152">
        <f t="shared" ca="1" si="4"/>
        <v>45132399.04900188</v>
      </c>
      <c r="L50" s="1151">
        <f t="shared" ca="1" si="5"/>
        <v>0</v>
      </c>
      <c r="M50" s="1151">
        <f t="shared" ca="1" si="6"/>
        <v>0</v>
      </c>
      <c r="N50" s="1151">
        <f t="shared" ca="1" si="15"/>
        <v>6064591904.5202398</v>
      </c>
      <c r="O50" s="1094"/>
      <c r="P50" s="1151">
        <f t="shared" ca="1" si="7"/>
        <v>45132399.049001694</v>
      </c>
      <c r="Q50" s="1151">
        <f t="shared" ca="1" si="8"/>
        <v>5761362309.2942276</v>
      </c>
      <c r="R50" s="1151">
        <f t="shared" ca="1" si="16"/>
        <v>5804238088.3907795</v>
      </c>
      <c r="S50" s="1151">
        <f t="shared" ca="1" si="17"/>
        <v>42875779.096551895</v>
      </c>
      <c r="T50" s="1151">
        <f t="shared" ca="1" si="9"/>
        <v>5761362309.2942276</v>
      </c>
      <c r="U50" s="1153">
        <f t="shared" ca="1" si="10"/>
        <v>0.74669866829501097</v>
      </c>
      <c r="V50" s="1154">
        <f t="shared" ca="1" si="11"/>
        <v>5.0000000000000044E-2</v>
      </c>
      <c r="X50" s="1155">
        <f t="shared" ca="1" si="18"/>
        <v>305486215.17846245</v>
      </c>
      <c r="Y50" s="1155">
        <f t="shared" ca="1" si="12"/>
        <v>2256619.9524497986</v>
      </c>
      <c r="Z50" s="1155">
        <f t="shared" ca="1" si="13"/>
        <v>303229595.22601265</v>
      </c>
      <c r="AA50" s="1153">
        <f t="shared" ca="1" si="14"/>
        <v>0.74654500287991798</v>
      </c>
      <c r="AB50" s="1126"/>
    </row>
    <row r="51" spans="1:28">
      <c r="A51" s="1165">
        <f>Calendar!J43</f>
        <v>46230</v>
      </c>
      <c r="C51" s="1125"/>
      <c r="D51" s="1146">
        <f t="shared" ca="1" si="0"/>
        <v>46934</v>
      </c>
      <c r="E51" s="1147">
        <f t="shared" ca="1" si="1"/>
        <v>46961</v>
      </c>
      <c r="F51" s="1148">
        <f t="shared" ca="1" si="2"/>
        <v>1246</v>
      </c>
      <c r="G51" s="1149">
        <f ca="1">IF(F51&lt;&gt;"",COUNTIF($F$11:F51,"&gt;0"),"")</f>
        <v>41</v>
      </c>
      <c r="H51" s="1150">
        <v>7.4268595772451918E-3</v>
      </c>
      <c r="I51" s="1149"/>
      <c r="J51" s="1151">
        <f t="shared" ca="1" si="3"/>
        <v>6064591904.5202398</v>
      </c>
      <c r="K51" s="1152">
        <f t="shared" ca="1" si="4"/>
        <v>45040872.468169801</v>
      </c>
      <c r="L51" s="1151">
        <f t="shared" ca="1" si="5"/>
        <v>0</v>
      </c>
      <c r="M51" s="1151">
        <f t="shared" ca="1" si="6"/>
        <v>0</v>
      </c>
      <c r="N51" s="1151">
        <f t="shared" ca="1" si="15"/>
        <v>6019551032.0520697</v>
      </c>
      <c r="O51" s="1094"/>
      <c r="P51" s="1151">
        <f t="shared" ca="1" si="7"/>
        <v>45040872.468170166</v>
      </c>
      <c r="Q51" s="1151">
        <f t="shared" ca="1" si="8"/>
        <v>5718573480.4494658</v>
      </c>
      <c r="R51" s="1151">
        <f t="shared" ca="1" si="16"/>
        <v>5761362309.2942276</v>
      </c>
      <c r="S51" s="1151">
        <f t="shared" ca="1" si="17"/>
        <v>42788828.844761848</v>
      </c>
      <c r="T51" s="1151">
        <f t="shared" ca="1" si="9"/>
        <v>5718573480.4494658</v>
      </c>
      <c r="U51" s="1153">
        <f t="shared" ca="1" si="10"/>
        <v>0.74118282165571803</v>
      </c>
      <c r="V51" s="1154">
        <f t="shared" ca="1" si="11"/>
        <v>5.0000000000000044E-2</v>
      </c>
      <c r="X51" s="1155">
        <f t="shared" ca="1" si="18"/>
        <v>303229595.22601265</v>
      </c>
      <c r="Y51" s="1155">
        <f t="shared" ca="1" si="12"/>
        <v>2252043.6234083176</v>
      </c>
      <c r="Z51" s="1155">
        <f t="shared" ca="1" si="13"/>
        <v>300977551.60260433</v>
      </c>
      <c r="AA51" s="1153">
        <f t="shared" ca="1" si="14"/>
        <v>0.74103029136366727</v>
      </c>
      <c r="AB51" s="1126"/>
    </row>
    <row r="52" spans="1:28">
      <c r="A52" s="1165">
        <f>Calendar!J44</f>
        <v>46261</v>
      </c>
      <c r="C52" s="1125"/>
      <c r="D52" s="1146">
        <f t="shared" ca="1" si="0"/>
        <v>46965</v>
      </c>
      <c r="E52" s="1147">
        <f t="shared" ca="1" si="1"/>
        <v>46993</v>
      </c>
      <c r="F52" s="1148">
        <f t="shared" ca="1" si="2"/>
        <v>1278</v>
      </c>
      <c r="G52" s="1149">
        <f ca="1">IF(F52&lt;&gt;"",COUNTIF($F$11:F52,"&gt;0"),"")</f>
        <v>42</v>
      </c>
      <c r="H52" s="1150">
        <v>7.4774122960432118E-3</v>
      </c>
      <c r="I52" s="1149"/>
      <c r="J52" s="1151">
        <f t="shared" ca="1" si="3"/>
        <v>6019551032.0520697</v>
      </c>
      <c r="K52" s="1152">
        <f t="shared" ca="1" si="4"/>
        <v>45010664.903725751</v>
      </c>
      <c r="L52" s="1151">
        <f t="shared" ca="1" si="5"/>
        <v>0</v>
      </c>
      <c r="M52" s="1151">
        <f t="shared" ca="1" si="6"/>
        <v>0</v>
      </c>
      <c r="N52" s="1151">
        <f t="shared" ca="1" si="15"/>
        <v>5974540367.148344</v>
      </c>
      <c r="O52" s="1094"/>
      <c r="P52" s="1151">
        <f t="shared" ca="1" si="7"/>
        <v>45010664.903725624</v>
      </c>
      <c r="Q52" s="1151">
        <f t="shared" ca="1" si="8"/>
        <v>5675813348.7909269</v>
      </c>
      <c r="R52" s="1151">
        <f t="shared" ca="1" si="16"/>
        <v>5718573480.4494658</v>
      </c>
      <c r="S52" s="1151">
        <f t="shared" ca="1" si="17"/>
        <v>42760131.658538818</v>
      </c>
      <c r="T52" s="1151">
        <f t="shared" ca="1" si="9"/>
        <v>5675813348.7909269</v>
      </c>
      <c r="U52" s="1153">
        <f t="shared" ca="1" si="10"/>
        <v>0.73567816091821459</v>
      </c>
      <c r="V52" s="1154">
        <f t="shared" ca="1" si="11"/>
        <v>4.9999999999999933E-2</v>
      </c>
      <c r="X52" s="1155">
        <f t="shared" ca="1" si="18"/>
        <v>300977551.60260433</v>
      </c>
      <c r="Y52" s="1155">
        <f t="shared" ca="1" si="12"/>
        <v>2250533.2451868057</v>
      </c>
      <c r="Z52" s="1155">
        <f t="shared" ca="1" si="13"/>
        <v>298727018.35741752</v>
      </c>
      <c r="AA52" s="1153">
        <f t="shared" ca="1" si="14"/>
        <v>0.73552676344722467</v>
      </c>
      <c r="AB52" s="1126"/>
    </row>
    <row r="53" spans="1:28">
      <c r="A53" s="1165">
        <f>Calendar!J45</f>
        <v>46293</v>
      </c>
      <c r="C53" s="1125"/>
      <c r="D53" s="1146">
        <f t="shared" ca="1" si="0"/>
        <v>46996</v>
      </c>
      <c r="E53" s="1147">
        <f t="shared" ca="1" si="1"/>
        <v>47023</v>
      </c>
      <c r="F53" s="1148">
        <f t="shared" ca="1" si="2"/>
        <v>1308</v>
      </c>
      <c r="G53" s="1149">
        <f ca="1">IF(F53&lt;&gt;"",COUNTIF($F$11:F53,"&gt;0"),"")</f>
        <v>43</v>
      </c>
      <c r="H53" s="1150">
        <v>7.5155713887695976E-3</v>
      </c>
      <c r="I53" s="1149"/>
      <c r="J53" s="1151">
        <f t="shared" ca="1" si="3"/>
        <v>5974540367.148344</v>
      </c>
      <c r="K53" s="1152">
        <f t="shared" ca="1" si="4"/>
        <v>44902084.6443891</v>
      </c>
      <c r="L53" s="1151">
        <f t="shared" ca="1" si="5"/>
        <v>0</v>
      </c>
      <c r="M53" s="1151">
        <f t="shared" ca="1" si="6"/>
        <v>0</v>
      </c>
      <c r="N53" s="1151">
        <f t="shared" ca="1" si="15"/>
        <v>5929638282.5039549</v>
      </c>
      <c r="O53" s="1094"/>
      <c r="P53" s="1151">
        <f t="shared" ca="1" si="7"/>
        <v>44902084.644389153</v>
      </c>
      <c r="Q53" s="1151">
        <f t="shared" ca="1" si="8"/>
        <v>5633156368.3787565</v>
      </c>
      <c r="R53" s="1151">
        <f t="shared" ca="1" si="16"/>
        <v>5675813348.7909269</v>
      </c>
      <c r="S53" s="1151">
        <f t="shared" ca="1" si="17"/>
        <v>42656980.41217041</v>
      </c>
      <c r="T53" s="1151">
        <f t="shared" ca="1" si="9"/>
        <v>5633156368.3787565</v>
      </c>
      <c r="U53" s="1153">
        <f t="shared" ca="1" si="10"/>
        <v>0.7301771919918344</v>
      </c>
      <c r="V53" s="1154">
        <f t="shared" ca="1" si="11"/>
        <v>5.0000000000000155E-2</v>
      </c>
      <c r="X53" s="1155">
        <f t="shared" ca="1" si="18"/>
        <v>298727018.35741752</v>
      </c>
      <c r="Y53" s="1155">
        <f t="shared" ca="1" si="12"/>
        <v>2245104.2322187424</v>
      </c>
      <c r="Z53" s="1155">
        <f t="shared" ca="1" si="13"/>
        <v>296481914.12519878</v>
      </c>
      <c r="AA53" s="1153">
        <f t="shared" ca="1" si="14"/>
        <v>0.73002692658215429</v>
      </c>
      <c r="AB53" s="1126"/>
    </row>
    <row r="54" spans="1:28">
      <c r="A54" s="1165">
        <f>Calendar!J46</f>
        <v>46322</v>
      </c>
      <c r="C54" s="1125"/>
      <c r="D54" s="1146">
        <f t="shared" ca="1" si="0"/>
        <v>47026</v>
      </c>
      <c r="E54" s="1147">
        <f t="shared" ca="1" si="1"/>
        <v>47053</v>
      </c>
      <c r="F54" s="1148">
        <f t="shared" ca="1" si="2"/>
        <v>1338</v>
      </c>
      <c r="G54" s="1149">
        <f ca="1">IF(F54&lt;&gt;"",COUNTIF($F$11:F54,"&gt;0"),"")</f>
        <v>44</v>
      </c>
      <c r="H54" s="1150">
        <v>7.5564666893313251E-3</v>
      </c>
      <c r="I54" s="1149"/>
      <c r="J54" s="1151">
        <f t="shared" ca="1" si="3"/>
        <v>5929638282.5039549</v>
      </c>
      <c r="K54" s="1152">
        <f t="shared" ca="1" si="4"/>
        <v>44807114.161524944</v>
      </c>
      <c r="L54" s="1151">
        <f t="shared" ca="1" si="5"/>
        <v>0</v>
      </c>
      <c r="M54" s="1151">
        <f t="shared" ca="1" si="6"/>
        <v>0</v>
      </c>
      <c r="N54" s="1151">
        <f t="shared" ca="1" si="15"/>
        <v>5884831168.3424301</v>
      </c>
      <c r="O54" s="1094"/>
      <c r="P54" s="1151">
        <f t="shared" ca="1" si="7"/>
        <v>44807114.161524773</v>
      </c>
      <c r="Q54" s="1151">
        <f t="shared" ca="1" si="8"/>
        <v>5590589609.9253082</v>
      </c>
      <c r="R54" s="1151">
        <f t="shared" ca="1" si="16"/>
        <v>5633156368.3787565</v>
      </c>
      <c r="S54" s="1151">
        <f t="shared" ca="1" si="17"/>
        <v>42566758.453448296</v>
      </c>
      <c r="T54" s="1151">
        <f t="shared" ca="1" si="9"/>
        <v>5590589609.9253082</v>
      </c>
      <c r="U54" s="1153">
        <f t="shared" ca="1" si="10"/>
        <v>0.72468949317896836</v>
      </c>
      <c r="V54" s="1154">
        <f t="shared" ca="1" si="11"/>
        <v>5.0000000000000044E-2</v>
      </c>
      <c r="X54" s="1155">
        <f t="shared" ca="1" si="18"/>
        <v>296481914.12519878</v>
      </c>
      <c r="Y54" s="1155">
        <f t="shared" ca="1" si="12"/>
        <v>2240355.7080764771</v>
      </c>
      <c r="Z54" s="1155">
        <f t="shared" ca="1" si="13"/>
        <v>294241558.4171223</v>
      </c>
      <c r="AA54" s="1153">
        <f t="shared" ca="1" si="14"/>
        <v>0.72454035709970377</v>
      </c>
      <c r="AB54" s="1126"/>
    </row>
    <row r="55" spans="1:28">
      <c r="A55" s="1165">
        <f>Calendar!J47</f>
        <v>46353</v>
      </c>
      <c r="C55" s="1125"/>
      <c r="D55" s="1146">
        <f t="shared" ca="1" si="0"/>
        <v>47057</v>
      </c>
      <c r="E55" s="1147">
        <f t="shared" ca="1" si="1"/>
        <v>47084</v>
      </c>
      <c r="F55" s="1148">
        <f t="shared" ca="1" si="2"/>
        <v>1369</v>
      </c>
      <c r="G55" s="1149">
        <f ca="1">IF(F55&lt;&gt;"",COUNTIF($F$11:F55,"&gt;0"),"")</f>
        <v>45</v>
      </c>
      <c r="H55" s="1150">
        <v>7.6021845839023836E-3</v>
      </c>
      <c r="I55" s="1149"/>
      <c r="J55" s="1151">
        <f t="shared" ca="1" si="3"/>
        <v>5884831168.3424301</v>
      </c>
      <c r="K55" s="1152">
        <f t="shared" ca="1" si="4"/>
        <v>44737572.786841072</v>
      </c>
      <c r="L55" s="1151">
        <f t="shared" ca="1" si="5"/>
        <v>0</v>
      </c>
      <c r="M55" s="1151">
        <f t="shared" ca="1" si="6"/>
        <v>0</v>
      </c>
      <c r="N55" s="1151">
        <f t="shared" ca="1" si="15"/>
        <v>5840093595.5555887</v>
      </c>
      <c r="O55" s="1094"/>
      <c r="P55" s="1151">
        <f t="shared" ca="1" si="7"/>
        <v>44737572.786841393</v>
      </c>
      <c r="Q55" s="1151">
        <f t="shared" ca="1" si="8"/>
        <v>5548088915.7778091</v>
      </c>
      <c r="R55" s="1151">
        <f t="shared" ca="1" si="16"/>
        <v>5590589609.9253082</v>
      </c>
      <c r="S55" s="1151">
        <f t="shared" ca="1" si="17"/>
        <v>42500694.147499084</v>
      </c>
      <c r="T55" s="1151">
        <f t="shared" ca="1" si="9"/>
        <v>5548088915.7778091</v>
      </c>
      <c r="U55" s="1153">
        <f t="shared" ca="1" si="10"/>
        <v>0.71921340116365307</v>
      </c>
      <c r="V55" s="1154">
        <f t="shared" ca="1" si="11"/>
        <v>5.0000000000000044E-2</v>
      </c>
      <c r="X55" s="1155">
        <f t="shared" ca="1" si="18"/>
        <v>294241558.4171223</v>
      </c>
      <c r="Y55" s="1155">
        <f t="shared" ca="1" si="12"/>
        <v>2236878.639342308</v>
      </c>
      <c r="Z55" s="1155">
        <f t="shared" ca="1" si="13"/>
        <v>292004679.77778</v>
      </c>
      <c r="AA55" s="1153">
        <f t="shared" ca="1" si="14"/>
        <v>0.71906539202620312</v>
      </c>
      <c r="AB55" s="1126"/>
    </row>
    <row r="56" spans="1:28">
      <c r="A56" s="1165">
        <f>Calendar!J48</f>
        <v>46384</v>
      </c>
      <c r="C56" s="1125"/>
      <c r="D56" s="1146">
        <f t="shared" ca="1" si="0"/>
        <v>47087</v>
      </c>
      <c r="E56" s="1147">
        <f t="shared" ca="1" si="1"/>
        <v>47114</v>
      </c>
      <c r="F56" s="1148">
        <f t="shared" ca="1" si="2"/>
        <v>1399</v>
      </c>
      <c r="G56" s="1149">
        <f ca="1">IF(F56&lt;&gt;"",COUNTIF($F$11:F56,"&gt;0"),"")</f>
        <v>46</v>
      </c>
      <c r="H56" s="1150">
        <v>7.6384267972855018E-3</v>
      </c>
      <c r="I56" s="1149"/>
      <c r="J56" s="1151">
        <f t="shared" ca="1" si="3"/>
        <v>5840093595.5555887</v>
      </c>
      <c r="K56" s="1152">
        <f t="shared" ca="1" si="4"/>
        <v>44609127.41894725</v>
      </c>
      <c r="L56" s="1151">
        <f t="shared" ca="1" si="5"/>
        <v>0</v>
      </c>
      <c r="M56" s="1151">
        <f t="shared" ca="1" si="6"/>
        <v>0</v>
      </c>
      <c r="N56" s="1151">
        <f t="shared" ca="1" si="15"/>
        <v>5795484468.1366415</v>
      </c>
      <c r="O56" s="1094"/>
      <c r="P56" s="1151">
        <f t="shared" ca="1" si="7"/>
        <v>44609127.41894722</v>
      </c>
      <c r="Q56" s="1151">
        <f t="shared" ca="1" si="8"/>
        <v>5505710244.7298088</v>
      </c>
      <c r="R56" s="1151">
        <f t="shared" ca="1" si="16"/>
        <v>5548088915.7778091</v>
      </c>
      <c r="S56" s="1151">
        <f t="shared" ca="1" si="17"/>
        <v>42378671.048000336</v>
      </c>
      <c r="T56" s="1151">
        <f t="shared" ca="1" si="9"/>
        <v>5505710244.7298088</v>
      </c>
      <c r="U56" s="1153">
        <f t="shared" ca="1" si="10"/>
        <v>0.71374580813279076</v>
      </c>
      <c r="V56" s="1154">
        <f t="shared" ca="1" si="11"/>
        <v>5.0000000000000155E-2</v>
      </c>
      <c r="X56" s="1155">
        <f t="shared" ca="1" si="18"/>
        <v>292004679.77778</v>
      </c>
      <c r="Y56" s="1155">
        <f t="shared" ca="1" si="12"/>
        <v>2230456.3709468842</v>
      </c>
      <c r="Z56" s="1155">
        <f t="shared" ca="1" si="13"/>
        <v>289774223.40683311</v>
      </c>
      <c r="AA56" s="1153">
        <f t="shared" ca="1" si="14"/>
        <v>0.71359892418812321</v>
      </c>
      <c r="AB56" s="1126"/>
    </row>
    <row r="57" spans="1:28">
      <c r="A57" s="1165">
        <f>Calendar!J49</f>
        <v>46414</v>
      </c>
      <c r="C57" s="1125"/>
      <c r="D57" s="1146">
        <f t="shared" ca="1" si="0"/>
        <v>47118</v>
      </c>
      <c r="E57" s="1147">
        <f t="shared" ca="1" si="1"/>
        <v>47147</v>
      </c>
      <c r="F57" s="1148">
        <f t="shared" ca="1" si="2"/>
        <v>1432</v>
      </c>
      <c r="G57" s="1149">
        <f ca="1">IF(F57&lt;&gt;"",COUNTIF($F$11:F57,"&gt;0"),"")</f>
        <v>47</v>
      </c>
      <c r="H57" s="1150">
        <v>7.6781378872437739E-3</v>
      </c>
      <c r="I57" s="1149"/>
      <c r="J57" s="1151">
        <f t="shared" ca="1" si="3"/>
        <v>5795484468.1366415</v>
      </c>
      <c r="K57" s="1152">
        <f t="shared" ca="1" si="4"/>
        <v>44498528.869732782</v>
      </c>
      <c r="L57" s="1151">
        <f t="shared" ca="1" si="5"/>
        <v>0</v>
      </c>
      <c r="M57" s="1151">
        <f t="shared" ca="1" si="6"/>
        <v>0</v>
      </c>
      <c r="N57" s="1151">
        <f t="shared" ca="1" si="15"/>
        <v>5750985939.2669086</v>
      </c>
      <c r="O57" s="1094"/>
      <c r="P57" s="1151">
        <f t="shared" ca="1" si="7"/>
        <v>44498528.869732857</v>
      </c>
      <c r="Q57" s="1151">
        <f t="shared" ca="1" si="8"/>
        <v>5463436642.3035631</v>
      </c>
      <c r="R57" s="1151">
        <f t="shared" ca="1" si="16"/>
        <v>5505710244.7298088</v>
      </c>
      <c r="S57" s="1151">
        <f t="shared" ca="1" si="17"/>
        <v>42273602.426245689</v>
      </c>
      <c r="T57" s="1151">
        <f t="shared" ca="1" si="9"/>
        <v>5463436642.3035631</v>
      </c>
      <c r="U57" s="1153">
        <f t="shared" ca="1" si="10"/>
        <v>0.70829391302549904</v>
      </c>
      <c r="V57" s="1154">
        <f t="shared" ca="1" si="11"/>
        <v>5.0000000000000044E-2</v>
      </c>
      <c r="X57" s="1155">
        <f t="shared" ca="1" si="18"/>
        <v>289774223.40683311</v>
      </c>
      <c r="Y57" s="1155">
        <f t="shared" ca="1" si="12"/>
        <v>2224926.4434871674</v>
      </c>
      <c r="Z57" s="1155">
        <f t="shared" ca="1" si="13"/>
        <v>287549296.96334594</v>
      </c>
      <c r="AA57" s="1153">
        <f t="shared" ca="1" si="14"/>
        <v>0.7081481510430917</v>
      </c>
      <c r="AB57" s="1126"/>
    </row>
    <row r="58" spans="1:28">
      <c r="A58" s="1165">
        <f>Calendar!J50</f>
        <v>46444</v>
      </c>
      <c r="C58" s="1125"/>
      <c r="D58" s="1146">
        <f t="shared" ca="1" si="0"/>
        <v>47149</v>
      </c>
      <c r="E58" s="1147">
        <f t="shared" ca="1" si="1"/>
        <v>47176</v>
      </c>
      <c r="F58" s="1148">
        <f t="shared" ca="1" si="2"/>
        <v>1461</v>
      </c>
      <c r="G58" s="1149">
        <f ca="1">IF(F58&lt;&gt;"",COUNTIF($F$11:F58,"&gt;0"),"")</f>
        <v>48</v>
      </c>
      <c r="H58" s="1150">
        <v>7.7188372572796829E-3</v>
      </c>
      <c r="I58" s="1149"/>
      <c r="J58" s="1151">
        <f t="shared" ca="1" si="3"/>
        <v>5750985939.2669086</v>
      </c>
      <c r="K58" s="1152">
        <f t="shared" ca="1" si="4"/>
        <v>44390924.534105003</v>
      </c>
      <c r="L58" s="1151">
        <f t="shared" ca="1" si="5"/>
        <v>0</v>
      </c>
      <c r="M58" s="1151">
        <f t="shared" ca="1" si="6"/>
        <v>0</v>
      </c>
      <c r="N58" s="1151">
        <f t="shared" ca="1" si="15"/>
        <v>5706595014.7328033</v>
      </c>
      <c r="O58" s="1094"/>
      <c r="P58" s="1151">
        <f t="shared" ca="1" si="7"/>
        <v>44390924.534105301</v>
      </c>
      <c r="Q58" s="1151">
        <f t="shared" ca="1" si="8"/>
        <v>5421265263.9961634</v>
      </c>
      <c r="R58" s="1151">
        <f t="shared" ca="1" si="16"/>
        <v>5463436642.3035631</v>
      </c>
      <c r="S58" s="1151">
        <f t="shared" ca="1" si="17"/>
        <v>42171378.30739975</v>
      </c>
      <c r="T58" s="1151">
        <f t="shared" ca="1" si="9"/>
        <v>5421265263.9961634</v>
      </c>
      <c r="U58" s="1153">
        <f t="shared" ca="1" si="10"/>
        <v>0.70285553469659379</v>
      </c>
      <c r="V58" s="1154">
        <f t="shared" ca="1" si="11"/>
        <v>4.9999999999999933E-2</v>
      </c>
      <c r="X58" s="1155">
        <f t="shared" ca="1" si="18"/>
        <v>287549296.96334594</v>
      </c>
      <c r="Y58" s="1155">
        <f t="shared" ca="1" si="12"/>
        <v>2219546.2267055511</v>
      </c>
      <c r="Z58" s="1155">
        <f t="shared" ca="1" si="13"/>
        <v>285329750.73664039</v>
      </c>
      <c r="AA58" s="1153">
        <f t="shared" ca="1" si="14"/>
        <v>0.70271089189478486</v>
      </c>
      <c r="AB58" s="1126"/>
    </row>
    <row r="59" spans="1:28">
      <c r="A59" s="1165">
        <f>Calendar!J51</f>
        <v>46476</v>
      </c>
      <c r="C59" s="1125"/>
      <c r="D59" s="1146">
        <f t="shared" ca="1" si="0"/>
        <v>47177</v>
      </c>
      <c r="E59" s="1147">
        <f t="shared" ca="1" si="1"/>
        <v>47204</v>
      </c>
      <c r="F59" s="1148">
        <f t="shared" ca="1" si="2"/>
        <v>1489</v>
      </c>
      <c r="G59" s="1149">
        <f ca="1">IF(F59&lt;&gt;"",COUNTIF($F$11:F59,"&gt;0"),"")</f>
        <v>49</v>
      </c>
      <c r="H59" s="1150">
        <v>7.7639577829733165E-3</v>
      </c>
      <c r="I59" s="1149"/>
      <c r="J59" s="1151">
        <f t="shared" ca="1" si="3"/>
        <v>5706595014.7328033</v>
      </c>
      <c r="K59" s="1152">
        <f t="shared" ca="1" si="4"/>
        <v>44305762.778911479</v>
      </c>
      <c r="L59" s="1151">
        <f t="shared" ca="1" si="5"/>
        <v>0</v>
      </c>
      <c r="M59" s="1151">
        <f t="shared" ca="1" si="6"/>
        <v>0</v>
      </c>
      <c r="N59" s="1151">
        <f t="shared" ca="1" si="15"/>
        <v>5662289251.9538918</v>
      </c>
      <c r="O59" s="1094"/>
      <c r="P59" s="1151">
        <f t="shared" ca="1" si="7"/>
        <v>44305762.778911591</v>
      </c>
      <c r="Q59" s="1151">
        <f t="shared" ca="1" si="8"/>
        <v>5379174789.3561974</v>
      </c>
      <c r="R59" s="1151">
        <f t="shared" ca="1" si="16"/>
        <v>5421265263.9961634</v>
      </c>
      <c r="S59" s="1151">
        <f t="shared" ca="1" si="17"/>
        <v>42090474.639966011</v>
      </c>
      <c r="T59" s="1151">
        <f t="shared" ca="1" si="9"/>
        <v>5379174789.3561974</v>
      </c>
      <c r="U59" s="1153">
        <f t="shared" ca="1" si="10"/>
        <v>0.69743030720889254</v>
      </c>
      <c r="V59" s="1154">
        <f t="shared" ca="1" si="11"/>
        <v>4.9999999999999933E-2</v>
      </c>
      <c r="X59" s="1155">
        <f t="shared" ca="1" si="18"/>
        <v>285329750.73664039</v>
      </c>
      <c r="Y59" s="1155">
        <f t="shared" ca="1" si="12"/>
        <v>2215288.1389455795</v>
      </c>
      <c r="Z59" s="1155">
        <f t="shared" ca="1" si="13"/>
        <v>283114462.59769481</v>
      </c>
      <c r="AA59" s="1153">
        <f t="shared" ca="1" si="14"/>
        <v>0.69728678088133034</v>
      </c>
      <c r="AB59" s="1126"/>
    </row>
    <row r="60" spans="1:28">
      <c r="A60" s="1165">
        <f>Calendar!J52</f>
        <v>46504</v>
      </c>
      <c r="C60" s="1125"/>
      <c r="D60" s="1146">
        <f t="shared" ca="1" si="0"/>
        <v>47208</v>
      </c>
      <c r="E60" s="1147">
        <f t="shared" ca="1" si="1"/>
        <v>47235</v>
      </c>
      <c r="F60" s="1148">
        <f t="shared" ca="1" si="2"/>
        <v>1520</v>
      </c>
      <c r="G60" s="1149">
        <f ca="1">IF(F60&lt;&gt;"",COUNTIF($F$11:F60,"&gt;0"),"")</f>
        <v>50</v>
      </c>
      <c r="H60" s="1150">
        <v>7.8246363860947302E-3</v>
      </c>
      <c r="I60" s="1149"/>
      <c r="J60" s="1151">
        <f t="shared" ca="1" si="3"/>
        <v>5662289251.9538918</v>
      </c>
      <c r="K60" s="1152">
        <f t="shared" ca="1" si="4"/>
        <v>44305354.509431534</v>
      </c>
      <c r="L60" s="1151">
        <f t="shared" ca="1" si="5"/>
        <v>0</v>
      </c>
      <c r="M60" s="1151">
        <f t="shared" ca="1" si="6"/>
        <v>0</v>
      </c>
      <c r="N60" s="1151">
        <f t="shared" ca="1" si="15"/>
        <v>5617983897.4444599</v>
      </c>
      <c r="O60" s="1094"/>
      <c r="P60" s="1151">
        <f t="shared" ca="1" si="7"/>
        <v>44305354.509431839</v>
      </c>
      <c r="Q60" s="1151">
        <f t="shared" ca="1" si="8"/>
        <v>5337084702.572237</v>
      </c>
      <c r="R60" s="1151">
        <f t="shared" ca="1" si="16"/>
        <v>5379174789.3561974</v>
      </c>
      <c r="S60" s="1151">
        <f t="shared" ca="1" si="17"/>
        <v>42090086.783960342</v>
      </c>
      <c r="T60" s="1151">
        <f t="shared" ca="1" si="9"/>
        <v>5337084702.572237</v>
      </c>
      <c r="U60" s="1153">
        <f t="shared" ca="1" si="10"/>
        <v>0.6920154877471566</v>
      </c>
      <c r="V60" s="1154">
        <f t="shared" ca="1" si="11"/>
        <v>4.9999999999999933E-2</v>
      </c>
      <c r="X60" s="1155">
        <f t="shared" ca="1" si="18"/>
        <v>283114462.59769481</v>
      </c>
      <c r="Y60" s="1155">
        <f t="shared" ca="1" si="12"/>
        <v>2215267.7254714966</v>
      </c>
      <c r="Z60" s="1155">
        <f t="shared" ca="1" si="13"/>
        <v>280899194.87222332</v>
      </c>
      <c r="AA60" s="1153">
        <f t="shared" ca="1" si="14"/>
        <v>0.69187307575194235</v>
      </c>
      <c r="AB60" s="1126"/>
    </row>
    <row r="61" spans="1:28">
      <c r="A61" s="1165">
        <f>Calendar!J53</f>
        <v>46534</v>
      </c>
      <c r="C61" s="1125"/>
      <c r="D61" s="1146">
        <f t="shared" ca="1" si="0"/>
        <v>47238</v>
      </c>
      <c r="E61" s="1147">
        <f t="shared" ca="1" si="1"/>
        <v>47266</v>
      </c>
      <c r="F61" s="1148">
        <f t="shared" ca="1" si="2"/>
        <v>1551</v>
      </c>
      <c r="G61" s="1149">
        <f ca="1">IF(F61&lt;&gt;"",COUNTIF($F$11:F61,"&gt;0"),"")</f>
        <v>51</v>
      </c>
      <c r="H61" s="1150">
        <v>7.86624215048249E-3</v>
      </c>
      <c r="I61" s="1149"/>
      <c r="J61" s="1151">
        <f t="shared" ca="1" si="3"/>
        <v>5617983897.4444599</v>
      </c>
      <c r="K61" s="1152">
        <f t="shared" ca="1" si="4"/>
        <v>44192421.73480951</v>
      </c>
      <c r="L61" s="1151">
        <f t="shared" ca="1" si="5"/>
        <v>0</v>
      </c>
      <c r="M61" s="1151">
        <f t="shared" ca="1" si="6"/>
        <v>0</v>
      </c>
      <c r="N61" s="1151">
        <f t="shared" ca="1" si="15"/>
        <v>5573791475.70965</v>
      </c>
      <c r="O61" s="1094"/>
      <c r="P61" s="1151">
        <f t="shared" ca="1" si="7"/>
        <v>44192421.734809875</v>
      </c>
      <c r="Q61" s="1151">
        <f t="shared" ca="1" si="8"/>
        <v>5295101901.9241676</v>
      </c>
      <c r="R61" s="1151">
        <f t="shared" ca="1" si="16"/>
        <v>5337084702.572237</v>
      </c>
      <c r="S61" s="1151">
        <f t="shared" ca="1" si="17"/>
        <v>41982800.648069382</v>
      </c>
      <c r="T61" s="1151">
        <f t="shared" ca="1" si="9"/>
        <v>5295101901.9241676</v>
      </c>
      <c r="U61" s="1153">
        <f t="shared" ca="1" si="10"/>
        <v>0.68660071818198898</v>
      </c>
      <c r="V61" s="1154">
        <f t="shared" ca="1" si="11"/>
        <v>4.9999999999999933E-2</v>
      </c>
      <c r="X61" s="1155">
        <f t="shared" ca="1" si="18"/>
        <v>280899194.87222332</v>
      </c>
      <c r="Y61" s="1155">
        <f t="shared" ca="1" si="12"/>
        <v>2209621.0867404938</v>
      </c>
      <c r="Z61" s="1155">
        <f t="shared" ca="1" si="13"/>
        <v>278689573.78548282</v>
      </c>
      <c r="AA61" s="1153">
        <f t="shared" ca="1" si="14"/>
        <v>0.68645942050885467</v>
      </c>
      <c r="AB61" s="1126"/>
    </row>
    <row r="62" spans="1:28">
      <c r="A62" s="1165">
        <f>Calendar!J54</f>
        <v>46566</v>
      </c>
      <c r="C62" s="1125"/>
      <c r="D62" s="1146">
        <f t="shared" ca="1" si="0"/>
        <v>47269</v>
      </c>
      <c r="E62" s="1147">
        <f t="shared" ca="1" si="1"/>
        <v>47296</v>
      </c>
      <c r="F62" s="1148">
        <f t="shared" ca="1" si="2"/>
        <v>1581</v>
      </c>
      <c r="G62" s="1149">
        <f ca="1">IF(F62&lt;&gt;"",COUNTIF($F$11:F62,"&gt;0"),"")</f>
        <v>52</v>
      </c>
      <c r="H62" s="1150">
        <v>7.9181245132533048E-3</v>
      </c>
      <c r="I62" s="1149"/>
      <c r="J62" s="1151">
        <f t="shared" ca="1" si="3"/>
        <v>5573791475.70965</v>
      </c>
      <c r="K62" s="1152">
        <f t="shared" ca="1" si="4"/>
        <v>44133974.915578894</v>
      </c>
      <c r="L62" s="1151">
        <f t="shared" ca="1" si="5"/>
        <v>0</v>
      </c>
      <c r="M62" s="1151">
        <f t="shared" ca="1" si="6"/>
        <v>0</v>
      </c>
      <c r="N62" s="1151">
        <f t="shared" ca="1" si="15"/>
        <v>5529657500.7940712</v>
      </c>
      <c r="O62" s="1094"/>
      <c r="P62" s="1151">
        <f t="shared" ca="1" si="7"/>
        <v>44133974.915578842</v>
      </c>
      <c r="Q62" s="1151">
        <f t="shared" ca="1" si="8"/>
        <v>5253174625.7543678</v>
      </c>
      <c r="R62" s="1151">
        <f t="shared" ca="1" si="16"/>
        <v>5295101901.9241676</v>
      </c>
      <c r="S62" s="1151">
        <f t="shared" ca="1" si="17"/>
        <v>41927276.169799805</v>
      </c>
      <c r="T62" s="1151">
        <f t="shared" ca="1" si="9"/>
        <v>5253174625.7543678</v>
      </c>
      <c r="U62" s="1153">
        <f t="shared" ca="1" si="10"/>
        <v>0.68119975067207428</v>
      </c>
      <c r="V62" s="1154">
        <f t="shared" ca="1" si="11"/>
        <v>4.9999999999999933E-2</v>
      </c>
      <c r="X62" s="1155">
        <f t="shared" ca="1" si="18"/>
        <v>278689573.78548282</v>
      </c>
      <c r="Y62" s="1155">
        <f t="shared" ca="1" si="12"/>
        <v>2206698.7457790375</v>
      </c>
      <c r="Z62" s="1155">
        <f t="shared" ca="1" si="13"/>
        <v>276482875.03970379</v>
      </c>
      <c r="AA62" s="1153">
        <f t="shared" ca="1" si="14"/>
        <v>0.68105956448065208</v>
      </c>
      <c r="AB62" s="1126"/>
    </row>
    <row r="63" spans="1:28">
      <c r="A63" s="1165">
        <f>Calendar!J55</f>
        <v>46595</v>
      </c>
      <c r="C63" s="1125"/>
      <c r="D63" s="1146">
        <f t="shared" ca="1" si="0"/>
        <v>47299</v>
      </c>
      <c r="E63" s="1147">
        <f t="shared" ca="1" si="1"/>
        <v>47326</v>
      </c>
      <c r="F63" s="1148">
        <f t="shared" ca="1" si="2"/>
        <v>1611</v>
      </c>
      <c r="G63" s="1149">
        <f ca="1">IF(F63&lt;&gt;"",COUNTIF($F$11:F63,"&gt;0"),"")</f>
        <v>53</v>
      </c>
      <c r="H63" s="1150">
        <v>7.9633707574121373E-3</v>
      </c>
      <c r="I63" s="1149"/>
      <c r="J63" s="1151">
        <f t="shared" ca="1" si="3"/>
        <v>5529657500.7940712</v>
      </c>
      <c r="K63" s="1152">
        <f t="shared" ca="1" si="4"/>
        <v>44034712.840328187</v>
      </c>
      <c r="L63" s="1151">
        <f t="shared" ca="1" si="5"/>
        <v>0</v>
      </c>
      <c r="M63" s="1151">
        <f t="shared" ca="1" si="6"/>
        <v>0</v>
      </c>
      <c r="N63" s="1151">
        <f t="shared" ca="1" si="15"/>
        <v>5485622787.953743</v>
      </c>
      <c r="O63" s="1094"/>
      <c r="P63" s="1151">
        <f t="shared" ca="1" si="7"/>
        <v>44034712.840328217</v>
      </c>
      <c r="Q63" s="1151">
        <f t="shared" ca="1" si="8"/>
        <v>5211341648.556056</v>
      </c>
      <c r="R63" s="1151">
        <f t="shared" ca="1" si="16"/>
        <v>5253174625.7543678</v>
      </c>
      <c r="S63" s="1151">
        <f t="shared" ca="1" si="17"/>
        <v>41832977.198311806</v>
      </c>
      <c r="T63" s="1151">
        <f t="shared" ca="1" si="9"/>
        <v>5211341648.556056</v>
      </c>
      <c r="U63" s="1153">
        <f t="shared" ca="1" si="10"/>
        <v>0.67580592622785574</v>
      </c>
      <c r="V63" s="1154">
        <f t="shared" ca="1" si="11"/>
        <v>4.9999999999999933E-2</v>
      </c>
      <c r="X63" s="1155">
        <f t="shared" ca="1" si="18"/>
        <v>276482875.03970379</v>
      </c>
      <c r="Y63" s="1155">
        <f t="shared" ca="1" si="12"/>
        <v>2201735.6420164108</v>
      </c>
      <c r="Z63" s="1155">
        <f t="shared" ca="1" si="13"/>
        <v>274281139.39768738</v>
      </c>
      <c r="AA63" s="1153">
        <f t="shared" ca="1" si="14"/>
        <v>0.67566685004815197</v>
      </c>
      <c r="AB63" s="1126"/>
    </row>
    <row r="64" spans="1:28">
      <c r="A64" s="1165">
        <f>Calendar!J56</f>
        <v>46626</v>
      </c>
      <c r="C64" s="1125"/>
      <c r="D64" s="1146">
        <f t="shared" ca="1" si="0"/>
        <v>47330</v>
      </c>
      <c r="E64" s="1147">
        <f t="shared" ca="1" si="1"/>
        <v>47357</v>
      </c>
      <c r="F64" s="1148">
        <f t="shared" ca="1" si="2"/>
        <v>1642</v>
      </c>
      <c r="G64" s="1149">
        <f ca="1">IF(F64&lt;&gt;"",COUNTIF($F$11:F64,"&gt;0"),"")</f>
        <v>54</v>
      </c>
      <c r="H64" s="1150">
        <v>8.0161210986723595E-3</v>
      </c>
      <c r="I64" s="1149"/>
      <c r="J64" s="1151">
        <f t="shared" ca="1" si="3"/>
        <v>5485622787.953743</v>
      </c>
      <c r="K64" s="1152">
        <f t="shared" ca="1" si="4"/>
        <v>43973416.569873892</v>
      </c>
      <c r="L64" s="1151">
        <f t="shared" ca="1" si="5"/>
        <v>0</v>
      </c>
      <c r="M64" s="1151">
        <f t="shared" ca="1" si="6"/>
        <v>0</v>
      </c>
      <c r="N64" s="1151">
        <f t="shared" ca="1" si="15"/>
        <v>5441649371.3838692</v>
      </c>
      <c r="O64" s="1094"/>
      <c r="P64" s="1151">
        <f t="shared" ca="1" si="7"/>
        <v>43973416.56987381</v>
      </c>
      <c r="Q64" s="1151">
        <f t="shared" ca="1" si="8"/>
        <v>5169566902.8146753</v>
      </c>
      <c r="R64" s="1151">
        <f t="shared" ca="1" si="16"/>
        <v>5211341648.556056</v>
      </c>
      <c r="S64" s="1151">
        <f t="shared" ca="1" si="17"/>
        <v>41774745.741380692</v>
      </c>
      <c r="T64" s="1151">
        <f t="shared" ca="1" si="9"/>
        <v>5169566902.8146753</v>
      </c>
      <c r="U64" s="1153">
        <f t="shared" ca="1" si="10"/>
        <v>0.67042423307724697</v>
      </c>
      <c r="V64" s="1154">
        <f t="shared" ca="1" si="11"/>
        <v>5.0000000000000044E-2</v>
      </c>
      <c r="X64" s="1155">
        <f t="shared" ca="1" si="18"/>
        <v>274281139.39768738</v>
      </c>
      <c r="Y64" s="1155">
        <f t="shared" ca="1" si="12"/>
        <v>2198670.8284931183</v>
      </c>
      <c r="Z64" s="1155">
        <f t="shared" ca="1" si="13"/>
        <v>272082468.56919426</v>
      </c>
      <c r="AA64" s="1153">
        <f t="shared" ca="1" si="14"/>
        <v>0.67028626441272576</v>
      </c>
      <c r="AB64" s="1126"/>
    </row>
    <row r="65" spans="1:29">
      <c r="A65" s="1165">
        <f>Calendar!J57</f>
        <v>46657</v>
      </c>
      <c r="C65" s="1125"/>
      <c r="D65" s="1146">
        <f t="shared" ca="1" si="0"/>
        <v>47361</v>
      </c>
      <c r="E65" s="1147">
        <f t="shared" ca="1" si="1"/>
        <v>47388</v>
      </c>
      <c r="F65" s="1148">
        <f t="shared" ca="1" si="2"/>
        <v>1673</v>
      </c>
      <c r="G65" s="1149">
        <f ca="1">IF(F65&lt;&gt;"",COUNTIF($F$11:F65,"&gt;0"),"")</f>
        <v>55</v>
      </c>
      <c r="H65" s="1150">
        <v>8.0604177340755125E-3</v>
      </c>
      <c r="I65" s="1149"/>
      <c r="J65" s="1151">
        <f t="shared" ca="1" si="3"/>
        <v>5441649371.3838692</v>
      </c>
      <c r="K65" s="1152">
        <f t="shared" ca="1" si="4"/>
        <v>43861967.095723405</v>
      </c>
      <c r="L65" s="1151">
        <f t="shared" ca="1" si="5"/>
        <v>0</v>
      </c>
      <c r="M65" s="1151">
        <f t="shared" ca="1" si="6"/>
        <v>0</v>
      </c>
      <c r="N65" s="1151">
        <f t="shared" ca="1" si="15"/>
        <v>5397787404.288146</v>
      </c>
      <c r="O65" s="1094"/>
      <c r="P65" s="1151">
        <f t="shared" ca="1" si="7"/>
        <v>43861967.095723152</v>
      </c>
      <c r="Q65" s="1151">
        <f t="shared" ca="1" si="8"/>
        <v>5127898034.0737381</v>
      </c>
      <c r="R65" s="1151">
        <f t="shared" ca="1" si="16"/>
        <v>5169566902.8146753</v>
      </c>
      <c r="S65" s="1151">
        <f t="shared" ca="1" si="17"/>
        <v>41668868.740937233</v>
      </c>
      <c r="T65" s="1151">
        <f t="shared" ca="1" si="9"/>
        <v>5127898034.0737381</v>
      </c>
      <c r="U65" s="1153">
        <f t="shared" ca="1" si="10"/>
        <v>0.66505003123741513</v>
      </c>
      <c r="V65" s="1154">
        <f t="shared" ca="1" si="11"/>
        <v>5.0000000000000155E-2</v>
      </c>
      <c r="X65" s="1155">
        <f t="shared" ca="1" si="18"/>
        <v>272082468.56919426</v>
      </c>
      <c r="Y65" s="1155">
        <f t="shared" ca="1" si="12"/>
        <v>2193098.3547859192</v>
      </c>
      <c r="Z65" s="1155">
        <f t="shared" ca="1" si="13"/>
        <v>269889370.21440834</v>
      </c>
      <c r="AA65" s="1153">
        <f t="shared" ca="1" si="14"/>
        <v>0.66491316854641802</v>
      </c>
      <c r="AB65" s="1126"/>
    </row>
    <row r="66" spans="1:29">
      <c r="A66" s="1165">
        <f>Calendar!J58</f>
        <v>46687</v>
      </c>
      <c r="C66" s="1125"/>
      <c r="D66" s="1146">
        <f t="shared" ca="1" si="0"/>
        <v>47391</v>
      </c>
      <c r="E66" s="1147">
        <f t="shared" ca="1" si="1"/>
        <v>47420</v>
      </c>
      <c r="F66" s="1148">
        <f t="shared" ca="1" si="2"/>
        <v>1705</v>
      </c>
      <c r="G66" s="1149">
        <f ca="1">IF(F66&lt;&gt;"",COUNTIF($F$11:F66,"&gt;0"),"")</f>
        <v>56</v>
      </c>
      <c r="H66" s="1150">
        <v>8.1077891435882166E-3</v>
      </c>
      <c r="I66" s="1149"/>
      <c r="J66" s="1151">
        <f t="shared" ca="1" si="3"/>
        <v>5397787404.288146</v>
      </c>
      <c r="K66" s="1152">
        <f t="shared" ca="1" si="4"/>
        <v>43764122.115884647</v>
      </c>
      <c r="L66" s="1151">
        <f t="shared" ca="1" si="5"/>
        <v>0</v>
      </c>
      <c r="M66" s="1151">
        <f t="shared" ca="1" si="6"/>
        <v>0</v>
      </c>
      <c r="N66" s="1151">
        <f t="shared" ca="1" si="15"/>
        <v>5354023282.1722612</v>
      </c>
      <c r="O66" s="1094"/>
      <c r="P66" s="1151">
        <f t="shared" ca="1" si="7"/>
        <v>43764122.115884781</v>
      </c>
      <c r="Q66" s="1151">
        <f t="shared" ca="1" si="8"/>
        <v>5086322118.0636482</v>
      </c>
      <c r="R66" s="1151">
        <f t="shared" ca="1" si="16"/>
        <v>5127898034.0737381</v>
      </c>
      <c r="S66" s="1151">
        <f t="shared" ca="1" si="17"/>
        <v>41575916.010089874</v>
      </c>
      <c r="T66" s="1151">
        <f t="shared" ca="1" si="9"/>
        <v>5086322118.0636482</v>
      </c>
      <c r="U66" s="1153">
        <f t="shared" ca="1" si="10"/>
        <v>0.65968945017158165</v>
      </c>
      <c r="V66" s="1154">
        <f t="shared" ca="1" si="11"/>
        <v>5.0000000000000044E-2</v>
      </c>
      <c r="X66" s="1155">
        <f t="shared" ca="1" si="18"/>
        <v>269889370.21440834</v>
      </c>
      <c r="Y66" s="1155">
        <f t="shared" ca="1" si="12"/>
        <v>2188206.1057949066</v>
      </c>
      <c r="Z66" s="1155">
        <f t="shared" ca="1" si="13"/>
        <v>267701164.10861343</v>
      </c>
      <c r="AA66" s="1153">
        <f t="shared" ca="1" si="14"/>
        <v>0.65955369065104674</v>
      </c>
      <c r="AB66" s="1126"/>
    </row>
    <row r="67" spans="1:29">
      <c r="A67" s="1165">
        <f>Calendar!J59</f>
        <v>46720</v>
      </c>
      <c r="C67" s="1125"/>
      <c r="D67" s="1146">
        <f t="shared" ca="1" si="0"/>
        <v>47422</v>
      </c>
      <c r="E67" s="1147">
        <f t="shared" ca="1" si="1"/>
        <v>47449</v>
      </c>
      <c r="F67" s="1148">
        <f t="shared" ca="1" si="2"/>
        <v>1734</v>
      </c>
      <c r="G67" s="1149">
        <f ca="1">IF(F67&lt;&gt;"",COUNTIF($F$11:F67,"&gt;0"),"")</f>
        <v>57</v>
      </c>
      <c r="H67" s="1150">
        <v>8.1599804012892924E-3</v>
      </c>
      <c r="I67" s="1149"/>
      <c r="J67" s="1151">
        <f t="shared" ca="1" si="3"/>
        <v>5354023282.1722612</v>
      </c>
      <c r="K67" s="1152">
        <f t="shared" ca="1" si="4"/>
        <v>43688725.050572224</v>
      </c>
      <c r="L67" s="1151">
        <f t="shared" ca="1" si="5"/>
        <v>0</v>
      </c>
      <c r="M67" s="1151">
        <f t="shared" ca="1" si="6"/>
        <v>0</v>
      </c>
      <c r="N67" s="1151">
        <f t="shared" ca="1" si="15"/>
        <v>5310334557.1216888</v>
      </c>
      <c r="O67" s="1094"/>
      <c r="P67" s="1151">
        <f t="shared" ca="1" si="7"/>
        <v>43688725.050572395</v>
      </c>
      <c r="Q67" s="1151">
        <f t="shared" ca="1" si="8"/>
        <v>5044817829.265604</v>
      </c>
      <c r="R67" s="1151">
        <f t="shared" ca="1" si="16"/>
        <v>5086322118.0636482</v>
      </c>
      <c r="S67" s="1151">
        <f t="shared" ca="1" si="17"/>
        <v>41504288.798044205</v>
      </c>
      <c r="T67" s="1151">
        <f t="shared" ca="1" si="9"/>
        <v>5044817829.265604</v>
      </c>
      <c r="U67" s="1153">
        <f t="shared" ca="1" si="10"/>
        <v>0.65434082720934084</v>
      </c>
      <c r="V67" s="1154">
        <f t="shared" ca="1" si="11"/>
        <v>5.0000000000000044E-2</v>
      </c>
      <c r="X67" s="1155">
        <f t="shared" ca="1" si="18"/>
        <v>267701164.10861343</v>
      </c>
      <c r="Y67" s="1155">
        <f t="shared" ca="1" si="12"/>
        <v>2184436.2525281906</v>
      </c>
      <c r="Z67" s="1155">
        <f t="shared" ca="1" si="13"/>
        <v>265516727.85608524</v>
      </c>
      <c r="AA67" s="1153">
        <f t="shared" ca="1" si="14"/>
        <v>0.65420616839837109</v>
      </c>
      <c r="AB67" s="1126"/>
    </row>
    <row r="68" spans="1:29">
      <c r="A68" s="1165">
        <f>Calendar!J60</f>
        <v>46748</v>
      </c>
      <c r="C68" s="1125"/>
      <c r="D68" s="1146">
        <f t="shared" ca="1" si="0"/>
        <v>47452</v>
      </c>
      <c r="E68" s="1147">
        <f t="shared" ca="1" si="1"/>
        <v>47479</v>
      </c>
      <c r="F68" s="1148">
        <f t="shared" ca="1" si="2"/>
        <v>1764</v>
      </c>
      <c r="G68" s="1149">
        <f ca="1">IF(F68&lt;&gt;"",COUNTIF($F$11:F68,"&gt;0"),"")</f>
        <v>58</v>
      </c>
      <c r="H68" s="1150">
        <v>8.1913894371840826E-3</v>
      </c>
      <c r="I68" s="1149"/>
      <c r="J68" s="1151">
        <f t="shared" ca="1" si="3"/>
        <v>5310334557.1216888</v>
      </c>
      <c r="K68" s="1152">
        <f t="shared" ca="1" si="4"/>
        <v>43499018.399120219</v>
      </c>
      <c r="L68" s="1151">
        <f t="shared" ca="1" si="5"/>
        <v>0</v>
      </c>
      <c r="M68" s="1151">
        <f t="shared" ca="1" si="6"/>
        <v>0</v>
      </c>
      <c r="N68" s="1151">
        <f t="shared" ca="1" si="15"/>
        <v>5266835538.7225685</v>
      </c>
      <c r="O68" s="1094"/>
      <c r="P68" s="1151">
        <f t="shared" ca="1" si="7"/>
        <v>43499018.399120331</v>
      </c>
      <c r="Q68" s="1151">
        <f t="shared" ca="1" si="8"/>
        <v>5003493761.7864399</v>
      </c>
      <c r="R68" s="1151">
        <f t="shared" ca="1" si="16"/>
        <v>5044817829.265604</v>
      </c>
      <c r="S68" s="1151">
        <f t="shared" ca="1" si="17"/>
        <v>41324067.479164124</v>
      </c>
      <c r="T68" s="1151">
        <f t="shared" ca="1" si="9"/>
        <v>5003493761.7864399</v>
      </c>
      <c r="U68" s="1153">
        <f t="shared" ca="1" si="10"/>
        <v>0.64900141888354912</v>
      </c>
      <c r="V68" s="1154">
        <f t="shared" ca="1" si="11"/>
        <v>5.0000000000000044E-2</v>
      </c>
      <c r="X68" s="1155">
        <f t="shared" ca="1" si="18"/>
        <v>265516727.85608524</v>
      </c>
      <c r="Y68" s="1155">
        <f t="shared" ca="1" si="12"/>
        <v>2174950.9199562073</v>
      </c>
      <c r="Z68" s="1155">
        <f t="shared" ca="1" si="13"/>
        <v>263341776.93612903</v>
      </c>
      <c r="AA68" s="1153">
        <f t="shared" ca="1" si="14"/>
        <v>0.64886785888583876</v>
      </c>
      <c r="AB68" s="1126"/>
    </row>
    <row r="69" spans="1:29">
      <c r="A69" s="1165">
        <f>Calendar!J61</f>
        <v>46779</v>
      </c>
      <c r="C69" s="1125"/>
      <c r="D69" s="1146">
        <f t="shared" ca="1" si="0"/>
        <v>47483</v>
      </c>
      <c r="E69" s="1147">
        <f t="shared" ca="1" si="1"/>
        <v>47511</v>
      </c>
      <c r="F69" s="1148">
        <f t="shared" ca="1" si="2"/>
        <v>1796</v>
      </c>
      <c r="G69" s="1149">
        <f ca="1">IF(F69&lt;&gt;"",COUNTIF($F$11:F69,"&gt;0"),"")</f>
        <v>59</v>
      </c>
      <c r="H69" s="1150">
        <v>8.2464933015456848E-3</v>
      </c>
      <c r="I69" s="1149"/>
      <c r="J69" s="1151">
        <f t="shared" ca="1" si="3"/>
        <v>5266835538.7225685</v>
      </c>
      <c r="K69" s="1152">
        <f t="shared" ca="1" si="4"/>
        <v>43432923.990418419</v>
      </c>
      <c r="L69" s="1151">
        <f t="shared" ca="1" si="5"/>
        <v>0</v>
      </c>
      <c r="M69" s="1151">
        <f t="shared" ca="1" si="6"/>
        <v>0</v>
      </c>
      <c r="N69" s="1151">
        <f t="shared" ca="1" si="15"/>
        <v>5223402614.7321501</v>
      </c>
      <c r="O69" s="1094"/>
      <c r="P69" s="1151">
        <f t="shared" ca="1" si="7"/>
        <v>43432923.990418434</v>
      </c>
      <c r="Q69" s="1151">
        <f t="shared" ca="1" si="8"/>
        <v>4962232483.9955425</v>
      </c>
      <c r="R69" s="1151">
        <f t="shared" ca="1" si="16"/>
        <v>5003493761.7864399</v>
      </c>
      <c r="S69" s="1151">
        <f t="shared" ca="1" si="17"/>
        <v>41261277.790897369</v>
      </c>
      <c r="T69" s="1151">
        <f t="shared" ca="1" si="9"/>
        <v>4962232483.9955425</v>
      </c>
      <c r="U69" s="1153">
        <f t="shared" ca="1" si="10"/>
        <v>0.64368519551618897</v>
      </c>
      <c r="V69" s="1154">
        <f t="shared" ca="1" si="11"/>
        <v>5.0000000000000044E-2</v>
      </c>
      <c r="X69" s="1155">
        <f t="shared" ca="1" si="18"/>
        <v>263341776.93612903</v>
      </c>
      <c r="Y69" s="1155">
        <f t="shared" ca="1" si="12"/>
        <v>2171646.1995210648</v>
      </c>
      <c r="Z69" s="1155">
        <f t="shared" ca="1" si="13"/>
        <v>261170130.73660797</v>
      </c>
      <c r="AA69" s="1153">
        <f t="shared" ca="1" si="14"/>
        <v>0.64355272956043263</v>
      </c>
      <c r="AB69" s="1126"/>
    </row>
    <row r="70" spans="1:29">
      <c r="A70" s="1165">
        <f>Calendar!J62</f>
        <v>46811</v>
      </c>
      <c r="C70" s="1125"/>
      <c r="D70" s="1146">
        <f t="shared" ca="1" si="0"/>
        <v>47514</v>
      </c>
      <c r="E70" s="1147">
        <f t="shared" ca="1" si="1"/>
        <v>47541</v>
      </c>
      <c r="F70" s="1148">
        <f t="shared" ca="1" si="2"/>
        <v>1826</v>
      </c>
      <c r="G70" s="1149">
        <f ca="1">IF(F70&lt;&gt;"",COUNTIF($F$11:F70,"&gt;0"),"")</f>
        <v>60</v>
      </c>
      <c r="H70" s="1150">
        <v>8.287265658053232E-3</v>
      </c>
      <c r="I70" s="1149"/>
      <c r="J70" s="1151">
        <f t="shared" ca="1" si="3"/>
        <v>5223402614.7321501</v>
      </c>
      <c r="K70" s="1152">
        <f t="shared" ca="1" si="4"/>
        <v>43287725.107255206</v>
      </c>
      <c r="L70" s="1151">
        <f t="shared" ca="1" si="5"/>
        <v>0</v>
      </c>
      <c r="M70" s="1151">
        <f t="shared" ca="1" si="6"/>
        <v>0</v>
      </c>
      <c r="N70" s="1151">
        <f t="shared" ca="1" si="15"/>
        <v>5180114889.6248951</v>
      </c>
      <c r="O70" s="1094"/>
      <c r="P70" s="1151">
        <f t="shared" ca="1" si="7"/>
        <v>43287725.107254982</v>
      </c>
      <c r="Q70" s="1151">
        <f t="shared" ca="1" si="8"/>
        <v>4921109145.1436501</v>
      </c>
      <c r="R70" s="1151">
        <f t="shared" ca="1" si="16"/>
        <v>4962232483.9955425</v>
      </c>
      <c r="S70" s="1151">
        <f t="shared" ca="1" si="17"/>
        <v>41123338.851892471</v>
      </c>
      <c r="T70" s="1151">
        <f t="shared" ca="1" si="9"/>
        <v>4921109145.1436501</v>
      </c>
      <c r="U70" s="1153">
        <f t="shared" ca="1" si="10"/>
        <v>0.63837704986306054</v>
      </c>
      <c r="V70" s="1154">
        <f t="shared" ca="1" si="11"/>
        <v>5.0000000000000044E-2</v>
      </c>
      <c r="X70" s="1155">
        <f t="shared" ca="1" si="18"/>
        <v>261170130.73660797</v>
      </c>
      <c r="Y70" s="1155">
        <f t="shared" ca="1" si="12"/>
        <v>2164386.2553625107</v>
      </c>
      <c r="Z70" s="1155">
        <f t="shared" ca="1" si="13"/>
        <v>259005744.48124546</v>
      </c>
      <c r="AA70" s="1153">
        <f t="shared" ca="1" si="14"/>
        <v>0.63824567628692075</v>
      </c>
      <c r="AB70" s="1126"/>
    </row>
    <row r="71" spans="1:29">
      <c r="A71" s="1165">
        <f>Calendar!J63</f>
        <v>46839</v>
      </c>
      <c r="C71" s="1125"/>
      <c r="D71" s="1146">
        <f t="shared" ca="1" si="0"/>
        <v>47542</v>
      </c>
      <c r="E71" s="1147">
        <f t="shared" ca="1" si="1"/>
        <v>47569</v>
      </c>
      <c r="F71" s="1148">
        <f t="shared" ca="1" si="2"/>
        <v>1854</v>
      </c>
      <c r="G71" s="1149">
        <f ca="1">IF(F71&lt;&gt;"",COUNTIF($F$11:F71,"&gt;0"),"")</f>
        <v>61</v>
      </c>
      <c r="H71" s="1150">
        <v>8.3338356636277009E-3</v>
      </c>
      <c r="I71" s="1149"/>
      <c r="J71" s="1151">
        <f t="shared" ca="1" si="3"/>
        <v>5180114889.6248951</v>
      </c>
      <c r="K71" s="1152">
        <f t="shared" ca="1" si="4"/>
        <v>43170226.208844826</v>
      </c>
      <c r="L71" s="1151">
        <f t="shared" ca="1" si="5"/>
        <v>0</v>
      </c>
      <c r="M71" s="1151">
        <f t="shared" ca="1" si="6"/>
        <v>0</v>
      </c>
      <c r="N71" s="1151">
        <f t="shared" ca="1" si="15"/>
        <v>5136944663.41605</v>
      </c>
      <c r="O71" s="1094"/>
      <c r="P71" s="1151">
        <f t="shared" ca="1" si="7"/>
        <v>43170226.208845139</v>
      </c>
      <c r="Q71" s="1151">
        <f t="shared" ca="1" si="8"/>
        <v>4880097430.2452469</v>
      </c>
      <c r="R71" s="1151">
        <f t="shared" ca="1" si="16"/>
        <v>4921109145.1436501</v>
      </c>
      <c r="S71" s="1151">
        <f t="shared" ca="1" si="17"/>
        <v>41011714.898403168</v>
      </c>
      <c r="T71" s="1151">
        <f t="shared" ca="1" si="9"/>
        <v>4880097430.2452469</v>
      </c>
      <c r="U71" s="1153">
        <f t="shared" ca="1" si="10"/>
        <v>0.63308664966084105</v>
      </c>
      <c r="V71" s="1154">
        <f t="shared" ca="1" si="11"/>
        <v>5.0000000000000155E-2</v>
      </c>
      <c r="X71" s="1155">
        <f t="shared" ca="1" si="18"/>
        <v>259005744.48124546</v>
      </c>
      <c r="Y71" s="1155">
        <f t="shared" ca="1" si="12"/>
        <v>2158511.3104419708</v>
      </c>
      <c r="Z71" s="1155">
        <f t="shared" ca="1" si="13"/>
        <v>256847233.17080349</v>
      </c>
      <c r="AA71" s="1153">
        <f t="shared" ca="1" si="14"/>
        <v>0.63295636481242779</v>
      </c>
      <c r="AB71" s="1126"/>
      <c r="AC71" s="1099"/>
    </row>
    <row r="72" spans="1:29">
      <c r="A72" s="1165">
        <f>Calendar!J64</f>
        <v>46870</v>
      </c>
      <c r="C72" s="1125"/>
      <c r="D72" s="1146">
        <f t="shared" ca="1" si="0"/>
        <v>47573</v>
      </c>
      <c r="E72" s="1147">
        <f t="shared" ca="1" si="1"/>
        <v>47602</v>
      </c>
      <c r="F72" s="1148">
        <f t="shared" ca="1" si="2"/>
        <v>1887</v>
      </c>
      <c r="G72" s="1149">
        <f ca="1">IF(F72&lt;&gt;"",COUNTIF($F$11:F72,"&gt;0"),"")</f>
        <v>62</v>
      </c>
      <c r="H72" s="1150">
        <v>8.3879594483353744E-3</v>
      </c>
      <c r="I72" s="1149"/>
      <c r="J72" s="1151">
        <f t="shared" ca="1" si="3"/>
        <v>5136944663.41605</v>
      </c>
      <c r="K72" s="1152">
        <f t="shared" ca="1" si="4"/>
        <v>43088483.525076635</v>
      </c>
      <c r="L72" s="1151">
        <f t="shared" ca="1" si="5"/>
        <v>0</v>
      </c>
      <c r="M72" s="1151">
        <f t="shared" ca="1" si="6"/>
        <v>0</v>
      </c>
      <c r="N72" s="1151">
        <f t="shared" ca="1" si="15"/>
        <v>5093856179.8909731</v>
      </c>
      <c r="O72" s="1094"/>
      <c r="P72" s="1151">
        <f t="shared" ca="1" si="7"/>
        <v>43088483.525076866</v>
      </c>
      <c r="Q72" s="1151">
        <f t="shared" ca="1" si="8"/>
        <v>4839163370.8964243</v>
      </c>
      <c r="R72" s="1151">
        <f t="shared" ca="1" si="16"/>
        <v>4880097430.2452469</v>
      </c>
      <c r="S72" s="1151">
        <f t="shared" ca="1" si="17"/>
        <v>40934059.348822594</v>
      </c>
      <c r="T72" s="1151">
        <f t="shared" ca="1" si="9"/>
        <v>4839163370.8964243</v>
      </c>
      <c r="U72" s="1153">
        <f t="shared" ca="1" si="10"/>
        <v>0.62781060956173096</v>
      </c>
      <c r="V72" s="1154">
        <f t="shared" ca="1" si="11"/>
        <v>5.0000000000000044E-2</v>
      </c>
      <c r="X72" s="1155">
        <f t="shared" ca="1" si="18"/>
        <v>256847233.17080349</v>
      </c>
      <c r="Y72" s="1155">
        <f t="shared" ca="1" si="12"/>
        <v>2154424.1762542725</v>
      </c>
      <c r="Z72" s="1155">
        <f t="shared" ca="1" si="13"/>
        <v>254692808.99454921</v>
      </c>
      <c r="AA72" s="1153">
        <f t="shared" ca="1" si="14"/>
        <v>0.62768141048583448</v>
      </c>
      <c r="AB72" s="1126"/>
      <c r="AC72" s="1099"/>
    </row>
    <row r="73" spans="1:29">
      <c r="A73" s="1165">
        <f>Calendar!J65</f>
        <v>46902</v>
      </c>
      <c r="C73" s="1125"/>
      <c r="D73" s="1146">
        <f t="shared" ca="1" si="0"/>
        <v>47603</v>
      </c>
      <c r="E73" s="1147">
        <f t="shared" ca="1" si="1"/>
        <v>47630</v>
      </c>
      <c r="F73" s="1148">
        <f t="shared" ca="1" si="2"/>
        <v>1915</v>
      </c>
      <c r="G73" s="1149">
        <f ca="1">IF(F73&lt;&gt;"",COUNTIF($F$11:F73,"&gt;0"),"")</f>
        <v>63</v>
      </c>
      <c r="H73" s="1150">
        <v>8.4259318894268839E-3</v>
      </c>
      <c r="I73" s="1149"/>
      <c r="J73" s="1151">
        <f t="shared" ca="1" si="3"/>
        <v>5093856179.8909731</v>
      </c>
      <c r="K73" s="1152">
        <f t="shared" ca="1" si="4"/>
        <v>42920485.226297557</v>
      </c>
      <c r="L73" s="1151">
        <f t="shared" ca="1" si="5"/>
        <v>0</v>
      </c>
      <c r="M73" s="1151">
        <f t="shared" ca="1" si="6"/>
        <v>0</v>
      </c>
      <c r="N73" s="1151">
        <f t="shared" ca="1" si="15"/>
        <v>5050935694.6646757</v>
      </c>
      <c r="O73" s="1094"/>
      <c r="P73" s="1151">
        <f t="shared" ca="1" si="7"/>
        <v>42920485.226297379</v>
      </c>
      <c r="Q73" s="1151">
        <f t="shared" ca="1" si="8"/>
        <v>4798388909.9314413</v>
      </c>
      <c r="R73" s="1151">
        <f t="shared" ca="1" si="16"/>
        <v>4839163370.8964243</v>
      </c>
      <c r="S73" s="1151">
        <f t="shared" ca="1" si="17"/>
        <v>40774460.964982986</v>
      </c>
      <c r="T73" s="1151">
        <f t="shared" ca="1" si="9"/>
        <v>4798388909.9314413</v>
      </c>
      <c r="U73" s="1153">
        <f t="shared" ca="1" si="10"/>
        <v>0.62254455962749244</v>
      </c>
      <c r="V73" s="1154">
        <f t="shared" ca="1" si="11"/>
        <v>5.0000000000000155E-2</v>
      </c>
      <c r="X73" s="1155">
        <f t="shared" ca="1" si="18"/>
        <v>254692808.99454921</v>
      </c>
      <c r="Y73" s="1155">
        <f t="shared" ca="1" si="12"/>
        <v>2146024.2613143921</v>
      </c>
      <c r="Z73" s="1155">
        <f t="shared" ca="1" si="13"/>
        <v>252546784.73323482</v>
      </c>
      <c r="AA73" s="1153">
        <f t="shared" ca="1" si="14"/>
        <v>0.62241644426820431</v>
      </c>
      <c r="AB73" s="1126"/>
      <c r="AC73" s="1099"/>
    </row>
    <row r="74" spans="1:29">
      <c r="A74" s="1165">
        <f>Calendar!J66</f>
        <v>46931</v>
      </c>
      <c r="C74" s="1125"/>
      <c r="D74" s="1146">
        <f t="shared" ca="1" si="0"/>
        <v>47634</v>
      </c>
      <c r="E74" s="1147">
        <f t="shared" ca="1" si="1"/>
        <v>47661</v>
      </c>
      <c r="F74" s="1148">
        <f t="shared" ca="1" si="2"/>
        <v>1946</v>
      </c>
      <c r="G74" s="1149">
        <f ca="1">IF(F74&lt;&gt;"",COUNTIF($F$11:F74,"&gt;0"),"")</f>
        <v>64</v>
      </c>
      <c r="H74" s="1150">
        <v>8.4724727099141466E-3</v>
      </c>
      <c r="I74" s="1149"/>
      <c r="J74" s="1151">
        <f t="shared" ca="1" si="3"/>
        <v>5050935694.6646757</v>
      </c>
      <c r="K74" s="1152">
        <f t="shared" ca="1" si="4"/>
        <v>42793914.83257772</v>
      </c>
      <c r="L74" s="1151">
        <f t="shared" ca="1" si="5"/>
        <v>0</v>
      </c>
      <c r="M74" s="1151">
        <f t="shared" ca="1" si="6"/>
        <v>0</v>
      </c>
      <c r="N74" s="1151">
        <f t="shared" ca="1" si="15"/>
        <v>5008141779.832098</v>
      </c>
      <c r="O74" s="1094"/>
      <c r="P74" s="1151">
        <f t="shared" ca="1" si="7"/>
        <v>42793914.832577705</v>
      </c>
      <c r="Q74" s="1151">
        <f t="shared" ca="1" si="8"/>
        <v>4757734690.8404932</v>
      </c>
      <c r="R74" s="1151">
        <f t="shared" ca="1" si="16"/>
        <v>4798388909.9314413</v>
      </c>
      <c r="S74" s="1151">
        <f t="shared" ca="1" si="17"/>
        <v>40654219.090948105</v>
      </c>
      <c r="T74" s="1151">
        <f t="shared" ca="1" si="9"/>
        <v>4757734690.8404932</v>
      </c>
      <c r="U74" s="1153">
        <f t="shared" ca="1" si="10"/>
        <v>0.61729904156993787</v>
      </c>
      <c r="V74" s="1154">
        <f t="shared" ca="1" si="11"/>
        <v>4.9999999999999933E-2</v>
      </c>
      <c r="X74" s="1155">
        <f t="shared" ca="1" si="18"/>
        <v>252546784.73323482</v>
      </c>
      <c r="Y74" s="1155">
        <f t="shared" ca="1" si="12"/>
        <v>2139695.7416296005</v>
      </c>
      <c r="Z74" s="1155">
        <f t="shared" ca="1" si="13"/>
        <v>250407088.99160522</v>
      </c>
      <c r="AA74" s="1153">
        <f t="shared" ca="1" si="14"/>
        <v>0.61717200570194242</v>
      </c>
      <c r="AB74" s="1126"/>
      <c r="AC74" s="1099"/>
    </row>
    <row r="75" spans="1:29">
      <c r="A75" s="1165">
        <f>Calendar!J67</f>
        <v>46961</v>
      </c>
      <c r="C75" s="1125"/>
      <c r="D75" s="1146">
        <f t="shared" ca="1" si="0"/>
        <v>47664</v>
      </c>
      <c r="E75" s="1147">
        <f t="shared" ca="1" si="1"/>
        <v>47693</v>
      </c>
      <c r="F75" s="1148">
        <f t="shared" ca="1" si="2"/>
        <v>1978</v>
      </c>
      <c r="G75" s="1149">
        <f ca="1">IF(F75&lt;&gt;"",COUNTIF($F$11:F75,"&gt;0"),"")</f>
        <v>65</v>
      </c>
      <c r="H75" s="1150">
        <v>8.5119458346093087E-3</v>
      </c>
      <c r="I75" s="1149"/>
      <c r="J75" s="1151">
        <f t="shared" ca="1" si="3"/>
        <v>5008141779.832098</v>
      </c>
      <c r="K75" s="1152">
        <f t="shared" ca="1" si="4"/>
        <v>42629031.561974674</v>
      </c>
      <c r="L75" s="1151">
        <f t="shared" ca="1" si="5"/>
        <v>0</v>
      </c>
      <c r="M75" s="1151">
        <f t="shared" ca="1" si="6"/>
        <v>0</v>
      </c>
      <c r="N75" s="1151">
        <f t="shared" ca="1" si="15"/>
        <v>4965512748.2701235</v>
      </c>
      <c r="O75" s="1094"/>
      <c r="P75" s="1151">
        <f t="shared" ca="1" si="7"/>
        <v>42629031.561974525</v>
      </c>
      <c r="Q75" s="1151">
        <f t="shared" ca="1" si="8"/>
        <v>4717237110.856617</v>
      </c>
      <c r="R75" s="1151">
        <f t="shared" ca="1" si="16"/>
        <v>4757734690.8404932</v>
      </c>
      <c r="S75" s="1151">
        <f t="shared" ca="1" si="17"/>
        <v>40497579.983876228</v>
      </c>
      <c r="T75" s="1151">
        <f t="shared" ca="1" si="9"/>
        <v>4717237110.856617</v>
      </c>
      <c r="U75" s="1153">
        <f t="shared" ca="1" si="10"/>
        <v>0.61206899228638056</v>
      </c>
      <c r="V75" s="1154">
        <f t="shared" ca="1" si="11"/>
        <v>5.0000000000000044E-2</v>
      </c>
      <c r="X75" s="1155">
        <f t="shared" ca="1" si="18"/>
        <v>250407088.99160522</v>
      </c>
      <c r="Y75" s="1155">
        <f t="shared" ca="1" si="12"/>
        <v>2131451.5780982971</v>
      </c>
      <c r="Z75" s="1155">
        <f t="shared" ca="1" si="13"/>
        <v>248275637.41350693</v>
      </c>
      <c r="AA75" s="1153">
        <f t="shared" ca="1" si="14"/>
        <v>0.61194303272630801</v>
      </c>
      <c r="AB75" s="1126"/>
      <c r="AC75" s="1099"/>
    </row>
    <row r="76" spans="1:29">
      <c r="A76" s="1165">
        <f>Calendar!J68</f>
        <v>46993</v>
      </c>
      <c r="C76" s="1125"/>
      <c r="D76" s="1146">
        <f t="shared" ref="D76:D139" ca="1" si="19">IF(E76&lt;&gt;"",EOMONTH(E76,-1),"")</f>
        <v>47695</v>
      </c>
      <c r="E76" s="1147">
        <f t="shared" ref="E76:E139" ca="1" si="20">IF(INDIRECT("A"&amp;(IFERROR(MATCH(E75,A:A),999)+1))&gt;0,INDIRECT("A"&amp;(IFERROR(MATCH(E75,A:A),999)+1)),"")</f>
        <v>47722</v>
      </c>
      <c r="F76" s="1148">
        <f t="shared" ref="F76:F139" ca="1" si="21">IF(E76&lt;&gt;"",E76-$A$31,"")</f>
        <v>2007</v>
      </c>
      <c r="G76" s="1149">
        <f ca="1">IF(F76&lt;&gt;"",COUNTIF($F$11:F76,"&gt;0"),"")</f>
        <v>66</v>
      </c>
      <c r="H76" s="1150">
        <v>8.5598230167749263E-3</v>
      </c>
      <c r="I76" s="1149"/>
      <c r="J76" s="1151">
        <f t="shared" ref="J76:J139" ca="1" si="22">IF(G76=1,$A$7,N75)</f>
        <v>4965512748.2701235</v>
      </c>
      <c r="K76" s="1152">
        <f t="shared" ref="K76:K139" ca="1" si="23">H76*J76</f>
        <v>42503910.312731922</v>
      </c>
      <c r="L76" s="1151">
        <f t="shared" ref="L76:L139" ca="1" si="24">IF(E76&lt;&gt;"",(1-(1-$A$25)^(1/12))*(J76-K76),"")</f>
        <v>0</v>
      </c>
      <c r="M76" s="1151">
        <f t="shared" ref="M76:M139" ca="1" si="25">IF(J76-K76-L76&lt;$A$27*$A$5,J76-K76-L76,0)</f>
        <v>0</v>
      </c>
      <c r="N76" s="1151">
        <f t="shared" ca="1" si="15"/>
        <v>4923008837.9573917</v>
      </c>
      <c r="O76" s="1094"/>
      <c r="P76" s="1151">
        <f t="shared" ref="P76:P139" ca="1" si="26">IF(G76&lt;&gt; "", R76+X76-N76, "")</f>
        <v>42503910.312731743</v>
      </c>
      <c r="Q76" s="1151">
        <f t="shared" ref="Q76:Q139" ca="1" si="27">IF(E76&lt;&gt;"", N76*(1-$A$15), "")</f>
        <v>4676858396.0595217</v>
      </c>
      <c r="R76" s="1151">
        <f t="shared" ca="1" si="16"/>
        <v>4717237110.856617</v>
      </c>
      <c r="S76" s="1151">
        <f t="shared" ca="1" si="17"/>
        <v>40378714.797095299</v>
      </c>
      <c r="T76" s="1151">
        <f t="shared" ref="T76:T139" ca="1" si="28">IF(E76&lt;&gt;"", R76-S76, "")</f>
        <v>4676858396.0595217</v>
      </c>
      <c r="U76" s="1153">
        <f t="shared" ref="U76:U139" ca="1" si="29">IF(E76&lt;&gt;"", R76/$A$11, "")</f>
        <v>0.60685909417699491</v>
      </c>
      <c r="V76" s="1154">
        <f t="shared" ref="V76:V139" ca="1" si="30">IF(E76&lt;&gt;"", IFERROR(1-T76/N76, "n.a."), "")</f>
        <v>5.0000000000000044E-2</v>
      </c>
      <c r="X76" s="1155">
        <f t="shared" ca="1" si="18"/>
        <v>248275637.41350693</v>
      </c>
      <c r="Y76" s="1155">
        <f t="shared" ref="Y76:Y139" ca="1" si="31">IF(E76&lt;&gt;"", P76-S76, "")</f>
        <v>2125195.5156364441</v>
      </c>
      <c r="Z76" s="1155">
        <f t="shared" ref="Z76:Z139" ca="1" si="32">IF(E76&lt;&gt;"", X76-Y76, "")</f>
        <v>246150441.89787048</v>
      </c>
      <c r="AA76" s="1153">
        <f t="shared" ref="AA76:AA139" ca="1" si="33">IF(E76&lt;&gt;"", X76/$A$19, "")</f>
        <v>0.60673420677787615</v>
      </c>
      <c r="AB76" s="1126"/>
      <c r="AC76" s="1099"/>
    </row>
    <row r="77" spans="1:29">
      <c r="A77" s="1165">
        <f>Calendar!J69</f>
        <v>47023</v>
      </c>
      <c r="C77" s="1125"/>
      <c r="D77" s="1146">
        <f t="shared" ca="1" si="19"/>
        <v>47726</v>
      </c>
      <c r="E77" s="1147">
        <f t="shared" ca="1" si="20"/>
        <v>47753</v>
      </c>
      <c r="F77" s="1148">
        <f t="shared" ca="1" si="21"/>
        <v>2038</v>
      </c>
      <c r="G77" s="1149">
        <f ca="1">IF(F77&lt;&gt;"",COUNTIF($F$11:F77,"&gt;0"),"")</f>
        <v>67</v>
      </c>
      <c r="H77" s="1150">
        <v>8.6017040674281117E-3</v>
      </c>
      <c r="I77" s="1149"/>
      <c r="J77" s="1151">
        <f t="shared" ca="1" si="22"/>
        <v>4923008837.9573917</v>
      </c>
      <c r="K77" s="1152">
        <f t="shared" ca="1" si="23"/>
        <v>42346265.145442635</v>
      </c>
      <c r="L77" s="1151">
        <f t="shared" ca="1" si="24"/>
        <v>0</v>
      </c>
      <c r="M77" s="1151">
        <f t="shared" ca="1" si="25"/>
        <v>0</v>
      </c>
      <c r="N77" s="1151">
        <f t="shared" ref="N77:N140" ca="1" si="34">IF(E77&lt;&gt;"",J77-K77-L77-M77,"")</f>
        <v>4880662572.8119488</v>
      </c>
      <c r="O77" s="1094"/>
      <c r="P77" s="1151">
        <f t="shared" ca="1" si="26"/>
        <v>42346265.145442963</v>
      </c>
      <c r="Q77" s="1151">
        <f t="shared" ca="1" si="27"/>
        <v>4636629444.1713514</v>
      </c>
      <c r="R77" s="1151">
        <f t="shared" ref="R77:R140" ca="1" si="35">IF(E77&lt;&gt;"", T76, "")</f>
        <v>4676858396.0595217</v>
      </c>
      <c r="S77" s="1151">
        <f t="shared" ref="S77:S140" ca="1" si="36">IF(E77&lt;&gt;"", MIN(P77,MAX(R77-Q77,0)), "")</f>
        <v>40228951.888170242</v>
      </c>
      <c r="T77" s="1151">
        <f t="shared" ca="1" si="28"/>
        <v>4636629444.1713514</v>
      </c>
      <c r="U77" s="1153">
        <f t="shared" ca="1" si="29"/>
        <v>0.60166448773471948</v>
      </c>
      <c r="V77" s="1154">
        <f t="shared" ca="1" si="30"/>
        <v>4.9999999999999933E-2</v>
      </c>
      <c r="X77" s="1155">
        <f t="shared" ref="X77:X140" ca="1" si="37">IF(E77&lt;&gt;"", Z76, "")</f>
        <v>246150441.89787048</v>
      </c>
      <c r="Y77" s="1155">
        <f t="shared" ca="1" si="31"/>
        <v>2117313.2572727203</v>
      </c>
      <c r="Z77" s="1155">
        <f t="shared" ca="1" si="32"/>
        <v>244033128.64059776</v>
      </c>
      <c r="AA77" s="1153">
        <f t="shared" ca="1" si="33"/>
        <v>0.60154066934963457</v>
      </c>
      <c r="AB77" s="1126"/>
      <c r="AC77" s="1099"/>
    </row>
    <row r="78" spans="1:29">
      <c r="A78" s="1165">
        <f>Calendar!J70</f>
        <v>47053</v>
      </c>
      <c r="C78" s="1125"/>
      <c r="D78" s="1146">
        <f t="shared" ca="1" si="19"/>
        <v>47756</v>
      </c>
      <c r="E78" s="1147">
        <f t="shared" ca="1" si="20"/>
        <v>47784</v>
      </c>
      <c r="F78" s="1148">
        <f t="shared" ca="1" si="21"/>
        <v>2069</v>
      </c>
      <c r="G78" s="1149">
        <f ca="1">IF(F78&lt;&gt;"",COUNTIF($F$11:F78,"&gt;0"),"")</f>
        <v>68</v>
      </c>
      <c r="H78" s="1150">
        <v>8.6433014396991997E-3</v>
      </c>
      <c r="I78" s="1149"/>
      <c r="J78" s="1151">
        <f t="shared" ca="1" si="22"/>
        <v>4880662572.8119488</v>
      </c>
      <c r="K78" s="1152">
        <f t="shared" ca="1" si="23"/>
        <v>42185037.842271514</v>
      </c>
      <c r="L78" s="1151">
        <f t="shared" ca="1" si="24"/>
        <v>0</v>
      </c>
      <c r="M78" s="1151">
        <f t="shared" ca="1" si="25"/>
        <v>0</v>
      </c>
      <c r="N78" s="1151">
        <f t="shared" ca="1" si="34"/>
        <v>4838477534.969677</v>
      </c>
      <c r="O78" s="1094"/>
      <c r="P78" s="1151">
        <f t="shared" ca="1" si="26"/>
        <v>42185037.842271805</v>
      </c>
      <c r="Q78" s="1151">
        <f t="shared" ca="1" si="27"/>
        <v>4596553658.2211933</v>
      </c>
      <c r="R78" s="1151">
        <f t="shared" ca="1" si="35"/>
        <v>4636629444.1713514</v>
      </c>
      <c r="S78" s="1151">
        <f t="shared" ca="1" si="36"/>
        <v>40075785.950158119</v>
      </c>
      <c r="T78" s="1151">
        <f t="shared" ca="1" si="28"/>
        <v>4596553658.2211933</v>
      </c>
      <c r="U78" s="1153">
        <f t="shared" ca="1" si="29"/>
        <v>0.59648914786334473</v>
      </c>
      <c r="V78" s="1154">
        <f t="shared" ca="1" si="30"/>
        <v>4.9999999999999933E-2</v>
      </c>
      <c r="X78" s="1155">
        <f t="shared" ca="1" si="37"/>
        <v>244033128.64059776</v>
      </c>
      <c r="Y78" s="1155">
        <f t="shared" ca="1" si="31"/>
        <v>2109251.8921136856</v>
      </c>
      <c r="Z78" s="1155">
        <f t="shared" ca="1" si="32"/>
        <v>241923876.74848408</v>
      </c>
      <c r="AA78" s="1153">
        <f t="shared" ca="1" si="33"/>
        <v>0.59636639452736495</v>
      </c>
      <c r="AB78" s="1126"/>
      <c r="AC78" s="1099"/>
    </row>
    <row r="79" spans="1:29">
      <c r="A79" s="1165">
        <f>Calendar!J71</f>
        <v>47084</v>
      </c>
      <c r="C79" s="1125"/>
      <c r="D79" s="1146">
        <f t="shared" ca="1" si="19"/>
        <v>47787</v>
      </c>
      <c r="E79" s="1147">
        <f t="shared" ca="1" si="20"/>
        <v>47814</v>
      </c>
      <c r="F79" s="1148">
        <f t="shared" ca="1" si="21"/>
        <v>2099</v>
      </c>
      <c r="G79" s="1149">
        <f ca="1">IF(F79&lt;&gt;"",COUNTIF($F$11:F79,"&gt;0"),"")</f>
        <v>69</v>
      </c>
      <c r="H79" s="1150">
        <v>8.6963022323994707E-3</v>
      </c>
      <c r="I79" s="1149"/>
      <c r="J79" s="1151">
        <f t="shared" ca="1" si="22"/>
        <v>4838477534.969677</v>
      </c>
      <c r="K79" s="1152">
        <f t="shared" ca="1" si="23"/>
        <v>42076862.988771491</v>
      </c>
      <c r="L79" s="1151">
        <f t="shared" ca="1" si="24"/>
        <v>0</v>
      </c>
      <c r="M79" s="1151">
        <f t="shared" ca="1" si="25"/>
        <v>0</v>
      </c>
      <c r="N79" s="1151">
        <f t="shared" ca="1" si="34"/>
        <v>4796400671.9809055</v>
      </c>
      <c r="O79" s="1094"/>
      <c r="P79" s="1151">
        <f t="shared" ca="1" si="26"/>
        <v>42076862.988771439</v>
      </c>
      <c r="Q79" s="1151">
        <f t="shared" ca="1" si="27"/>
        <v>4556580638.3818598</v>
      </c>
      <c r="R79" s="1151">
        <f t="shared" ca="1" si="35"/>
        <v>4596553658.2211933</v>
      </c>
      <c r="S79" s="1151">
        <f t="shared" ca="1" si="36"/>
        <v>39973019.839333534</v>
      </c>
      <c r="T79" s="1151">
        <f t="shared" ca="1" si="28"/>
        <v>4556580638.3818598</v>
      </c>
      <c r="U79" s="1153">
        <f t="shared" ca="1" si="29"/>
        <v>0.59133351235285259</v>
      </c>
      <c r="V79" s="1154">
        <f t="shared" ca="1" si="30"/>
        <v>5.0000000000000044E-2</v>
      </c>
      <c r="X79" s="1155">
        <f t="shared" ca="1" si="37"/>
        <v>241923876.74848408</v>
      </c>
      <c r="Y79" s="1155">
        <f t="shared" ca="1" si="31"/>
        <v>2103843.1494379044</v>
      </c>
      <c r="Z79" s="1155">
        <f t="shared" ca="1" si="32"/>
        <v>239820033.59904617</v>
      </c>
      <c r="AA79" s="1153">
        <f t="shared" ca="1" si="33"/>
        <v>0.59121182001095818</v>
      </c>
      <c r="AB79" s="1126"/>
      <c r="AC79" s="1099"/>
    </row>
    <row r="80" spans="1:29">
      <c r="A80" s="1165">
        <f>Calendar!J72</f>
        <v>47114</v>
      </c>
      <c r="C80" s="1125"/>
      <c r="D80" s="1146">
        <f t="shared" ca="1" si="19"/>
        <v>47817</v>
      </c>
      <c r="E80" s="1147">
        <f t="shared" ca="1" si="20"/>
        <v>47844</v>
      </c>
      <c r="F80" s="1148">
        <f t="shared" ca="1" si="21"/>
        <v>2129</v>
      </c>
      <c r="G80" s="1149">
        <f ca="1">IF(F80&lt;&gt;"",COUNTIF($F$11:F80,"&gt;0"),"")</f>
        <v>70</v>
      </c>
      <c r="H80" s="1150">
        <v>8.7352661988350285E-3</v>
      </c>
      <c r="I80" s="1149"/>
      <c r="J80" s="1151">
        <f t="shared" ca="1" si="22"/>
        <v>4796400671.9809055</v>
      </c>
      <c r="K80" s="1152">
        <f t="shared" ca="1" si="23"/>
        <v>41897836.666024424</v>
      </c>
      <c r="L80" s="1151">
        <f t="shared" ca="1" si="24"/>
        <v>0</v>
      </c>
      <c r="M80" s="1151">
        <f t="shared" ca="1" si="25"/>
        <v>0</v>
      </c>
      <c r="N80" s="1151">
        <f t="shared" ca="1" si="34"/>
        <v>4754502835.3148813</v>
      </c>
      <c r="O80" s="1094"/>
      <c r="P80" s="1151">
        <f t="shared" ca="1" si="26"/>
        <v>41897836.666024208</v>
      </c>
      <c r="Q80" s="1151">
        <f t="shared" ca="1" si="27"/>
        <v>4516777693.5491371</v>
      </c>
      <c r="R80" s="1151">
        <f t="shared" ca="1" si="35"/>
        <v>4556580638.3818598</v>
      </c>
      <c r="S80" s="1151">
        <f t="shared" ca="1" si="36"/>
        <v>39802944.832722664</v>
      </c>
      <c r="T80" s="1151">
        <f t="shared" ca="1" si="28"/>
        <v>4516777693.5491371</v>
      </c>
      <c r="U80" s="1153">
        <f t="shared" ca="1" si="29"/>
        <v>0.58619109740928577</v>
      </c>
      <c r="V80" s="1154">
        <f t="shared" ca="1" si="30"/>
        <v>5.0000000000000044E-2</v>
      </c>
      <c r="X80" s="1155">
        <f t="shared" ca="1" si="37"/>
        <v>239820033.59904617</v>
      </c>
      <c r="Y80" s="1155">
        <f t="shared" ca="1" si="31"/>
        <v>2094891.8333015442</v>
      </c>
      <c r="Z80" s="1155">
        <f t="shared" ca="1" si="32"/>
        <v>237725141.76574463</v>
      </c>
      <c r="AA80" s="1153">
        <f t="shared" ca="1" si="33"/>
        <v>0.5860704633407775</v>
      </c>
      <c r="AB80" s="1126"/>
      <c r="AC80" s="1099"/>
    </row>
    <row r="81" spans="1:29">
      <c r="A81" s="1165">
        <f>Calendar!J73</f>
        <v>47147</v>
      </c>
      <c r="C81" s="1125"/>
      <c r="D81" s="1146">
        <f t="shared" ca="1" si="19"/>
        <v>47848</v>
      </c>
      <c r="E81" s="1147">
        <f t="shared" ca="1" si="20"/>
        <v>47875</v>
      </c>
      <c r="F81" s="1148">
        <f t="shared" ca="1" si="21"/>
        <v>2160</v>
      </c>
      <c r="G81" s="1149">
        <f ca="1">IF(F81&lt;&gt;"",COUNTIF($F$11:F81,"&gt;0"),"")</f>
        <v>71</v>
      </c>
      <c r="H81" s="1150">
        <v>8.7880372559361441E-3</v>
      </c>
      <c r="I81" s="1149"/>
      <c r="J81" s="1151">
        <f t="shared" ca="1" si="22"/>
        <v>4754502835.3148813</v>
      </c>
      <c r="K81" s="1152">
        <f t="shared" ca="1" si="23"/>
        <v>41782748.050201207</v>
      </c>
      <c r="L81" s="1151">
        <f t="shared" ca="1" si="24"/>
        <v>0</v>
      </c>
      <c r="M81" s="1151">
        <f t="shared" ca="1" si="25"/>
        <v>0</v>
      </c>
      <c r="N81" s="1151">
        <f t="shared" ca="1" si="34"/>
        <v>4712720087.2646799</v>
      </c>
      <c r="O81" s="1094"/>
      <c r="P81" s="1151">
        <f t="shared" ca="1" si="26"/>
        <v>41782748.050201416</v>
      </c>
      <c r="Q81" s="1151">
        <f t="shared" ca="1" si="27"/>
        <v>4477084082.9014454</v>
      </c>
      <c r="R81" s="1151">
        <f t="shared" ca="1" si="35"/>
        <v>4516777693.5491371</v>
      </c>
      <c r="S81" s="1151">
        <f t="shared" ca="1" si="36"/>
        <v>39693610.647691727</v>
      </c>
      <c r="T81" s="1151">
        <f t="shared" ca="1" si="28"/>
        <v>4477084082.9014454</v>
      </c>
      <c r="U81" s="1153">
        <f t="shared" ca="1" si="29"/>
        <v>0.5810705621300285</v>
      </c>
      <c r="V81" s="1154">
        <f t="shared" ca="1" si="30"/>
        <v>5.0000000000000155E-2</v>
      </c>
      <c r="X81" s="1155">
        <f t="shared" ca="1" si="37"/>
        <v>237725141.76574463</v>
      </c>
      <c r="Y81" s="1155">
        <f t="shared" ca="1" si="31"/>
        <v>2089137.4025096893</v>
      </c>
      <c r="Z81" s="1155">
        <f t="shared" ca="1" si="32"/>
        <v>235636004.36323494</v>
      </c>
      <c r="AA81" s="1153">
        <f t="shared" ca="1" si="33"/>
        <v>0.58095098183222049</v>
      </c>
      <c r="AB81" s="1126"/>
      <c r="AC81" s="1099"/>
    </row>
    <row r="82" spans="1:29">
      <c r="A82" s="1165">
        <f>Calendar!J74</f>
        <v>47176</v>
      </c>
      <c r="C82" s="1125"/>
      <c r="D82" s="1146">
        <f t="shared" ca="1" si="19"/>
        <v>47879</v>
      </c>
      <c r="E82" s="1147">
        <f t="shared" ca="1" si="20"/>
        <v>47906</v>
      </c>
      <c r="F82" s="1148">
        <f t="shared" ca="1" si="21"/>
        <v>2191</v>
      </c>
      <c r="G82" s="1149">
        <f ca="1">IF(F82&lt;&gt;"",COUNTIF($F$11:F82,"&gt;0"),"")</f>
        <v>72</v>
      </c>
      <c r="H82" s="1150">
        <v>8.840598743222336E-3</v>
      </c>
      <c r="I82" s="1149"/>
      <c r="J82" s="1151">
        <f t="shared" ca="1" si="22"/>
        <v>4712720087.2646799</v>
      </c>
      <c r="K82" s="1152">
        <f t="shared" ca="1" si="23"/>
        <v>41663267.28063079</v>
      </c>
      <c r="L82" s="1151">
        <f t="shared" ca="1" si="24"/>
        <v>0</v>
      </c>
      <c r="M82" s="1151">
        <f t="shared" ca="1" si="25"/>
        <v>0</v>
      </c>
      <c r="N82" s="1151">
        <f t="shared" ca="1" si="34"/>
        <v>4671056819.9840488</v>
      </c>
      <c r="O82" s="1094"/>
      <c r="P82" s="1151">
        <f t="shared" ca="1" si="26"/>
        <v>41663267.280631065</v>
      </c>
      <c r="Q82" s="1151">
        <f t="shared" ca="1" si="27"/>
        <v>4437503978.9848461</v>
      </c>
      <c r="R82" s="1151">
        <f t="shared" ca="1" si="35"/>
        <v>4477084082.9014454</v>
      </c>
      <c r="S82" s="1151">
        <f t="shared" ca="1" si="36"/>
        <v>39580103.916599274</v>
      </c>
      <c r="T82" s="1151">
        <f t="shared" ca="1" si="28"/>
        <v>4437503978.9848461</v>
      </c>
      <c r="U82" s="1153">
        <f t="shared" ca="1" si="29"/>
        <v>0.57596409238170188</v>
      </c>
      <c r="V82" s="1154">
        <f t="shared" ca="1" si="30"/>
        <v>5.0000000000000044E-2</v>
      </c>
      <c r="X82" s="1155">
        <f t="shared" ca="1" si="37"/>
        <v>235636004.36323494</v>
      </c>
      <c r="Y82" s="1155">
        <f t="shared" ca="1" si="31"/>
        <v>2083163.3640317917</v>
      </c>
      <c r="Z82" s="1155">
        <f t="shared" ca="1" si="32"/>
        <v>233552840.99920315</v>
      </c>
      <c r="AA82" s="1153">
        <f t="shared" ca="1" si="33"/>
        <v>0.57584556296000722</v>
      </c>
      <c r="AB82" s="1126"/>
      <c r="AC82" s="1099"/>
    </row>
    <row r="83" spans="1:29">
      <c r="A83" s="1165">
        <f>Calendar!J75</f>
        <v>47204</v>
      </c>
      <c r="C83" s="1125"/>
      <c r="D83" s="1146">
        <f t="shared" ca="1" si="19"/>
        <v>47907</v>
      </c>
      <c r="E83" s="1147">
        <f t="shared" ca="1" si="20"/>
        <v>47934</v>
      </c>
      <c r="F83" s="1148">
        <f t="shared" ca="1" si="21"/>
        <v>2219</v>
      </c>
      <c r="G83" s="1149">
        <f ca="1">IF(F83&lt;&gt;"",COUNTIF($F$11:F83,"&gt;0"),"")</f>
        <v>73</v>
      </c>
      <c r="H83" s="1150">
        <v>8.8999626012095639E-3</v>
      </c>
      <c r="I83" s="1149"/>
      <c r="J83" s="1151">
        <f t="shared" ca="1" si="22"/>
        <v>4671056819.9840488</v>
      </c>
      <c r="K83" s="1152">
        <f t="shared" ca="1" si="23"/>
        <v>41572231.005982906</v>
      </c>
      <c r="L83" s="1151">
        <f t="shared" ca="1" si="24"/>
        <v>0</v>
      </c>
      <c r="M83" s="1151">
        <f t="shared" ca="1" si="25"/>
        <v>0</v>
      </c>
      <c r="N83" s="1151">
        <f t="shared" ca="1" si="34"/>
        <v>4629484588.9780655</v>
      </c>
      <c r="O83" s="1094"/>
      <c r="P83" s="1151">
        <f t="shared" ca="1" si="26"/>
        <v>41572231.005983353</v>
      </c>
      <c r="Q83" s="1151">
        <f t="shared" ca="1" si="27"/>
        <v>4398010359.5291624</v>
      </c>
      <c r="R83" s="1151">
        <f t="shared" ca="1" si="35"/>
        <v>4437503978.9848461</v>
      </c>
      <c r="S83" s="1151">
        <f t="shared" ca="1" si="36"/>
        <v>39493619.455683708</v>
      </c>
      <c r="T83" s="1151">
        <f t="shared" ca="1" si="28"/>
        <v>4398010359.5291624</v>
      </c>
      <c r="U83" s="1153">
        <f t="shared" ca="1" si="29"/>
        <v>0.57087222495045109</v>
      </c>
      <c r="V83" s="1154">
        <f t="shared" ca="1" si="30"/>
        <v>4.9999999999999933E-2</v>
      </c>
      <c r="X83" s="1155">
        <f t="shared" ca="1" si="37"/>
        <v>233552840.99920315</v>
      </c>
      <c r="Y83" s="1155">
        <f t="shared" ca="1" si="31"/>
        <v>2078611.5502996445</v>
      </c>
      <c r="Z83" s="1155">
        <f t="shared" ca="1" si="32"/>
        <v>231474229.4489035</v>
      </c>
      <c r="AA83" s="1153">
        <f t="shared" ca="1" si="33"/>
        <v>0.57075474339981214</v>
      </c>
      <c r="AB83" s="1126"/>
      <c r="AC83" s="1099"/>
    </row>
    <row r="84" spans="1:29">
      <c r="A84" s="1165">
        <f>Calendar!J76</f>
        <v>47235</v>
      </c>
      <c r="C84" s="1125"/>
      <c r="D84" s="1146">
        <f t="shared" ca="1" si="19"/>
        <v>47938</v>
      </c>
      <c r="E84" s="1147">
        <f t="shared" ca="1" si="20"/>
        <v>47966</v>
      </c>
      <c r="F84" s="1148">
        <f t="shared" ca="1" si="21"/>
        <v>2251</v>
      </c>
      <c r="G84" s="1149">
        <f ca="1">IF(F84&lt;&gt;"",COUNTIF($F$11:F84,"&gt;0"),"")</f>
        <v>74</v>
      </c>
      <c r="H84" s="1150">
        <v>8.9664940180044853E-3</v>
      </c>
      <c r="I84" s="1094"/>
      <c r="J84" s="1151">
        <f t="shared" ca="1" si="22"/>
        <v>4629484588.9780655</v>
      </c>
      <c r="K84" s="1152">
        <f t="shared" ca="1" si="23"/>
        <v>41510245.873515777</v>
      </c>
      <c r="L84" s="1151">
        <f t="shared" ca="1" si="24"/>
        <v>0</v>
      </c>
      <c r="M84" s="1151">
        <f t="shared" ca="1" si="25"/>
        <v>0</v>
      </c>
      <c r="N84" s="1151">
        <f t="shared" ca="1" si="34"/>
        <v>4587974343.1045494</v>
      </c>
      <c r="O84" s="1094"/>
      <c r="P84" s="1151">
        <f t="shared" ca="1" si="26"/>
        <v>41510245.873516083</v>
      </c>
      <c r="Q84" s="1151">
        <f t="shared" ca="1" si="27"/>
        <v>4358575625.9493217</v>
      </c>
      <c r="R84" s="1151">
        <f t="shared" ca="1" si="35"/>
        <v>4398010359.5291624</v>
      </c>
      <c r="S84" s="1151">
        <f t="shared" ca="1" si="36"/>
        <v>39434733.57984066</v>
      </c>
      <c r="T84" s="1151">
        <f t="shared" ca="1" si="28"/>
        <v>4358575625.9493217</v>
      </c>
      <c r="U84" s="1153">
        <f t="shared" ca="1" si="29"/>
        <v>0.56579148349832276</v>
      </c>
      <c r="V84" s="1154">
        <f t="shared" ca="1" si="30"/>
        <v>5.0000000000000044E-2</v>
      </c>
      <c r="X84" s="1155">
        <f t="shared" ca="1" si="37"/>
        <v>231474229.4489035</v>
      </c>
      <c r="Y84" s="1155">
        <f t="shared" ca="1" si="31"/>
        <v>2075512.2936754227</v>
      </c>
      <c r="Z84" s="1155">
        <f t="shared" ca="1" si="32"/>
        <v>229398717.15522808</v>
      </c>
      <c r="AA84" s="1153">
        <f t="shared" ca="1" si="33"/>
        <v>0.5656750475290897</v>
      </c>
      <c r="AB84" s="1126"/>
      <c r="AC84" s="1099"/>
    </row>
    <row r="85" spans="1:29">
      <c r="A85" s="1165">
        <f>Calendar!J77</f>
        <v>47266</v>
      </c>
      <c r="C85" s="1125"/>
      <c r="D85" s="1146">
        <f t="shared" ca="1" si="19"/>
        <v>47968</v>
      </c>
      <c r="E85" s="1147">
        <f t="shared" ca="1" si="20"/>
        <v>47995</v>
      </c>
      <c r="F85" s="1148">
        <f t="shared" ca="1" si="21"/>
        <v>2280</v>
      </c>
      <c r="G85" s="1149">
        <f ca="1">IF(F85&lt;&gt;"",COUNTIF($F$11:F85,"&gt;0"),"")</f>
        <v>75</v>
      </c>
      <c r="H85" s="1150">
        <v>9.022483991741834E-3</v>
      </c>
      <c r="I85" s="1094"/>
      <c r="J85" s="1151">
        <f t="shared" ca="1" si="22"/>
        <v>4587974343.1045494</v>
      </c>
      <c r="K85" s="1152">
        <f t="shared" ca="1" si="23"/>
        <v>41394925.065183051</v>
      </c>
      <c r="L85" s="1151">
        <f t="shared" ca="1" si="24"/>
        <v>0</v>
      </c>
      <c r="M85" s="1151">
        <f t="shared" ca="1" si="25"/>
        <v>0</v>
      </c>
      <c r="N85" s="1151">
        <f t="shared" ca="1" si="34"/>
        <v>4546579418.0393667</v>
      </c>
      <c r="O85" s="1094"/>
      <c r="P85" s="1151">
        <f t="shared" ca="1" si="26"/>
        <v>41394925.065182686</v>
      </c>
      <c r="Q85" s="1151">
        <f t="shared" ca="1" si="27"/>
        <v>4319250447.1373978</v>
      </c>
      <c r="R85" s="1151">
        <f t="shared" ca="1" si="35"/>
        <v>4358575625.9493217</v>
      </c>
      <c r="S85" s="1151">
        <f t="shared" ca="1" si="36"/>
        <v>39325178.811923981</v>
      </c>
      <c r="T85" s="1151">
        <f t="shared" ca="1" si="28"/>
        <v>4319250447.1373978</v>
      </c>
      <c r="U85" s="1153">
        <f t="shared" ca="1" si="29"/>
        <v>0.56071831754609702</v>
      </c>
      <c r="V85" s="1154">
        <f t="shared" ca="1" si="30"/>
        <v>5.0000000000000155E-2</v>
      </c>
      <c r="X85" s="1155">
        <f t="shared" ca="1" si="37"/>
        <v>229398717.15522808</v>
      </c>
      <c r="Y85" s="1155">
        <f t="shared" ca="1" si="31"/>
        <v>2069746.2532587051</v>
      </c>
      <c r="Z85" s="1155">
        <f t="shared" ca="1" si="32"/>
        <v>227328970.90196937</v>
      </c>
      <c r="AA85" s="1153">
        <f t="shared" ca="1" si="33"/>
        <v>0.56060292559928659</v>
      </c>
      <c r="AB85" s="1126"/>
      <c r="AC85" s="1099"/>
    </row>
    <row r="86" spans="1:29">
      <c r="A86" s="1165">
        <f>Calendar!J78</f>
        <v>47296</v>
      </c>
      <c r="C86" s="1125"/>
      <c r="D86" s="1146">
        <f t="shared" ca="1" si="19"/>
        <v>47999</v>
      </c>
      <c r="E86" s="1147">
        <f t="shared" ca="1" si="20"/>
        <v>48026</v>
      </c>
      <c r="F86" s="1148">
        <f t="shared" ca="1" si="21"/>
        <v>2311</v>
      </c>
      <c r="G86" s="1149">
        <f ca="1">IF(F86&lt;&gt;"",COUNTIF($F$11:F86,"&gt;0"),"")</f>
        <v>76</v>
      </c>
      <c r="H86" s="1150">
        <v>9.0906429830009908E-3</v>
      </c>
      <c r="I86" s="1094"/>
      <c r="J86" s="1151">
        <f t="shared" ca="1" si="22"/>
        <v>4546579418.0393667</v>
      </c>
      <c r="K86" s="1152">
        <f t="shared" ca="1" si="23"/>
        <v>41331330.2832563</v>
      </c>
      <c r="L86" s="1151">
        <f t="shared" ca="1" si="24"/>
        <v>0</v>
      </c>
      <c r="M86" s="1151">
        <f t="shared" ca="1" si="25"/>
        <v>0</v>
      </c>
      <c r="N86" s="1151">
        <f t="shared" ca="1" si="34"/>
        <v>4505248087.7561102</v>
      </c>
      <c r="O86" s="1094"/>
      <c r="P86" s="1151">
        <f t="shared" ca="1" si="26"/>
        <v>41331330.283256531</v>
      </c>
      <c r="Q86" s="1151">
        <f t="shared" ca="1" si="27"/>
        <v>4279985683.3683043</v>
      </c>
      <c r="R86" s="1151">
        <f t="shared" ca="1" si="35"/>
        <v>4319250447.1373978</v>
      </c>
      <c r="S86" s="1151">
        <f t="shared" ca="1" si="36"/>
        <v>39264763.769093513</v>
      </c>
      <c r="T86" s="1151">
        <f t="shared" ca="1" si="28"/>
        <v>4279985683.3683043</v>
      </c>
      <c r="U86" s="1153">
        <f t="shared" ca="1" si="29"/>
        <v>0.55565924550216095</v>
      </c>
      <c r="V86" s="1154">
        <f t="shared" ca="1" si="30"/>
        <v>5.0000000000000044E-2</v>
      </c>
      <c r="X86" s="1155">
        <f t="shared" ca="1" si="37"/>
        <v>227328970.90196937</v>
      </c>
      <c r="Y86" s="1155">
        <f t="shared" ca="1" si="31"/>
        <v>2066566.5141630173</v>
      </c>
      <c r="Z86" s="1155">
        <f t="shared" ca="1" si="32"/>
        <v>225262404.38780636</v>
      </c>
      <c r="AA86" s="1153">
        <f t="shared" ca="1" si="33"/>
        <v>0.55554489467734447</v>
      </c>
      <c r="AB86" s="1126"/>
      <c r="AC86" s="1099"/>
    </row>
    <row r="87" spans="1:29">
      <c r="A87" s="1165">
        <f>Calendar!J79</f>
        <v>47326</v>
      </c>
      <c r="C87" s="1125"/>
      <c r="D87" s="1146">
        <f t="shared" ca="1" si="19"/>
        <v>48029</v>
      </c>
      <c r="E87" s="1147">
        <f t="shared" ca="1" si="20"/>
        <v>48057</v>
      </c>
      <c r="F87" s="1148">
        <f t="shared" ca="1" si="21"/>
        <v>2342</v>
      </c>
      <c r="G87" s="1149">
        <f ca="1">IF(F87&lt;&gt;"",COUNTIF($F$11:F87,"&gt;0"),"")</f>
        <v>77</v>
      </c>
      <c r="H87" s="1150">
        <v>9.1467158097798887E-3</v>
      </c>
      <c r="I87" s="1094"/>
      <c r="J87" s="1151">
        <f t="shared" ca="1" si="22"/>
        <v>4505248087.7561102</v>
      </c>
      <c r="K87" s="1152">
        <f t="shared" ca="1" si="23"/>
        <v>41208223.911259428</v>
      </c>
      <c r="L87" s="1151">
        <f t="shared" ca="1" si="24"/>
        <v>0</v>
      </c>
      <c r="M87" s="1151">
        <f t="shared" ca="1" si="25"/>
        <v>0</v>
      </c>
      <c r="N87" s="1151">
        <f t="shared" ca="1" si="34"/>
        <v>4464039863.8448505</v>
      </c>
      <c r="O87" s="1094"/>
      <c r="P87" s="1151">
        <f t="shared" ca="1" si="26"/>
        <v>41208223.911259651</v>
      </c>
      <c r="Q87" s="1151">
        <f t="shared" ca="1" si="27"/>
        <v>4240837870.6526079</v>
      </c>
      <c r="R87" s="1151">
        <f t="shared" ca="1" si="35"/>
        <v>4279985683.3683043</v>
      </c>
      <c r="S87" s="1151">
        <f t="shared" ca="1" si="36"/>
        <v>39147812.715696335</v>
      </c>
      <c r="T87" s="1151">
        <f t="shared" ca="1" si="28"/>
        <v>4240837870.6526079</v>
      </c>
      <c r="U87" s="1153">
        <f t="shared" ca="1" si="29"/>
        <v>0.55060794568109717</v>
      </c>
      <c r="V87" s="1154">
        <f t="shared" ca="1" si="30"/>
        <v>5.0000000000000044E-2</v>
      </c>
      <c r="X87" s="1155">
        <f t="shared" ca="1" si="37"/>
        <v>225262404.38780636</v>
      </c>
      <c r="Y87" s="1155">
        <f t="shared" ca="1" si="31"/>
        <v>2060411.1955633163</v>
      </c>
      <c r="Z87" s="1155">
        <f t="shared" ca="1" si="32"/>
        <v>223201993.19224304</v>
      </c>
      <c r="AA87" s="1153">
        <f t="shared" ca="1" si="33"/>
        <v>0.55049463437880342</v>
      </c>
      <c r="AB87" s="1126"/>
      <c r="AC87" s="1099"/>
    </row>
    <row r="88" spans="1:29">
      <c r="A88" s="1165">
        <f>Calendar!J80</f>
        <v>47357</v>
      </c>
      <c r="C88" s="1125"/>
      <c r="D88" s="1146">
        <f t="shared" ca="1" si="19"/>
        <v>48060</v>
      </c>
      <c r="E88" s="1147">
        <f t="shared" ca="1" si="20"/>
        <v>48087</v>
      </c>
      <c r="F88" s="1148">
        <f t="shared" ca="1" si="21"/>
        <v>2372</v>
      </c>
      <c r="G88" s="1149">
        <f ca="1">IF(F88&lt;&gt;"",COUNTIF($F$11:F88,"&gt;0"),"")</f>
        <v>78</v>
      </c>
      <c r="H88" s="1150">
        <v>9.2122950644957374E-3</v>
      </c>
      <c r="I88" s="1094"/>
      <c r="J88" s="1151">
        <f t="shared" ca="1" si="22"/>
        <v>4464039863.8448505</v>
      </c>
      <c r="K88" s="1152">
        <f t="shared" ca="1" si="23"/>
        <v>41124052.405410141</v>
      </c>
      <c r="L88" s="1151">
        <f t="shared" ca="1" si="24"/>
        <v>0</v>
      </c>
      <c r="M88" s="1151">
        <f t="shared" ca="1" si="25"/>
        <v>0</v>
      </c>
      <c r="N88" s="1151">
        <f t="shared" ca="1" si="34"/>
        <v>4422915811.4394407</v>
      </c>
      <c r="O88" s="1094"/>
      <c r="P88" s="1151">
        <f t="shared" ca="1" si="26"/>
        <v>41124052.405409813</v>
      </c>
      <c r="Q88" s="1151">
        <f t="shared" ca="1" si="27"/>
        <v>4201770020.8674684</v>
      </c>
      <c r="R88" s="1151">
        <f t="shared" ca="1" si="35"/>
        <v>4240837870.6526079</v>
      </c>
      <c r="S88" s="1151">
        <f t="shared" ca="1" si="36"/>
        <v>39067849.785139561</v>
      </c>
      <c r="T88" s="1151">
        <f t="shared" ca="1" si="28"/>
        <v>4201770020.8674684</v>
      </c>
      <c r="U88" s="1153">
        <f t="shared" ca="1" si="29"/>
        <v>0.54557169127934546</v>
      </c>
      <c r="V88" s="1154">
        <f t="shared" ca="1" si="30"/>
        <v>5.0000000000000044E-2</v>
      </c>
      <c r="X88" s="1155">
        <f t="shared" ca="1" si="37"/>
        <v>223201993.19224304</v>
      </c>
      <c r="Y88" s="1155">
        <f t="shared" ca="1" si="31"/>
        <v>2056202.6202702522</v>
      </c>
      <c r="Z88" s="1155">
        <f t="shared" ca="1" si="32"/>
        <v>221145790.57197279</v>
      </c>
      <c r="AA88" s="1153">
        <f t="shared" ca="1" si="33"/>
        <v>0.54545941640333095</v>
      </c>
      <c r="AB88" s="1126"/>
    </row>
    <row r="89" spans="1:29">
      <c r="A89" s="1165">
        <f>Calendar!J81</f>
        <v>47388</v>
      </c>
      <c r="C89" s="1125"/>
      <c r="D89" s="1146">
        <f t="shared" ca="1" si="19"/>
        <v>48091</v>
      </c>
      <c r="E89" s="1147">
        <f t="shared" ca="1" si="20"/>
        <v>48120</v>
      </c>
      <c r="F89" s="1148">
        <f t="shared" ca="1" si="21"/>
        <v>2405</v>
      </c>
      <c r="G89" s="1149">
        <f ca="1">IF(F89&lt;&gt;"",COUNTIF($F$11:F89,"&gt;0"),"")</f>
        <v>79</v>
      </c>
      <c r="H89" s="1150">
        <v>9.2730509460333659E-3</v>
      </c>
      <c r="I89" s="1094"/>
      <c r="J89" s="1151">
        <f t="shared" ca="1" si="22"/>
        <v>4422915811.4394407</v>
      </c>
      <c r="K89" s="1152">
        <f t="shared" ca="1" si="23"/>
        <v>41013923.649494439</v>
      </c>
      <c r="L89" s="1151">
        <f t="shared" ca="1" si="24"/>
        <v>0</v>
      </c>
      <c r="M89" s="1151">
        <f t="shared" ca="1" si="25"/>
        <v>0</v>
      </c>
      <c r="N89" s="1151">
        <f t="shared" ca="1" si="34"/>
        <v>4381901887.7899466</v>
      </c>
      <c r="O89" s="1094"/>
      <c r="P89" s="1151">
        <f t="shared" ca="1" si="26"/>
        <v>41013923.649494171</v>
      </c>
      <c r="Q89" s="1151">
        <f t="shared" ca="1" si="27"/>
        <v>4162806793.4004488</v>
      </c>
      <c r="R89" s="1151">
        <f t="shared" ca="1" si="35"/>
        <v>4201770020.8674684</v>
      </c>
      <c r="S89" s="1151">
        <f t="shared" ca="1" si="36"/>
        <v>38963227.467019558</v>
      </c>
      <c r="T89" s="1151">
        <f t="shared" ca="1" si="28"/>
        <v>4162806793.4004488</v>
      </c>
      <c r="U89" s="1153">
        <f t="shared" ca="1" si="29"/>
        <v>0.54054572388044408</v>
      </c>
      <c r="V89" s="1154">
        <f t="shared" ca="1" si="30"/>
        <v>5.0000000000000044E-2</v>
      </c>
      <c r="X89" s="1155">
        <f t="shared" ca="1" si="37"/>
        <v>221145790.57197279</v>
      </c>
      <c r="Y89" s="1155">
        <f t="shared" ca="1" si="31"/>
        <v>2050696.1824746132</v>
      </c>
      <c r="Z89" s="1155">
        <f t="shared" ca="1" si="32"/>
        <v>219095094.38949817</v>
      </c>
      <c r="AA89" s="1153">
        <f t="shared" ca="1" si="33"/>
        <v>0.54043448331371646</v>
      </c>
      <c r="AB89" s="1126"/>
    </row>
    <row r="90" spans="1:29">
      <c r="A90" s="1165">
        <f>Calendar!J82</f>
        <v>47420</v>
      </c>
      <c r="C90" s="1125"/>
      <c r="D90" s="1146">
        <f t="shared" ca="1" si="19"/>
        <v>48121</v>
      </c>
      <c r="E90" s="1147">
        <f t="shared" ca="1" si="20"/>
        <v>48148</v>
      </c>
      <c r="F90" s="1148">
        <f t="shared" ca="1" si="21"/>
        <v>2433</v>
      </c>
      <c r="G90" s="1149">
        <f ca="1">IF(F90&lt;&gt;"",COUNTIF($F$11:F90,"&gt;0"),"")</f>
        <v>80</v>
      </c>
      <c r="H90" s="1150">
        <v>9.3325615661931996E-3</v>
      </c>
      <c r="I90" s="1094"/>
      <c r="J90" s="1151">
        <f t="shared" ca="1" si="22"/>
        <v>4381901887.7899466</v>
      </c>
      <c r="K90" s="1152">
        <f t="shared" ca="1" si="23"/>
        <v>40894369.144817881</v>
      </c>
      <c r="L90" s="1151">
        <f t="shared" ca="1" si="24"/>
        <v>0</v>
      </c>
      <c r="M90" s="1151">
        <f t="shared" ca="1" si="25"/>
        <v>0</v>
      </c>
      <c r="N90" s="1151">
        <f t="shared" ca="1" si="34"/>
        <v>4341007518.6451283</v>
      </c>
      <c r="O90" s="1094"/>
      <c r="P90" s="1151">
        <f t="shared" ca="1" si="26"/>
        <v>40894369.144818306</v>
      </c>
      <c r="Q90" s="1151">
        <f t="shared" ca="1" si="27"/>
        <v>4123957142.7128716</v>
      </c>
      <c r="R90" s="1151">
        <f t="shared" ca="1" si="35"/>
        <v>4162806793.4004488</v>
      </c>
      <c r="S90" s="1151">
        <f t="shared" ca="1" si="36"/>
        <v>38849650.687577248</v>
      </c>
      <c r="T90" s="1151">
        <f t="shared" ca="1" si="28"/>
        <v>4123957142.7128716</v>
      </c>
      <c r="U90" s="1153">
        <f t="shared" ca="1" si="29"/>
        <v>0.5355332158442403</v>
      </c>
      <c r="V90" s="1154">
        <f t="shared" ca="1" si="30"/>
        <v>5.0000000000000044E-2</v>
      </c>
      <c r="X90" s="1155">
        <f t="shared" ca="1" si="37"/>
        <v>219095094.38949817</v>
      </c>
      <c r="Y90" s="1155">
        <f t="shared" ca="1" si="31"/>
        <v>2044718.4572410583</v>
      </c>
      <c r="Z90" s="1155">
        <f t="shared" ca="1" si="32"/>
        <v>217050375.93225712</v>
      </c>
      <c r="AA90" s="1153">
        <f t="shared" ca="1" si="33"/>
        <v>0.53542300681695543</v>
      </c>
      <c r="AB90" s="1126"/>
    </row>
    <row r="91" spans="1:29">
      <c r="A91" s="1165">
        <f>Calendar!J83</f>
        <v>47449</v>
      </c>
      <c r="C91" s="1125"/>
      <c r="D91" s="1146">
        <f t="shared" ca="1" si="19"/>
        <v>48152</v>
      </c>
      <c r="E91" s="1147">
        <f t="shared" ca="1" si="20"/>
        <v>48179</v>
      </c>
      <c r="F91" s="1148">
        <f t="shared" ca="1" si="21"/>
        <v>2464</v>
      </c>
      <c r="G91" s="1149">
        <f ca="1">IF(F91&lt;&gt;"",COUNTIF($F$11:F91,"&gt;0"),"")</f>
        <v>81</v>
      </c>
      <c r="H91" s="1150">
        <v>9.3924952872224948E-3</v>
      </c>
      <c r="I91" s="1094"/>
      <c r="J91" s="1151">
        <f t="shared" ca="1" si="22"/>
        <v>4341007518.6451283</v>
      </c>
      <c r="K91" s="1152">
        <f t="shared" ca="1" si="23"/>
        <v>40772892.660671785</v>
      </c>
      <c r="L91" s="1151">
        <f t="shared" ca="1" si="24"/>
        <v>0</v>
      </c>
      <c r="M91" s="1151">
        <f t="shared" ca="1" si="25"/>
        <v>0</v>
      </c>
      <c r="N91" s="1151">
        <f t="shared" ca="1" si="34"/>
        <v>4300234625.9844561</v>
      </c>
      <c r="O91" s="1094"/>
      <c r="P91" s="1151">
        <f t="shared" ca="1" si="26"/>
        <v>40772892.660672188</v>
      </c>
      <c r="Q91" s="1151">
        <f t="shared" ca="1" si="27"/>
        <v>4085222894.6852331</v>
      </c>
      <c r="R91" s="1151">
        <f t="shared" ca="1" si="35"/>
        <v>4123957142.7128716</v>
      </c>
      <c r="S91" s="1151">
        <f t="shared" ca="1" si="36"/>
        <v>38734248.027638435</v>
      </c>
      <c r="T91" s="1151">
        <f t="shared" ca="1" si="28"/>
        <v>4085222894.6852331</v>
      </c>
      <c r="U91" s="1153">
        <f t="shared" ca="1" si="29"/>
        <v>0.53053531913663243</v>
      </c>
      <c r="V91" s="1154">
        <f t="shared" ca="1" si="30"/>
        <v>5.0000000000000044E-2</v>
      </c>
      <c r="X91" s="1155">
        <f t="shared" ca="1" si="37"/>
        <v>217050375.93225712</v>
      </c>
      <c r="Y91" s="1155">
        <f t="shared" ca="1" si="31"/>
        <v>2038644.6330337524</v>
      </c>
      <c r="Z91" s="1155">
        <f t="shared" ca="1" si="32"/>
        <v>215011731.29922336</v>
      </c>
      <c r="AA91" s="1153">
        <f t="shared" ca="1" si="33"/>
        <v>0.5304261386418796</v>
      </c>
      <c r="AB91" s="1126"/>
    </row>
    <row r="92" spans="1:29">
      <c r="A92" s="1165">
        <f>Calendar!J84</f>
        <v>47479</v>
      </c>
      <c r="C92" s="1125"/>
      <c r="D92" s="1146">
        <f t="shared" ca="1" si="19"/>
        <v>48182</v>
      </c>
      <c r="E92" s="1147">
        <f t="shared" ca="1" si="20"/>
        <v>48211</v>
      </c>
      <c r="F92" s="1148">
        <f t="shared" ca="1" si="21"/>
        <v>2496</v>
      </c>
      <c r="G92" s="1149">
        <f ca="1">IF(F92&lt;&gt;"",COUNTIF($F$11:F92,"&gt;0"),"")</f>
        <v>82</v>
      </c>
      <c r="H92" s="1150">
        <v>9.4410513236365939E-3</v>
      </c>
      <c r="I92" s="1094"/>
      <c r="J92" s="1151">
        <f t="shared" ca="1" si="22"/>
        <v>4300234625.9844561</v>
      </c>
      <c r="K92" s="1152">
        <f t="shared" ca="1" si="23"/>
        <v>40598735.807598464</v>
      </c>
      <c r="L92" s="1151">
        <f t="shared" ca="1" si="24"/>
        <v>0</v>
      </c>
      <c r="M92" s="1151">
        <f t="shared" ca="1" si="25"/>
        <v>0</v>
      </c>
      <c r="N92" s="1151">
        <f t="shared" ca="1" si="34"/>
        <v>4259635890.1768575</v>
      </c>
      <c r="O92" s="1094"/>
      <c r="P92" s="1151">
        <f t="shared" ca="1" si="26"/>
        <v>40598735.807598591</v>
      </c>
      <c r="Q92" s="1151">
        <f t="shared" ca="1" si="27"/>
        <v>4046654095.6680145</v>
      </c>
      <c r="R92" s="1151">
        <f t="shared" ca="1" si="35"/>
        <v>4085222894.6852331</v>
      </c>
      <c r="S92" s="1151">
        <f t="shared" ca="1" si="36"/>
        <v>38568799.01721859</v>
      </c>
      <c r="T92" s="1151">
        <f t="shared" ca="1" si="28"/>
        <v>4046654095.6680145</v>
      </c>
      <c r="U92" s="1153">
        <f t="shared" ca="1" si="29"/>
        <v>0.52555226865193649</v>
      </c>
      <c r="V92" s="1154">
        <f t="shared" ca="1" si="30"/>
        <v>5.0000000000000044E-2</v>
      </c>
      <c r="X92" s="1155">
        <f t="shared" ca="1" si="37"/>
        <v>215011731.29922336</v>
      </c>
      <c r="Y92" s="1155">
        <f t="shared" ca="1" si="31"/>
        <v>2029936.7903800011</v>
      </c>
      <c r="Z92" s="1155">
        <f t="shared" ca="1" si="32"/>
        <v>212981794.50884336</v>
      </c>
      <c r="AA92" s="1153">
        <f t="shared" ca="1" si="33"/>
        <v>0.52544411363446575</v>
      </c>
      <c r="AB92" s="1126"/>
    </row>
    <row r="93" spans="1:29">
      <c r="A93" s="1165">
        <f>Calendar!J85</f>
        <v>47511</v>
      </c>
      <c r="C93" s="1125"/>
      <c r="D93" s="1146">
        <f t="shared" ca="1" si="19"/>
        <v>48213</v>
      </c>
      <c r="E93" s="1147">
        <f t="shared" ca="1" si="20"/>
        <v>48240</v>
      </c>
      <c r="F93" s="1148">
        <f t="shared" ca="1" si="21"/>
        <v>2525</v>
      </c>
      <c r="G93" s="1149">
        <f ca="1">IF(F93&lt;&gt;"",COUNTIF($F$11:F93,"&gt;0"),"")</f>
        <v>83</v>
      </c>
      <c r="H93" s="1150">
        <v>9.4894260607976642E-3</v>
      </c>
      <c r="I93" s="1094"/>
      <c r="J93" s="1151">
        <f t="shared" ca="1" si="22"/>
        <v>4259635890.1768575</v>
      </c>
      <c r="K93" s="1152">
        <f t="shared" ca="1" si="23"/>
        <v>40421499.825753331</v>
      </c>
      <c r="L93" s="1151">
        <f t="shared" ca="1" si="24"/>
        <v>0</v>
      </c>
      <c r="M93" s="1151">
        <f t="shared" ca="1" si="25"/>
        <v>0</v>
      </c>
      <c r="N93" s="1151">
        <f t="shared" ca="1" si="34"/>
        <v>4219214390.3511043</v>
      </c>
      <c r="O93" s="1094"/>
      <c r="P93" s="1151">
        <f t="shared" ca="1" si="26"/>
        <v>40421499.825753689</v>
      </c>
      <c r="Q93" s="1151">
        <f t="shared" ca="1" si="27"/>
        <v>4008253670.833549</v>
      </c>
      <c r="R93" s="1151">
        <f t="shared" ca="1" si="35"/>
        <v>4046654095.6680145</v>
      </c>
      <c r="S93" s="1151">
        <f t="shared" ca="1" si="36"/>
        <v>38400424.834465504</v>
      </c>
      <c r="T93" s="1151">
        <f t="shared" ca="1" si="28"/>
        <v>4008253670.833549</v>
      </c>
      <c r="U93" s="1153">
        <f t="shared" ca="1" si="29"/>
        <v>0.52059050271033991</v>
      </c>
      <c r="V93" s="1154">
        <f t="shared" ca="1" si="30"/>
        <v>5.0000000000000044E-2</v>
      </c>
      <c r="X93" s="1155">
        <f t="shared" ca="1" si="37"/>
        <v>212981794.50884336</v>
      </c>
      <c r="Y93" s="1155">
        <f t="shared" ca="1" si="31"/>
        <v>2021074.9912881851</v>
      </c>
      <c r="Z93" s="1155">
        <f t="shared" ca="1" si="32"/>
        <v>210960719.51755518</v>
      </c>
      <c r="AA93" s="1153">
        <f t="shared" ca="1" si="33"/>
        <v>0.52048336878993984</v>
      </c>
      <c r="AB93" s="1126"/>
    </row>
    <row r="94" spans="1:29">
      <c r="A94" s="1165">
        <f>Calendar!J86</f>
        <v>47541</v>
      </c>
      <c r="C94" s="1125"/>
      <c r="D94" s="1146">
        <f t="shared" ca="1" si="19"/>
        <v>48244</v>
      </c>
      <c r="E94" s="1147">
        <f t="shared" ca="1" si="20"/>
        <v>48271</v>
      </c>
      <c r="F94" s="1148">
        <f t="shared" ca="1" si="21"/>
        <v>2556</v>
      </c>
      <c r="G94" s="1149">
        <f ca="1">IF(F94&lt;&gt;"",COUNTIF($F$11:F94,"&gt;0"),"")</f>
        <v>84</v>
      </c>
      <c r="H94" s="1150">
        <v>9.5446780838907511E-3</v>
      </c>
      <c r="I94" s="1094"/>
      <c r="J94" s="1151">
        <f t="shared" ca="1" si="22"/>
        <v>4219214390.3511043</v>
      </c>
      <c r="K94" s="1152">
        <f t="shared" ca="1" si="23"/>
        <v>40271043.12282066</v>
      </c>
      <c r="L94" s="1151">
        <f t="shared" ca="1" si="24"/>
        <v>0</v>
      </c>
      <c r="M94" s="1151">
        <f t="shared" ca="1" si="25"/>
        <v>0</v>
      </c>
      <c r="N94" s="1151">
        <f t="shared" ca="1" si="34"/>
        <v>4178943347.2282834</v>
      </c>
      <c r="O94" s="1094"/>
      <c r="P94" s="1151">
        <f t="shared" ca="1" si="26"/>
        <v>40271043.122820854</v>
      </c>
      <c r="Q94" s="1151">
        <f t="shared" ca="1" si="27"/>
        <v>3969996179.866869</v>
      </c>
      <c r="R94" s="1151">
        <f t="shared" ca="1" si="35"/>
        <v>4008253670.833549</v>
      </c>
      <c r="S94" s="1151">
        <f t="shared" ca="1" si="36"/>
        <v>38257490.96668005</v>
      </c>
      <c r="T94" s="1151">
        <f t="shared" ca="1" si="28"/>
        <v>3969996179.866869</v>
      </c>
      <c r="U94" s="1153">
        <f t="shared" ca="1" si="29"/>
        <v>0.51565039762691667</v>
      </c>
      <c r="V94" s="1154">
        <f t="shared" ca="1" si="30"/>
        <v>5.0000000000000044E-2</v>
      </c>
      <c r="X94" s="1155">
        <f t="shared" ca="1" si="37"/>
        <v>210960719.51755518</v>
      </c>
      <c r="Y94" s="1155">
        <f t="shared" ca="1" si="31"/>
        <v>2013552.1561408043</v>
      </c>
      <c r="Z94" s="1155">
        <f t="shared" ca="1" si="32"/>
        <v>208947167.36141437</v>
      </c>
      <c r="AA94" s="1153">
        <f t="shared" ca="1" si="33"/>
        <v>0.51554428034593147</v>
      </c>
      <c r="AB94" s="1126"/>
    </row>
    <row r="95" spans="1:29">
      <c r="A95" s="1165">
        <f>Calendar!J87</f>
        <v>47569</v>
      </c>
      <c r="C95" s="1125"/>
      <c r="D95" s="1146">
        <f t="shared" ca="1" si="19"/>
        <v>48273</v>
      </c>
      <c r="E95" s="1147">
        <f t="shared" ca="1" si="20"/>
        <v>48303</v>
      </c>
      <c r="F95" s="1148">
        <f t="shared" ca="1" si="21"/>
        <v>2588</v>
      </c>
      <c r="G95" s="1149">
        <f ca="1">IF(F95&lt;&gt;"",COUNTIF($F$11:F95,"&gt;0"),"")</f>
        <v>85</v>
      </c>
      <c r="H95" s="1150">
        <v>9.5921706937073109E-3</v>
      </c>
      <c r="I95" s="1094"/>
      <c r="J95" s="1151">
        <f t="shared" ca="1" si="22"/>
        <v>4178943347.2282834</v>
      </c>
      <c r="K95" s="1152">
        <f t="shared" ca="1" si="23"/>
        <v>40085137.905946277</v>
      </c>
      <c r="L95" s="1151">
        <f t="shared" ca="1" si="24"/>
        <v>0</v>
      </c>
      <c r="M95" s="1151">
        <f t="shared" ca="1" si="25"/>
        <v>0</v>
      </c>
      <c r="N95" s="1151">
        <f t="shared" ca="1" si="34"/>
        <v>4138858209.3223372</v>
      </c>
      <c r="O95" s="1094"/>
      <c r="P95" s="1151">
        <f t="shared" ca="1" si="26"/>
        <v>40085137.905946255</v>
      </c>
      <c r="Q95" s="1151">
        <f t="shared" ca="1" si="27"/>
        <v>3931915298.8562202</v>
      </c>
      <c r="R95" s="1151">
        <f t="shared" ca="1" si="35"/>
        <v>3969996179.866869</v>
      </c>
      <c r="S95" s="1151">
        <f t="shared" ca="1" si="36"/>
        <v>38080881.010648727</v>
      </c>
      <c r="T95" s="1151">
        <f t="shared" ca="1" si="28"/>
        <v>3931915298.8562202</v>
      </c>
      <c r="U95" s="1153">
        <f t="shared" ca="1" si="29"/>
        <v>0.51072868057773746</v>
      </c>
      <c r="V95" s="1154">
        <f t="shared" ca="1" si="30"/>
        <v>5.0000000000000044E-2</v>
      </c>
      <c r="X95" s="1155">
        <f t="shared" ca="1" si="37"/>
        <v>208947167.36141437</v>
      </c>
      <c r="Y95" s="1155">
        <f t="shared" ca="1" si="31"/>
        <v>2004256.8952975273</v>
      </c>
      <c r="Z95" s="1155">
        <f t="shared" ca="1" si="32"/>
        <v>206942910.46611685</v>
      </c>
      <c r="AA95" s="1153">
        <f t="shared" ca="1" si="33"/>
        <v>0.51062357615203902</v>
      </c>
      <c r="AB95" s="1126"/>
    </row>
    <row r="96" spans="1:29">
      <c r="A96" s="1165">
        <f>Calendar!J88</f>
        <v>47602</v>
      </c>
      <c r="C96" s="1125"/>
      <c r="D96" s="1146">
        <f t="shared" ca="1" si="19"/>
        <v>48304</v>
      </c>
      <c r="E96" s="1147">
        <f t="shared" ca="1" si="20"/>
        <v>48331</v>
      </c>
      <c r="F96" s="1148">
        <f t="shared" ca="1" si="21"/>
        <v>2616</v>
      </c>
      <c r="G96" s="1149">
        <f ca="1">IF(F96&lt;&gt;"",COUNTIF($F$11:F96,"&gt;0"),"")</f>
        <v>86</v>
      </c>
      <c r="H96" s="1150">
        <v>9.661662876957966E-3</v>
      </c>
      <c r="I96" s="1094"/>
      <c r="J96" s="1151">
        <f t="shared" ca="1" si="22"/>
        <v>4138858209.3223372</v>
      </c>
      <c r="K96" s="1152">
        <f t="shared" ca="1" si="23"/>
        <v>39988252.714002348</v>
      </c>
      <c r="L96" s="1151">
        <f t="shared" ca="1" si="24"/>
        <v>0</v>
      </c>
      <c r="M96" s="1151">
        <f t="shared" ca="1" si="25"/>
        <v>0</v>
      </c>
      <c r="N96" s="1151">
        <f t="shared" ca="1" si="34"/>
        <v>4098869956.608335</v>
      </c>
      <c r="O96" s="1094"/>
      <c r="P96" s="1151">
        <f t="shared" ca="1" si="26"/>
        <v>39988252.714002132</v>
      </c>
      <c r="Q96" s="1151">
        <f t="shared" ca="1" si="27"/>
        <v>3893926458.7779179</v>
      </c>
      <c r="R96" s="1151">
        <f t="shared" ca="1" si="35"/>
        <v>3931915298.8562202</v>
      </c>
      <c r="S96" s="1151">
        <f t="shared" ca="1" si="36"/>
        <v>37988840.078302383</v>
      </c>
      <c r="T96" s="1151">
        <f t="shared" ca="1" si="28"/>
        <v>3893926458.7779179</v>
      </c>
      <c r="U96" s="1153">
        <f t="shared" ca="1" si="29"/>
        <v>0.5058296838954639</v>
      </c>
      <c r="V96" s="1154">
        <f t="shared" ca="1" si="30"/>
        <v>5.0000000000000044E-2</v>
      </c>
      <c r="X96" s="1155">
        <f t="shared" ca="1" si="37"/>
        <v>206942910.46611685</v>
      </c>
      <c r="Y96" s="1155">
        <f t="shared" ca="1" si="31"/>
        <v>1999412.635699749</v>
      </c>
      <c r="Z96" s="1155">
        <f t="shared" ca="1" si="32"/>
        <v>204943497.8304171</v>
      </c>
      <c r="AA96" s="1153">
        <f t="shared" ca="1" si="33"/>
        <v>0.50572558764935693</v>
      </c>
      <c r="AB96" s="1126"/>
    </row>
    <row r="97" spans="1:28">
      <c r="A97" s="1165">
        <f>Calendar!J89</f>
        <v>47630</v>
      </c>
      <c r="C97" s="1125"/>
      <c r="D97" s="1146">
        <f t="shared" ca="1" si="19"/>
        <v>48334</v>
      </c>
      <c r="E97" s="1147">
        <f t="shared" ca="1" si="20"/>
        <v>48361</v>
      </c>
      <c r="F97" s="1148">
        <f t="shared" ca="1" si="21"/>
        <v>2646</v>
      </c>
      <c r="G97" s="1149">
        <f ca="1">IF(F97&lt;&gt;"",COUNTIF($F$11:F97,"&gt;0"),"")</f>
        <v>87</v>
      </c>
      <c r="H97" s="1150">
        <v>9.7202625010779555E-3</v>
      </c>
      <c r="I97" s="1094"/>
      <c r="J97" s="1151">
        <f t="shared" ca="1" si="22"/>
        <v>4098869956.608335</v>
      </c>
      <c r="K97" s="1152">
        <f t="shared" ca="1" si="23"/>
        <v>39842091.936015025</v>
      </c>
      <c r="L97" s="1151">
        <f t="shared" ca="1" si="24"/>
        <v>0</v>
      </c>
      <c r="M97" s="1151">
        <f t="shared" ca="1" si="25"/>
        <v>0</v>
      </c>
      <c r="N97" s="1151">
        <f t="shared" ca="1" si="34"/>
        <v>4059027864.6723199</v>
      </c>
      <c r="O97" s="1094"/>
      <c r="P97" s="1151">
        <f t="shared" ca="1" si="26"/>
        <v>39842091.936015129</v>
      </c>
      <c r="Q97" s="1151">
        <f t="shared" ca="1" si="27"/>
        <v>3856076471.4387035</v>
      </c>
      <c r="R97" s="1151">
        <f t="shared" ca="1" si="35"/>
        <v>3893926458.7779179</v>
      </c>
      <c r="S97" s="1151">
        <f t="shared" ca="1" si="36"/>
        <v>37849987.339214325</v>
      </c>
      <c r="T97" s="1151">
        <f t="shared" ca="1" si="28"/>
        <v>3856076471.4387035</v>
      </c>
      <c r="U97" s="1153">
        <f t="shared" ca="1" si="29"/>
        <v>0.50094252801650774</v>
      </c>
      <c r="V97" s="1154">
        <f t="shared" ca="1" si="30"/>
        <v>5.0000000000000044E-2</v>
      </c>
      <c r="X97" s="1155">
        <f t="shared" ca="1" si="37"/>
        <v>204943497.8304171</v>
      </c>
      <c r="Y97" s="1155">
        <f t="shared" ca="1" si="31"/>
        <v>1992104.5968008041</v>
      </c>
      <c r="Z97" s="1155">
        <f t="shared" ca="1" si="32"/>
        <v>202951393.23361629</v>
      </c>
      <c r="AA97" s="1153">
        <f t="shared" ca="1" si="33"/>
        <v>0.50083943751323823</v>
      </c>
      <c r="AB97" s="1126"/>
    </row>
    <row r="98" spans="1:28">
      <c r="A98" s="1165">
        <f>Calendar!J90</f>
        <v>47661</v>
      </c>
      <c r="C98" s="1125"/>
      <c r="D98" s="1146">
        <f t="shared" ca="1" si="19"/>
        <v>48365</v>
      </c>
      <c r="E98" s="1147">
        <f t="shared" ca="1" si="20"/>
        <v>48393</v>
      </c>
      <c r="F98" s="1148">
        <f t="shared" ca="1" si="21"/>
        <v>2678</v>
      </c>
      <c r="G98" s="1149">
        <f ca="1">IF(F98&lt;&gt;"",COUNTIF($F$11:F98,"&gt;0"),"")</f>
        <v>88</v>
      </c>
      <c r="H98" s="1150">
        <v>9.7800217095957136E-3</v>
      </c>
      <c r="I98" s="1094"/>
      <c r="J98" s="1151">
        <f t="shared" ca="1" si="22"/>
        <v>4059027864.6723199</v>
      </c>
      <c r="K98" s="1152">
        <f t="shared" ca="1" si="23"/>
        <v>39697380.636349224</v>
      </c>
      <c r="L98" s="1151">
        <f t="shared" ca="1" si="24"/>
        <v>0</v>
      </c>
      <c r="M98" s="1151">
        <f t="shared" ca="1" si="25"/>
        <v>0</v>
      </c>
      <c r="N98" s="1151">
        <f t="shared" ca="1" si="34"/>
        <v>4019330484.0359707</v>
      </c>
      <c r="O98" s="1094"/>
      <c r="P98" s="1151">
        <f t="shared" ca="1" si="26"/>
        <v>39697380.636349201</v>
      </c>
      <c r="Q98" s="1151">
        <f t="shared" ca="1" si="27"/>
        <v>3818363959.8341718</v>
      </c>
      <c r="R98" s="1151">
        <f t="shared" ca="1" si="35"/>
        <v>3856076471.4387035</v>
      </c>
      <c r="S98" s="1151">
        <f t="shared" ca="1" si="36"/>
        <v>37712511.604531765</v>
      </c>
      <c r="T98" s="1151">
        <f t="shared" ca="1" si="28"/>
        <v>3818363959.8341718</v>
      </c>
      <c r="U98" s="1153">
        <f t="shared" ca="1" si="29"/>
        <v>0.49607323514623369</v>
      </c>
      <c r="V98" s="1154">
        <f t="shared" ca="1" si="30"/>
        <v>5.0000000000000044E-2</v>
      </c>
      <c r="X98" s="1155">
        <f t="shared" ca="1" si="37"/>
        <v>202951393.23361629</v>
      </c>
      <c r="Y98" s="1155">
        <f t="shared" ca="1" si="31"/>
        <v>1984869.0318174362</v>
      </c>
      <c r="Z98" s="1155">
        <f t="shared" ca="1" si="32"/>
        <v>200966524.20179886</v>
      </c>
      <c r="AA98" s="1153">
        <f t="shared" ca="1" si="33"/>
        <v>0.49597114670971726</v>
      </c>
      <c r="AB98" s="1126"/>
    </row>
    <row r="99" spans="1:28">
      <c r="A99" s="1165">
        <f>Calendar!J91</f>
        <v>47693</v>
      </c>
      <c r="C99" s="1125"/>
      <c r="D99" s="1146">
        <f t="shared" ca="1" si="19"/>
        <v>48395</v>
      </c>
      <c r="E99" s="1147">
        <f t="shared" ca="1" si="20"/>
        <v>48422</v>
      </c>
      <c r="F99" s="1148">
        <f t="shared" ca="1" si="21"/>
        <v>2707</v>
      </c>
      <c r="G99" s="1149">
        <f ca="1">IF(F99&lt;&gt;"",COUNTIF($F$11:F99,"&gt;0"),"")</f>
        <v>89</v>
      </c>
      <c r="H99" s="1150">
        <v>9.8395058437742034E-3</v>
      </c>
      <c r="I99" s="1094"/>
      <c r="J99" s="1151">
        <f t="shared" ca="1" si="22"/>
        <v>4019330484.0359707</v>
      </c>
      <c r="K99" s="1152">
        <f t="shared" ca="1" si="23"/>
        <v>39548225.785731733</v>
      </c>
      <c r="L99" s="1151">
        <f t="shared" ca="1" si="24"/>
        <v>0</v>
      </c>
      <c r="M99" s="1151">
        <f t="shared" ca="1" si="25"/>
        <v>0</v>
      </c>
      <c r="N99" s="1151">
        <f t="shared" ca="1" si="34"/>
        <v>3979782258.2502389</v>
      </c>
      <c r="O99" s="1094"/>
      <c r="P99" s="1151">
        <f t="shared" ca="1" si="26"/>
        <v>39548225.785731792</v>
      </c>
      <c r="Q99" s="1151">
        <f t="shared" ca="1" si="27"/>
        <v>3780793145.3377266</v>
      </c>
      <c r="R99" s="1151">
        <f t="shared" ca="1" si="35"/>
        <v>3818363959.8341718</v>
      </c>
      <c r="S99" s="1151">
        <f t="shared" ca="1" si="36"/>
        <v>37570814.496445179</v>
      </c>
      <c r="T99" s="1151">
        <f t="shared" ca="1" si="28"/>
        <v>3780793145.3377266</v>
      </c>
      <c r="U99" s="1153">
        <f t="shared" ca="1" si="29"/>
        <v>0.49122162813695414</v>
      </c>
      <c r="V99" s="1154">
        <f t="shared" ca="1" si="30"/>
        <v>5.0000000000000044E-2</v>
      </c>
      <c r="X99" s="1155">
        <f t="shared" ca="1" si="37"/>
        <v>200966524.20179886</v>
      </c>
      <c r="Y99" s="1155">
        <f t="shared" ca="1" si="31"/>
        <v>1977411.2892866135</v>
      </c>
      <c r="Z99" s="1155">
        <f t="shared" ca="1" si="32"/>
        <v>198989112.91251224</v>
      </c>
      <c r="AA99" s="1153">
        <f t="shared" ca="1" si="33"/>
        <v>0.49112053812756318</v>
      </c>
      <c r="AB99" s="1126"/>
    </row>
    <row r="100" spans="1:28">
      <c r="A100" s="1165">
        <f>Calendar!J92</f>
        <v>47722</v>
      </c>
      <c r="C100" s="1125"/>
      <c r="D100" s="1146">
        <f t="shared" ca="1" si="19"/>
        <v>48426</v>
      </c>
      <c r="E100" s="1147">
        <f t="shared" ca="1" si="20"/>
        <v>48453</v>
      </c>
      <c r="F100" s="1148">
        <f t="shared" ca="1" si="21"/>
        <v>2738</v>
      </c>
      <c r="G100" s="1149">
        <f ca="1">IF(F100&lt;&gt;"",COUNTIF($F$11:F100,"&gt;0"),"")</f>
        <v>90</v>
      </c>
      <c r="H100" s="1150">
        <v>9.8993835338828818E-3</v>
      </c>
      <c r="I100" s="1094"/>
      <c r="J100" s="1151">
        <f t="shared" ca="1" si="22"/>
        <v>3979782258.2502389</v>
      </c>
      <c r="K100" s="1152">
        <f t="shared" ca="1" si="23"/>
        <v>39397390.955761649</v>
      </c>
      <c r="L100" s="1151">
        <f t="shared" ca="1" si="24"/>
        <v>0</v>
      </c>
      <c r="M100" s="1151">
        <f t="shared" ca="1" si="25"/>
        <v>0</v>
      </c>
      <c r="N100" s="1151">
        <f t="shared" ca="1" si="34"/>
        <v>3940384867.2944775</v>
      </c>
      <c r="O100" s="1094"/>
      <c r="P100" s="1151">
        <f t="shared" ca="1" si="26"/>
        <v>39397390.955761433</v>
      </c>
      <c r="Q100" s="1151">
        <f t="shared" ca="1" si="27"/>
        <v>3743365623.9297533</v>
      </c>
      <c r="R100" s="1151">
        <f t="shared" ca="1" si="35"/>
        <v>3780793145.3377266</v>
      </c>
      <c r="S100" s="1151">
        <f t="shared" ca="1" si="36"/>
        <v>37427521.407973289</v>
      </c>
      <c r="T100" s="1151">
        <f t="shared" ca="1" si="28"/>
        <v>3743365623.9297533</v>
      </c>
      <c r="U100" s="1153">
        <f t="shared" ca="1" si="29"/>
        <v>0.48638825005631225</v>
      </c>
      <c r="V100" s="1154">
        <f t="shared" ca="1" si="30"/>
        <v>5.0000000000000044E-2</v>
      </c>
      <c r="X100" s="1155">
        <f t="shared" ca="1" si="37"/>
        <v>198989112.91251224</v>
      </c>
      <c r="Y100" s="1155">
        <f t="shared" ca="1" si="31"/>
        <v>1969869.5477881432</v>
      </c>
      <c r="Z100" s="1155">
        <f t="shared" ca="1" si="32"/>
        <v>197019243.3647241</v>
      </c>
      <c r="AA100" s="1153">
        <f t="shared" ca="1" si="33"/>
        <v>0.48628815472265946</v>
      </c>
      <c r="AB100" s="1126"/>
    </row>
    <row r="101" spans="1:28">
      <c r="A101" s="1165">
        <f>Calendar!J93</f>
        <v>47753</v>
      </c>
      <c r="C101" s="1125"/>
      <c r="D101" s="1146">
        <f t="shared" ca="1" si="19"/>
        <v>48457</v>
      </c>
      <c r="E101" s="1147">
        <f t="shared" ca="1" si="20"/>
        <v>48484</v>
      </c>
      <c r="F101" s="1148">
        <f t="shared" ca="1" si="21"/>
        <v>2769</v>
      </c>
      <c r="G101" s="1149">
        <f ca="1">IF(F101&lt;&gt;"",COUNTIF($F$11:F101,"&gt;0"),"")</f>
        <v>91</v>
      </c>
      <c r="H101" s="1150">
        <v>9.9561697940096401E-3</v>
      </c>
      <c r="I101" s="1094"/>
      <c r="J101" s="1151">
        <f t="shared" ca="1" si="22"/>
        <v>3940384867.2944775</v>
      </c>
      <c r="K101" s="1152">
        <f t="shared" ca="1" si="23"/>
        <v>39231140.792529963</v>
      </c>
      <c r="L101" s="1151">
        <f t="shared" ca="1" si="24"/>
        <v>0</v>
      </c>
      <c r="M101" s="1151">
        <f t="shared" ca="1" si="25"/>
        <v>0</v>
      </c>
      <c r="N101" s="1151">
        <f t="shared" ca="1" si="34"/>
        <v>3901153726.5019474</v>
      </c>
      <c r="O101" s="1094"/>
      <c r="P101" s="1151">
        <f t="shared" ca="1" si="26"/>
        <v>39231140.79253006</v>
      </c>
      <c r="Q101" s="1151">
        <f t="shared" ca="1" si="27"/>
        <v>3706096040.1768498</v>
      </c>
      <c r="R101" s="1151">
        <f t="shared" ca="1" si="35"/>
        <v>3743365623.9297533</v>
      </c>
      <c r="S101" s="1151">
        <f t="shared" ca="1" si="36"/>
        <v>37269583.752903461</v>
      </c>
      <c r="T101" s="1151">
        <f t="shared" ca="1" si="28"/>
        <v>3706096040.1768498</v>
      </c>
      <c r="U101" s="1153">
        <f t="shared" ca="1" si="29"/>
        <v>0.48157330622263073</v>
      </c>
      <c r="V101" s="1154">
        <f t="shared" ca="1" si="30"/>
        <v>5.0000000000000044E-2</v>
      </c>
      <c r="X101" s="1155">
        <f t="shared" ca="1" si="37"/>
        <v>197019243.3647241</v>
      </c>
      <c r="Y101" s="1155">
        <f t="shared" ca="1" si="31"/>
        <v>1961557.0396265984</v>
      </c>
      <c r="Z101" s="1155">
        <f t="shared" ca="1" si="32"/>
        <v>195057686.3250975</v>
      </c>
      <c r="AA101" s="1153">
        <f t="shared" ca="1" si="33"/>
        <v>0.48147420177107553</v>
      </c>
      <c r="AB101" s="1126"/>
    </row>
    <row r="102" spans="1:28">
      <c r="A102" s="1165">
        <f>Calendar!J94</f>
        <v>47784</v>
      </c>
      <c r="C102" s="1125"/>
      <c r="D102" s="1146">
        <f t="shared" ca="1" si="19"/>
        <v>48487</v>
      </c>
      <c r="E102" s="1147">
        <f t="shared" ca="1" si="20"/>
        <v>48514</v>
      </c>
      <c r="F102" s="1148">
        <f t="shared" ca="1" si="21"/>
        <v>2799</v>
      </c>
      <c r="G102" s="1149">
        <f ca="1">IF(F102&lt;&gt;"",COUNTIF($F$11:F102,"&gt;0"),"")</f>
        <v>92</v>
      </c>
      <c r="H102" s="1150">
        <v>1.0011079015101747E-2</v>
      </c>
      <c r="I102" s="1094"/>
      <c r="J102" s="1151">
        <f t="shared" ca="1" si="22"/>
        <v>3901153726.5019474</v>
      </c>
      <c r="K102" s="1152">
        <f t="shared" ca="1" si="23"/>
        <v>39054758.206069626</v>
      </c>
      <c r="L102" s="1151">
        <f t="shared" ca="1" si="24"/>
        <v>0</v>
      </c>
      <c r="M102" s="1151">
        <f t="shared" ca="1" si="25"/>
        <v>0</v>
      </c>
      <c r="N102" s="1151">
        <f t="shared" ca="1" si="34"/>
        <v>3862098968.2958779</v>
      </c>
      <c r="O102" s="1094"/>
      <c r="P102" s="1151">
        <f t="shared" ca="1" si="26"/>
        <v>39054758.206069469</v>
      </c>
      <c r="Q102" s="1151">
        <f t="shared" ca="1" si="27"/>
        <v>3668994019.881084</v>
      </c>
      <c r="R102" s="1151">
        <f t="shared" ca="1" si="35"/>
        <v>3706096040.1768498</v>
      </c>
      <c r="S102" s="1151">
        <f t="shared" ca="1" si="36"/>
        <v>37102020.295765877</v>
      </c>
      <c r="T102" s="1151">
        <f t="shared" ca="1" si="28"/>
        <v>3668994019.881084</v>
      </c>
      <c r="U102" s="1153">
        <f t="shared" ca="1" si="29"/>
        <v>0.47677868061761564</v>
      </c>
      <c r="V102" s="1154">
        <f t="shared" ca="1" si="30"/>
        <v>5.0000000000000044E-2</v>
      </c>
      <c r="X102" s="1155">
        <f t="shared" ca="1" si="37"/>
        <v>195057686.3250975</v>
      </c>
      <c r="Y102" s="1155">
        <f t="shared" ca="1" si="31"/>
        <v>1952737.9103035927</v>
      </c>
      <c r="Z102" s="1155">
        <f t="shared" ca="1" si="32"/>
        <v>193104948.41479391</v>
      </c>
      <c r="AA102" s="1153">
        <f t="shared" ca="1" si="33"/>
        <v>0.47668056286680721</v>
      </c>
      <c r="AB102" s="1126"/>
    </row>
    <row r="103" spans="1:28">
      <c r="A103" s="1165">
        <f>Calendar!J95</f>
        <v>47814</v>
      </c>
      <c r="C103" s="1125"/>
      <c r="D103" s="1146">
        <f t="shared" ca="1" si="19"/>
        <v>48518</v>
      </c>
      <c r="E103" s="1147">
        <f t="shared" ca="1" si="20"/>
        <v>48547</v>
      </c>
      <c r="F103" s="1148">
        <f t="shared" ca="1" si="21"/>
        <v>2832</v>
      </c>
      <c r="G103" s="1149">
        <f ca="1">IF(F103&lt;&gt;"",COUNTIF($F$11:F103,"&gt;0"),"")</f>
        <v>93</v>
      </c>
      <c r="H103" s="1150">
        <v>1.0084905084903981E-2</v>
      </c>
      <c r="I103" s="1094"/>
      <c r="J103" s="1151">
        <f t="shared" ca="1" si="22"/>
        <v>3862098968.2958779</v>
      </c>
      <c r="K103" s="1152">
        <f t="shared" ca="1" si="23"/>
        <v>38948901.52376952</v>
      </c>
      <c r="L103" s="1151">
        <f t="shared" ca="1" si="24"/>
        <v>0</v>
      </c>
      <c r="M103" s="1151">
        <f t="shared" ca="1" si="25"/>
        <v>0</v>
      </c>
      <c r="N103" s="1151">
        <f t="shared" ca="1" si="34"/>
        <v>3823150066.7721086</v>
      </c>
      <c r="O103" s="1094"/>
      <c r="P103" s="1151">
        <f t="shared" ca="1" si="26"/>
        <v>38948901.523769379</v>
      </c>
      <c r="Q103" s="1151">
        <f t="shared" ca="1" si="27"/>
        <v>3631992563.4335032</v>
      </c>
      <c r="R103" s="1151">
        <f t="shared" ca="1" si="35"/>
        <v>3668994019.881084</v>
      </c>
      <c r="S103" s="1151">
        <f t="shared" ca="1" si="36"/>
        <v>37001456.447580814</v>
      </c>
      <c r="T103" s="1151">
        <f t="shared" ca="1" si="28"/>
        <v>3631992563.4335032</v>
      </c>
      <c r="U103" s="1153">
        <f t="shared" ca="1" si="29"/>
        <v>0.47200561157323678</v>
      </c>
      <c r="V103" s="1154">
        <f t="shared" ca="1" si="30"/>
        <v>5.0000000000000044E-2</v>
      </c>
      <c r="X103" s="1155">
        <f t="shared" ca="1" si="37"/>
        <v>193104948.41479391</v>
      </c>
      <c r="Y103" s="1155">
        <f t="shared" ca="1" si="31"/>
        <v>1947445.0761885643</v>
      </c>
      <c r="Z103" s="1155">
        <f t="shared" ca="1" si="32"/>
        <v>191157503.33860534</v>
      </c>
      <c r="AA103" s="1153">
        <f t="shared" ca="1" si="33"/>
        <v>0.47190847608698416</v>
      </c>
      <c r="AB103" s="1126"/>
    </row>
    <row r="104" spans="1:28">
      <c r="A104" s="1165">
        <f>Calendar!J96</f>
        <v>47844</v>
      </c>
      <c r="C104" s="1125"/>
      <c r="D104" s="1146">
        <f t="shared" ca="1" si="19"/>
        <v>48548</v>
      </c>
      <c r="E104" s="1147">
        <f t="shared" ca="1" si="20"/>
        <v>48575</v>
      </c>
      <c r="F104" s="1148">
        <f t="shared" ca="1" si="21"/>
        <v>2860</v>
      </c>
      <c r="G104" s="1149">
        <f ca="1">IF(F104&lt;&gt;"",COUNTIF($F$11:F104,"&gt;0"),"")</f>
        <v>94</v>
      </c>
      <c r="H104" s="1150">
        <v>1.0142221653639991E-2</v>
      </c>
      <c r="I104" s="1094"/>
      <c r="J104" s="1151">
        <f t="shared" ca="1" si="22"/>
        <v>3823150066.7721086</v>
      </c>
      <c r="K104" s="1152">
        <f t="shared" ca="1" si="23"/>
        <v>38775235.392331257</v>
      </c>
      <c r="L104" s="1151">
        <f t="shared" ca="1" si="24"/>
        <v>0</v>
      </c>
      <c r="M104" s="1151">
        <f t="shared" ca="1" si="25"/>
        <v>0</v>
      </c>
      <c r="N104" s="1151">
        <f t="shared" ca="1" si="34"/>
        <v>3784374831.3797774</v>
      </c>
      <c r="O104" s="1094"/>
      <c r="P104" s="1151">
        <f t="shared" ca="1" si="26"/>
        <v>38775235.392331123</v>
      </c>
      <c r="Q104" s="1151">
        <f t="shared" ca="1" si="27"/>
        <v>3595156089.8107882</v>
      </c>
      <c r="R104" s="1151">
        <f t="shared" ca="1" si="35"/>
        <v>3631992563.4335032</v>
      </c>
      <c r="S104" s="1151">
        <f t="shared" ca="1" si="36"/>
        <v>36836473.622714996</v>
      </c>
      <c r="T104" s="1151">
        <f t="shared" ca="1" si="28"/>
        <v>3595156089.8107882</v>
      </c>
      <c r="U104" s="1153">
        <f t="shared" ca="1" si="29"/>
        <v>0.46724547978097863</v>
      </c>
      <c r="V104" s="1154">
        <f t="shared" ca="1" si="30"/>
        <v>5.0000000000000155E-2</v>
      </c>
      <c r="X104" s="1155">
        <f t="shared" ca="1" si="37"/>
        <v>191157503.33860534</v>
      </c>
      <c r="Y104" s="1155">
        <f t="shared" ca="1" si="31"/>
        <v>1938761.769616127</v>
      </c>
      <c r="Z104" s="1155">
        <f t="shared" ca="1" si="32"/>
        <v>189218741.56898922</v>
      </c>
      <c r="AA104" s="1153">
        <f t="shared" ca="1" si="33"/>
        <v>0.46714932389688502</v>
      </c>
      <c r="AB104" s="1126"/>
    </row>
    <row r="105" spans="1:28">
      <c r="A105" s="1165">
        <f>Calendar!J97</f>
        <v>47875</v>
      </c>
      <c r="C105" s="1125"/>
      <c r="D105" s="1146">
        <f t="shared" ca="1" si="19"/>
        <v>48579</v>
      </c>
      <c r="E105" s="1147">
        <f t="shared" ca="1" si="20"/>
        <v>48606</v>
      </c>
      <c r="F105" s="1148">
        <f t="shared" ca="1" si="21"/>
        <v>2891</v>
      </c>
      <c r="G105" s="1149">
        <f ca="1">IF(F105&lt;&gt;"",COUNTIF($F$11:F105,"&gt;0"),"")</f>
        <v>95</v>
      </c>
      <c r="H105" s="1150">
        <v>1.0206235338456701E-2</v>
      </c>
      <c r="I105" s="1094"/>
      <c r="J105" s="1151">
        <f t="shared" ca="1" si="22"/>
        <v>3784374831.3797774</v>
      </c>
      <c r="K105" s="1152">
        <f t="shared" ca="1" si="23"/>
        <v>38624220.137994401</v>
      </c>
      <c r="L105" s="1151">
        <f t="shared" ca="1" si="24"/>
        <v>0</v>
      </c>
      <c r="M105" s="1151">
        <f t="shared" ca="1" si="25"/>
        <v>0</v>
      </c>
      <c r="N105" s="1151">
        <f t="shared" ca="1" si="34"/>
        <v>3745750611.2417831</v>
      </c>
      <c r="O105" s="1094"/>
      <c r="P105" s="1151">
        <f t="shared" ca="1" si="26"/>
        <v>38624220.137994289</v>
      </c>
      <c r="Q105" s="1151">
        <f t="shared" ca="1" si="27"/>
        <v>3558463080.6796937</v>
      </c>
      <c r="R105" s="1151">
        <f t="shared" ca="1" si="35"/>
        <v>3595156089.8107882</v>
      </c>
      <c r="S105" s="1151">
        <f t="shared" ca="1" si="36"/>
        <v>36693009.131094456</v>
      </c>
      <c r="T105" s="1151">
        <f t="shared" ca="1" si="28"/>
        <v>3558463080.6796937</v>
      </c>
      <c r="U105" s="1153">
        <f t="shared" ca="1" si="29"/>
        <v>0.46250657255837857</v>
      </c>
      <c r="V105" s="1154">
        <f t="shared" ca="1" si="30"/>
        <v>5.0000000000000044E-2</v>
      </c>
      <c r="X105" s="1155">
        <f t="shared" ca="1" si="37"/>
        <v>189218741.56898922</v>
      </c>
      <c r="Y105" s="1155">
        <f t="shared" ca="1" si="31"/>
        <v>1931211.0068998337</v>
      </c>
      <c r="Z105" s="1155">
        <f t="shared" ca="1" si="32"/>
        <v>187287530.56208938</v>
      </c>
      <c r="AA105" s="1153">
        <f t="shared" ca="1" si="33"/>
        <v>0.46241139190857578</v>
      </c>
      <c r="AB105" s="1126"/>
    </row>
    <row r="106" spans="1:28">
      <c r="A106" s="1165">
        <f>Calendar!J98</f>
        <v>47906</v>
      </c>
      <c r="C106" s="1125"/>
      <c r="D106" s="1146">
        <f t="shared" ca="1" si="19"/>
        <v>48610</v>
      </c>
      <c r="E106" s="1147">
        <f t="shared" ca="1" si="20"/>
        <v>48638</v>
      </c>
      <c r="F106" s="1148">
        <f t="shared" ca="1" si="21"/>
        <v>2923</v>
      </c>
      <c r="G106" s="1149">
        <f ca="1">IF(F106&lt;&gt;"",COUNTIF($F$11:F106,"&gt;0"),"")</f>
        <v>96</v>
      </c>
      <c r="H106" s="1150">
        <v>1.0266860205826534E-2</v>
      </c>
      <c r="I106" s="1094"/>
      <c r="J106" s="1151">
        <f t="shared" ca="1" si="22"/>
        <v>3745750611.2417831</v>
      </c>
      <c r="K106" s="1152">
        <f t="shared" ca="1" si="23"/>
        <v>38457097.891508676</v>
      </c>
      <c r="L106" s="1151">
        <f t="shared" ca="1" si="24"/>
        <v>0</v>
      </c>
      <c r="M106" s="1151">
        <f t="shared" ca="1" si="25"/>
        <v>0</v>
      </c>
      <c r="N106" s="1151">
        <f t="shared" ca="1" si="34"/>
        <v>3707293513.3502746</v>
      </c>
      <c r="O106" s="1094"/>
      <c r="P106" s="1151">
        <f t="shared" ca="1" si="26"/>
        <v>38457097.891508579</v>
      </c>
      <c r="Q106" s="1151">
        <f t="shared" ca="1" si="27"/>
        <v>3521928837.6827607</v>
      </c>
      <c r="R106" s="1151">
        <f t="shared" ca="1" si="35"/>
        <v>3558463080.6796937</v>
      </c>
      <c r="S106" s="1151">
        <f t="shared" ca="1" si="36"/>
        <v>36534242.996932983</v>
      </c>
      <c r="T106" s="1151">
        <f t="shared" ca="1" si="28"/>
        <v>3521928837.6827607</v>
      </c>
      <c r="U106" s="1153">
        <f t="shared" ca="1" si="29"/>
        <v>0.45778612163326476</v>
      </c>
      <c r="V106" s="1154">
        <f t="shared" ca="1" si="30"/>
        <v>5.0000000000000044E-2</v>
      </c>
      <c r="X106" s="1155">
        <f t="shared" ca="1" si="37"/>
        <v>187287530.56208938</v>
      </c>
      <c r="Y106" s="1155">
        <f t="shared" ca="1" si="31"/>
        <v>1922854.8945755959</v>
      </c>
      <c r="Z106" s="1155">
        <f t="shared" ca="1" si="32"/>
        <v>185364675.66751379</v>
      </c>
      <c r="AA106" s="1153">
        <f t="shared" ca="1" si="33"/>
        <v>0.4576919124195733</v>
      </c>
      <c r="AB106" s="1126"/>
    </row>
    <row r="107" spans="1:28">
      <c r="A107" s="1165">
        <f>Calendar!J99</f>
        <v>47934</v>
      </c>
      <c r="C107" s="1125"/>
      <c r="D107" s="1146">
        <f t="shared" ca="1" si="19"/>
        <v>48638</v>
      </c>
      <c r="E107" s="1147">
        <f t="shared" ca="1" si="20"/>
        <v>48666</v>
      </c>
      <c r="F107" s="1148">
        <f t="shared" ca="1" si="21"/>
        <v>2951</v>
      </c>
      <c r="G107" s="1149">
        <f ca="1">IF(F107&lt;&gt;"",COUNTIF($F$11:F107,"&gt;0"),"")</f>
        <v>97</v>
      </c>
      <c r="H107" s="1150">
        <v>1.0335059755144243E-2</v>
      </c>
      <c r="I107" s="1094"/>
      <c r="J107" s="1151">
        <f t="shared" ca="1" si="22"/>
        <v>3707293513.3502746</v>
      </c>
      <c r="K107" s="1152">
        <f t="shared" ca="1" si="23"/>
        <v>38315099.990333728</v>
      </c>
      <c r="L107" s="1151">
        <f t="shared" ca="1" si="24"/>
        <v>0</v>
      </c>
      <c r="M107" s="1151">
        <f t="shared" ca="1" si="25"/>
        <v>0</v>
      </c>
      <c r="N107" s="1151">
        <f t="shared" ca="1" si="34"/>
        <v>3668978413.359941</v>
      </c>
      <c r="O107" s="1094"/>
      <c r="P107" s="1151">
        <f t="shared" ca="1" si="26"/>
        <v>38315099.990333557</v>
      </c>
      <c r="Q107" s="1151">
        <f t="shared" ca="1" si="27"/>
        <v>3485529492.6919436</v>
      </c>
      <c r="R107" s="1151">
        <f t="shared" ca="1" si="35"/>
        <v>3521928837.6827607</v>
      </c>
      <c r="S107" s="1151">
        <f t="shared" ca="1" si="36"/>
        <v>36399344.99081707</v>
      </c>
      <c r="T107" s="1151">
        <f t="shared" ca="1" si="28"/>
        <v>3485529492.6919436</v>
      </c>
      <c r="U107" s="1153">
        <f t="shared" ca="1" si="29"/>
        <v>0.45308609551828855</v>
      </c>
      <c r="V107" s="1154">
        <f t="shared" ca="1" si="30"/>
        <v>5.0000000000000044E-2</v>
      </c>
      <c r="X107" s="1155">
        <f t="shared" ca="1" si="37"/>
        <v>185364675.66751379</v>
      </c>
      <c r="Y107" s="1155">
        <f t="shared" ca="1" si="31"/>
        <v>1915754.9995164871</v>
      </c>
      <c r="Z107" s="1155">
        <f t="shared" ca="1" si="32"/>
        <v>183448920.6679973</v>
      </c>
      <c r="AA107" s="1153">
        <f t="shared" ca="1" si="33"/>
        <v>0.45299285353742375</v>
      </c>
      <c r="AB107" s="1126"/>
    </row>
    <row r="108" spans="1:28">
      <c r="A108" s="1165">
        <f>Calendar!J100</f>
        <v>47966</v>
      </c>
      <c r="C108" s="1125"/>
      <c r="D108" s="1146">
        <f t="shared" ca="1" si="19"/>
        <v>48669</v>
      </c>
      <c r="E108" s="1147">
        <f t="shared" ca="1" si="20"/>
        <v>48696</v>
      </c>
      <c r="F108" s="1148">
        <f t="shared" ca="1" si="21"/>
        <v>2981</v>
      </c>
      <c r="G108" s="1149">
        <f ca="1">IF(F108&lt;&gt;"",COUNTIF($F$11:F108,"&gt;0"),"")</f>
        <v>98</v>
      </c>
      <c r="H108" s="1150">
        <v>1.0408245221072806E-2</v>
      </c>
      <c r="I108" s="1094"/>
      <c r="J108" s="1151">
        <f t="shared" ca="1" si="22"/>
        <v>3668978413.359941</v>
      </c>
      <c r="K108" s="1152">
        <f t="shared" ca="1" si="23"/>
        <v>38187627.03707289</v>
      </c>
      <c r="L108" s="1151">
        <f t="shared" ca="1" si="24"/>
        <v>0</v>
      </c>
      <c r="M108" s="1151">
        <f t="shared" ca="1" si="25"/>
        <v>0</v>
      </c>
      <c r="N108" s="1151">
        <f t="shared" ca="1" si="34"/>
        <v>3630790786.3228683</v>
      </c>
      <c r="O108" s="1094"/>
      <c r="P108" s="1151">
        <f t="shared" ca="1" si="26"/>
        <v>38187627.037072659</v>
      </c>
      <c r="Q108" s="1151">
        <f t="shared" ca="1" si="27"/>
        <v>3449251247.0067248</v>
      </c>
      <c r="R108" s="1151">
        <f t="shared" ca="1" si="35"/>
        <v>3485529492.6919436</v>
      </c>
      <c r="S108" s="1151">
        <f t="shared" ca="1" si="36"/>
        <v>36278245.685218811</v>
      </c>
      <c r="T108" s="1151">
        <f t="shared" ca="1" si="28"/>
        <v>3449251247.0067248</v>
      </c>
      <c r="U108" s="1153">
        <f t="shared" ca="1" si="29"/>
        <v>0.44840342364688207</v>
      </c>
      <c r="V108" s="1154">
        <f t="shared" ca="1" si="30"/>
        <v>5.0000000000000044E-2</v>
      </c>
      <c r="X108" s="1155">
        <f t="shared" ca="1" si="37"/>
        <v>183448920.6679973</v>
      </c>
      <c r="Y108" s="1155">
        <f t="shared" ca="1" si="31"/>
        <v>1909381.3518538475</v>
      </c>
      <c r="Z108" s="1155">
        <f t="shared" ca="1" si="32"/>
        <v>181539539.31614345</v>
      </c>
      <c r="AA108" s="1153">
        <f t="shared" ca="1" si="33"/>
        <v>0.44831114532746164</v>
      </c>
      <c r="AB108" s="1126"/>
    </row>
    <row r="109" spans="1:28">
      <c r="A109" s="1165">
        <f>Calendar!J101</f>
        <v>47995</v>
      </c>
      <c r="C109" s="1125"/>
      <c r="D109" s="1146">
        <f t="shared" ca="1" si="19"/>
        <v>48699</v>
      </c>
      <c r="E109" s="1147">
        <f t="shared" ca="1" si="20"/>
        <v>48726</v>
      </c>
      <c r="F109" s="1148">
        <f t="shared" ca="1" si="21"/>
        <v>3011</v>
      </c>
      <c r="G109" s="1149">
        <f ca="1">IF(F109&lt;&gt;"",COUNTIF($F$11:F109,"&gt;0"),"")</f>
        <v>99</v>
      </c>
      <c r="H109" s="1150">
        <v>1.0460068996684183E-2</v>
      </c>
      <c r="I109" s="1094"/>
      <c r="J109" s="1151">
        <f t="shared" ca="1" si="22"/>
        <v>3630790786.3228683</v>
      </c>
      <c r="K109" s="1152">
        <f t="shared" ca="1" si="23"/>
        <v>37978322.137462422</v>
      </c>
      <c r="L109" s="1151">
        <f t="shared" ca="1" si="24"/>
        <v>0</v>
      </c>
      <c r="M109" s="1151">
        <f t="shared" ca="1" si="25"/>
        <v>0</v>
      </c>
      <c r="N109" s="1151">
        <f t="shared" ca="1" si="34"/>
        <v>3592812464.1854057</v>
      </c>
      <c r="O109" s="1094"/>
      <c r="P109" s="1151">
        <f t="shared" ca="1" si="26"/>
        <v>37978322.137462616</v>
      </c>
      <c r="Q109" s="1151">
        <f t="shared" ca="1" si="27"/>
        <v>3413171840.9761353</v>
      </c>
      <c r="R109" s="1151">
        <f t="shared" ca="1" si="35"/>
        <v>3449251247.0067248</v>
      </c>
      <c r="S109" s="1151">
        <f t="shared" ca="1" si="36"/>
        <v>36079406.030589581</v>
      </c>
      <c r="T109" s="1151">
        <f t="shared" ca="1" si="28"/>
        <v>3413171840.9761353</v>
      </c>
      <c r="U109" s="1153">
        <f t="shared" ca="1" si="29"/>
        <v>0.44373633085559677</v>
      </c>
      <c r="V109" s="1154">
        <f t="shared" ca="1" si="30"/>
        <v>5.0000000000000044E-2</v>
      </c>
      <c r="X109" s="1155">
        <f t="shared" ca="1" si="37"/>
        <v>181539539.31614345</v>
      </c>
      <c r="Y109" s="1155">
        <f t="shared" ca="1" si="31"/>
        <v>1898916.1068730354</v>
      </c>
      <c r="Z109" s="1155">
        <f t="shared" ca="1" si="32"/>
        <v>179640623.20927042</v>
      </c>
      <c r="AA109" s="1153">
        <f t="shared" ca="1" si="33"/>
        <v>0.4436450129915529</v>
      </c>
      <c r="AB109" s="1126"/>
    </row>
    <row r="110" spans="1:28">
      <c r="A110" s="1165">
        <f>Calendar!J102</f>
        <v>48026</v>
      </c>
      <c r="C110" s="1125"/>
      <c r="D110" s="1146">
        <f t="shared" ca="1" si="19"/>
        <v>48730</v>
      </c>
      <c r="E110" s="1147">
        <f t="shared" ca="1" si="20"/>
        <v>48757</v>
      </c>
      <c r="F110" s="1148">
        <f t="shared" ca="1" si="21"/>
        <v>3042</v>
      </c>
      <c r="G110" s="1149">
        <f ca="1">IF(F110&lt;&gt;"",COUNTIF($F$11:F110,"&gt;0"),"")</f>
        <v>100</v>
      </c>
      <c r="H110" s="1150">
        <v>1.0528787347237506E-2</v>
      </c>
      <c r="I110" s="1094"/>
      <c r="J110" s="1151">
        <f t="shared" ca="1" si="22"/>
        <v>3592812464.1854057</v>
      </c>
      <c r="K110" s="1152">
        <f t="shared" ca="1" si="23"/>
        <v>37827958.413912505</v>
      </c>
      <c r="L110" s="1151">
        <f t="shared" ca="1" si="24"/>
        <v>0</v>
      </c>
      <c r="M110" s="1151">
        <f t="shared" ca="1" si="25"/>
        <v>0</v>
      </c>
      <c r="N110" s="1151">
        <f t="shared" ca="1" si="34"/>
        <v>3554984505.7714934</v>
      </c>
      <c r="O110" s="1094"/>
      <c r="P110" s="1151">
        <f t="shared" ca="1" si="26"/>
        <v>37827958.413912296</v>
      </c>
      <c r="Q110" s="1151">
        <f t="shared" ca="1" si="27"/>
        <v>3377235280.4829187</v>
      </c>
      <c r="R110" s="1151">
        <f t="shared" ca="1" si="35"/>
        <v>3413171840.9761353</v>
      </c>
      <c r="S110" s="1151">
        <f t="shared" ca="1" si="36"/>
        <v>35936560.493216515</v>
      </c>
      <c r="T110" s="1151">
        <f t="shared" ca="1" si="28"/>
        <v>3377235280.4829187</v>
      </c>
      <c r="U110" s="1153">
        <f t="shared" ca="1" si="29"/>
        <v>0.43909481821851171</v>
      </c>
      <c r="V110" s="1154">
        <f t="shared" ca="1" si="30"/>
        <v>5.0000000000000044E-2</v>
      </c>
      <c r="X110" s="1155">
        <f t="shared" ca="1" si="37"/>
        <v>179640623.20927042</v>
      </c>
      <c r="Y110" s="1155">
        <f t="shared" ca="1" si="31"/>
        <v>1891397.9206957817</v>
      </c>
      <c r="Z110" s="1155">
        <f t="shared" ca="1" si="32"/>
        <v>177749225.28857464</v>
      </c>
      <c r="AA110" s="1153">
        <f t="shared" ca="1" si="33"/>
        <v>0.43900445554562662</v>
      </c>
      <c r="AB110" s="1126"/>
    </row>
    <row r="111" spans="1:28">
      <c r="A111" s="1165">
        <f>Calendar!J103</f>
        <v>48057</v>
      </c>
      <c r="C111" s="1125"/>
      <c r="D111" s="1146">
        <f t="shared" ca="1" si="19"/>
        <v>48760</v>
      </c>
      <c r="E111" s="1147">
        <f t="shared" ca="1" si="20"/>
        <v>48787</v>
      </c>
      <c r="F111" s="1148">
        <f t="shared" ca="1" si="21"/>
        <v>3072</v>
      </c>
      <c r="G111" s="1149">
        <f ca="1">IF(F111&lt;&gt;"",COUNTIF($F$11:F111,"&gt;0"),"")</f>
        <v>101</v>
      </c>
      <c r="H111" s="1150">
        <v>1.0586099687577125E-2</v>
      </c>
      <c r="I111" s="1094"/>
      <c r="J111" s="1151">
        <f t="shared" ca="1" si="22"/>
        <v>3554984505.7714934</v>
      </c>
      <c r="K111" s="1152">
        <f t="shared" ca="1" si="23"/>
        <v>37633420.365889125</v>
      </c>
      <c r="L111" s="1151">
        <f t="shared" ca="1" si="24"/>
        <v>0</v>
      </c>
      <c r="M111" s="1151">
        <f t="shared" ca="1" si="25"/>
        <v>0</v>
      </c>
      <c r="N111" s="1151">
        <f t="shared" ca="1" si="34"/>
        <v>3517351085.4056044</v>
      </c>
      <c r="O111" s="1094"/>
      <c r="P111" s="1151">
        <f t="shared" ca="1" si="26"/>
        <v>37633420.365889072</v>
      </c>
      <c r="Q111" s="1151">
        <f t="shared" ca="1" si="27"/>
        <v>3341483531.135324</v>
      </c>
      <c r="R111" s="1151">
        <f t="shared" ca="1" si="35"/>
        <v>3377235280.4829187</v>
      </c>
      <c r="S111" s="1151">
        <f t="shared" ca="1" si="36"/>
        <v>35751749.347594738</v>
      </c>
      <c r="T111" s="1151">
        <f t="shared" ca="1" si="28"/>
        <v>3341483531.135324</v>
      </c>
      <c r="U111" s="1153">
        <f t="shared" ca="1" si="29"/>
        <v>0.43447168225221516</v>
      </c>
      <c r="V111" s="1154">
        <f t="shared" ca="1" si="30"/>
        <v>5.0000000000000044E-2</v>
      </c>
      <c r="X111" s="1155">
        <f t="shared" ca="1" si="37"/>
        <v>177749225.28857464</v>
      </c>
      <c r="Y111" s="1155">
        <f t="shared" ca="1" si="31"/>
        <v>1881671.0182943344</v>
      </c>
      <c r="Z111" s="1155">
        <f t="shared" ca="1" si="32"/>
        <v>175867554.2702803</v>
      </c>
      <c r="AA111" s="1153">
        <f t="shared" ca="1" si="33"/>
        <v>0.43438227098869658</v>
      </c>
      <c r="AB111" s="1126"/>
    </row>
    <row r="112" spans="1:28">
      <c r="A112" s="1165">
        <f>Calendar!J104</f>
        <v>48087</v>
      </c>
      <c r="C112" s="1125"/>
      <c r="D112" s="1146">
        <f t="shared" ca="1" si="19"/>
        <v>48791</v>
      </c>
      <c r="E112" s="1147">
        <f t="shared" ca="1" si="20"/>
        <v>48820</v>
      </c>
      <c r="F112" s="1148">
        <f t="shared" ca="1" si="21"/>
        <v>3105</v>
      </c>
      <c r="G112" s="1149">
        <f ca="1">IF(F112&lt;&gt;"",COUNTIF($F$11:F112,"&gt;0"),"")</f>
        <v>102</v>
      </c>
      <c r="H112" s="1150">
        <v>1.0648424617451045E-2</v>
      </c>
      <c r="I112" s="1094"/>
      <c r="J112" s="1151">
        <f t="shared" ca="1" si="22"/>
        <v>3517351085.4056044</v>
      </c>
      <c r="K112" s="1152">
        <f t="shared" ca="1" si="23"/>
        <v>37454247.886051193</v>
      </c>
      <c r="L112" s="1151">
        <f t="shared" ca="1" si="24"/>
        <v>0</v>
      </c>
      <c r="M112" s="1151">
        <f t="shared" ca="1" si="25"/>
        <v>0</v>
      </c>
      <c r="N112" s="1151">
        <f t="shared" ca="1" si="34"/>
        <v>3479896837.5195532</v>
      </c>
      <c r="O112" s="1094"/>
      <c r="P112" s="1151">
        <f t="shared" ca="1" si="26"/>
        <v>37454247.886051178</v>
      </c>
      <c r="Q112" s="1151">
        <f t="shared" ca="1" si="27"/>
        <v>3305901995.6435752</v>
      </c>
      <c r="R112" s="1151">
        <f t="shared" ca="1" si="35"/>
        <v>3341483531.135324</v>
      </c>
      <c r="S112" s="1151">
        <f t="shared" ca="1" si="36"/>
        <v>35581535.49174881</v>
      </c>
      <c r="T112" s="1151">
        <f t="shared" ca="1" si="28"/>
        <v>3305901995.6435752</v>
      </c>
      <c r="U112" s="1153">
        <f t="shared" ca="1" si="29"/>
        <v>0.42987232171246387</v>
      </c>
      <c r="V112" s="1154">
        <f t="shared" ca="1" si="30"/>
        <v>5.0000000000000044E-2</v>
      </c>
      <c r="X112" s="1155">
        <f t="shared" ca="1" si="37"/>
        <v>175867554.2702803</v>
      </c>
      <c r="Y112" s="1155">
        <f t="shared" ca="1" si="31"/>
        <v>1872712.3943023682</v>
      </c>
      <c r="Z112" s="1155">
        <f t="shared" ca="1" si="32"/>
        <v>173994841.87597793</v>
      </c>
      <c r="AA112" s="1153">
        <f t="shared" ca="1" si="33"/>
        <v>0.42978385696549437</v>
      </c>
      <c r="AB112" s="1126"/>
    </row>
    <row r="113" spans="1:28">
      <c r="A113" s="1165">
        <f>Calendar!J105</f>
        <v>48120</v>
      </c>
      <c r="C113" s="1125"/>
      <c r="D113" s="1146">
        <f t="shared" ca="1" si="19"/>
        <v>48822</v>
      </c>
      <c r="E113" s="1147">
        <f t="shared" ca="1" si="20"/>
        <v>48849</v>
      </c>
      <c r="F113" s="1148">
        <f t="shared" ca="1" si="21"/>
        <v>3134</v>
      </c>
      <c r="G113" s="1149">
        <f ca="1">IF(F113&lt;&gt;"",COUNTIF($F$11:F113,"&gt;0"),"")</f>
        <v>103</v>
      </c>
      <c r="H113" s="1150">
        <v>1.0696179559403711E-2</v>
      </c>
      <c r="I113" s="1094"/>
      <c r="J113" s="1151">
        <f t="shared" ca="1" si="22"/>
        <v>3479896837.5195532</v>
      </c>
      <c r="K113" s="1152">
        <f t="shared" ca="1" si="23"/>
        <v>37221601.422310263</v>
      </c>
      <c r="L113" s="1151">
        <f t="shared" ca="1" si="24"/>
        <v>0</v>
      </c>
      <c r="M113" s="1151">
        <f t="shared" ca="1" si="25"/>
        <v>0</v>
      </c>
      <c r="N113" s="1151">
        <f t="shared" ca="1" si="34"/>
        <v>3442675236.0972428</v>
      </c>
      <c r="O113" s="1094"/>
      <c r="P113" s="1151">
        <f t="shared" ca="1" si="26"/>
        <v>37221601.422310352</v>
      </c>
      <c r="Q113" s="1151">
        <f t="shared" ca="1" si="27"/>
        <v>3270541474.2923803</v>
      </c>
      <c r="R113" s="1151">
        <f t="shared" ca="1" si="35"/>
        <v>3305901995.6435752</v>
      </c>
      <c r="S113" s="1151">
        <f t="shared" ca="1" si="36"/>
        <v>35360521.351194859</v>
      </c>
      <c r="T113" s="1151">
        <f t="shared" ca="1" si="28"/>
        <v>3270541474.2923803</v>
      </c>
      <c r="U113" s="1153">
        <f t="shared" ca="1" si="29"/>
        <v>0.42529485869958</v>
      </c>
      <c r="V113" s="1154">
        <f t="shared" ca="1" si="30"/>
        <v>5.0000000000000155E-2</v>
      </c>
      <c r="X113" s="1155">
        <f t="shared" ca="1" si="37"/>
        <v>173994841.87597793</v>
      </c>
      <c r="Y113" s="1155">
        <f t="shared" ca="1" si="31"/>
        <v>1861080.0711154938</v>
      </c>
      <c r="Z113" s="1155">
        <f t="shared" ca="1" si="32"/>
        <v>172133761.80486244</v>
      </c>
      <c r="AA113" s="1153">
        <f t="shared" ca="1" si="33"/>
        <v>0.42520733596280041</v>
      </c>
      <c r="AB113" s="1126"/>
    </row>
    <row r="114" spans="1:28">
      <c r="A114" s="1165">
        <f>Calendar!J106</f>
        <v>48148</v>
      </c>
      <c r="C114" s="1125"/>
      <c r="D114" s="1146">
        <f t="shared" ca="1" si="19"/>
        <v>48852</v>
      </c>
      <c r="E114" s="1147">
        <f t="shared" ca="1" si="20"/>
        <v>48879</v>
      </c>
      <c r="F114" s="1148">
        <f t="shared" ca="1" si="21"/>
        <v>3164</v>
      </c>
      <c r="G114" s="1149">
        <f ca="1">IF(F114&lt;&gt;"",COUNTIF($F$11:F114,"&gt;0"),"")</f>
        <v>104</v>
      </c>
      <c r="H114" s="1150">
        <v>1.0740697734351535E-2</v>
      </c>
      <c r="I114" s="1094"/>
      <c r="J114" s="1151">
        <f t="shared" ca="1" si="22"/>
        <v>3442675236.0972428</v>
      </c>
      <c r="K114" s="1152">
        <f t="shared" ca="1" si="23"/>
        <v>36976734.108457789</v>
      </c>
      <c r="L114" s="1151">
        <f t="shared" ca="1" si="24"/>
        <v>0</v>
      </c>
      <c r="M114" s="1151">
        <f t="shared" ca="1" si="25"/>
        <v>0</v>
      </c>
      <c r="N114" s="1151">
        <f t="shared" ca="1" si="34"/>
        <v>3405698501.9887853</v>
      </c>
      <c r="O114" s="1094"/>
      <c r="P114" s="1151">
        <f t="shared" ca="1" si="26"/>
        <v>36976734.108457565</v>
      </c>
      <c r="Q114" s="1151">
        <f t="shared" ca="1" si="27"/>
        <v>3235413576.8893456</v>
      </c>
      <c r="R114" s="1151">
        <f t="shared" ca="1" si="35"/>
        <v>3270541474.2923803</v>
      </c>
      <c r="S114" s="1151">
        <f t="shared" ca="1" si="36"/>
        <v>35127897.403034687</v>
      </c>
      <c r="T114" s="1151">
        <f t="shared" ca="1" si="28"/>
        <v>3235413576.8893456</v>
      </c>
      <c r="U114" s="1153">
        <f t="shared" ca="1" si="29"/>
        <v>0.42074582852523806</v>
      </c>
      <c r="V114" s="1154">
        <f t="shared" ca="1" si="30"/>
        <v>5.0000000000000155E-2</v>
      </c>
      <c r="X114" s="1155">
        <f t="shared" ca="1" si="37"/>
        <v>172133761.80486244</v>
      </c>
      <c r="Y114" s="1155">
        <f t="shared" ca="1" si="31"/>
        <v>1848836.7054228783</v>
      </c>
      <c r="Z114" s="1155">
        <f t="shared" ca="1" si="32"/>
        <v>170284925.09943956</v>
      </c>
      <c r="AA114" s="1153">
        <f t="shared" ca="1" si="33"/>
        <v>0.42065924194736665</v>
      </c>
      <c r="AB114" s="1126"/>
    </row>
    <row r="115" spans="1:28">
      <c r="A115" s="1165">
        <f>Calendar!J107</f>
        <v>48179</v>
      </c>
      <c r="C115" s="1125"/>
      <c r="D115" s="1146">
        <f t="shared" ca="1" si="19"/>
        <v>48883</v>
      </c>
      <c r="E115" s="1147">
        <f t="shared" ca="1" si="20"/>
        <v>48911</v>
      </c>
      <c r="F115" s="1148">
        <f t="shared" ca="1" si="21"/>
        <v>3196</v>
      </c>
      <c r="G115" s="1149">
        <f ca="1">IF(F115&lt;&gt;"",COUNTIF($F$11:F115,"&gt;0"),"")</f>
        <v>105</v>
      </c>
      <c r="H115" s="1150">
        <v>1.078737950997598E-2</v>
      </c>
      <c r="I115" s="1094"/>
      <c r="J115" s="1151">
        <f t="shared" ca="1" si="22"/>
        <v>3405698501.9887853</v>
      </c>
      <c r="K115" s="1152">
        <f t="shared" ca="1" si="23"/>
        <v>36738562.237509713</v>
      </c>
      <c r="L115" s="1151">
        <f t="shared" ca="1" si="24"/>
        <v>0</v>
      </c>
      <c r="M115" s="1151">
        <f t="shared" ca="1" si="25"/>
        <v>0</v>
      </c>
      <c r="N115" s="1151">
        <f t="shared" ca="1" si="34"/>
        <v>3368959939.7512755</v>
      </c>
      <c r="O115" s="1094"/>
      <c r="P115" s="1151">
        <f t="shared" ca="1" si="26"/>
        <v>36738562.237509727</v>
      </c>
      <c r="Q115" s="1151">
        <f t="shared" ca="1" si="27"/>
        <v>3200511942.7637115</v>
      </c>
      <c r="R115" s="1151">
        <f t="shared" ca="1" si="35"/>
        <v>3235413576.8893456</v>
      </c>
      <c r="S115" s="1151">
        <f t="shared" ca="1" si="36"/>
        <v>34901634.125634193</v>
      </c>
      <c r="T115" s="1151">
        <f t="shared" ca="1" si="28"/>
        <v>3200511942.7637115</v>
      </c>
      <c r="U115" s="1153">
        <f t="shared" ca="1" si="29"/>
        <v>0.41622672475805916</v>
      </c>
      <c r="V115" s="1154">
        <f t="shared" ca="1" si="30"/>
        <v>5.0000000000000044E-2</v>
      </c>
      <c r="X115" s="1155">
        <f t="shared" ca="1" si="37"/>
        <v>170284925.09943956</v>
      </c>
      <c r="Y115" s="1155">
        <f t="shared" ca="1" si="31"/>
        <v>1836928.1118755341</v>
      </c>
      <c r="Z115" s="1155">
        <f t="shared" ca="1" si="32"/>
        <v>168447996.98756403</v>
      </c>
      <c r="AA115" s="1153">
        <f t="shared" ca="1" si="33"/>
        <v>0.4161410681804486</v>
      </c>
      <c r="AB115" s="1126"/>
    </row>
    <row r="116" spans="1:28">
      <c r="A116" s="1165">
        <f>Calendar!J108</f>
        <v>48211</v>
      </c>
      <c r="C116" s="1125"/>
      <c r="D116" s="1146">
        <f t="shared" ca="1" si="19"/>
        <v>48913</v>
      </c>
      <c r="E116" s="1147">
        <f t="shared" ca="1" si="20"/>
        <v>48940</v>
      </c>
      <c r="F116" s="1148">
        <f t="shared" ca="1" si="21"/>
        <v>3225</v>
      </c>
      <c r="G116" s="1149">
        <f ca="1">IF(F116&lt;&gt;"",COUNTIF($F$11:F116,"&gt;0"),"")</f>
        <v>106</v>
      </c>
      <c r="H116" s="1150">
        <v>1.0813178622296924E-2</v>
      </c>
      <c r="I116" s="1094"/>
      <c r="J116" s="1151">
        <f t="shared" ca="1" si="22"/>
        <v>3368959939.7512755</v>
      </c>
      <c r="K116" s="1152">
        <f t="shared" ca="1" si="23"/>
        <v>36429165.599893227</v>
      </c>
      <c r="L116" s="1151">
        <f t="shared" ca="1" si="24"/>
        <v>0</v>
      </c>
      <c r="M116" s="1151">
        <f t="shared" ca="1" si="25"/>
        <v>0</v>
      </c>
      <c r="N116" s="1151">
        <f t="shared" ca="1" si="34"/>
        <v>3332530774.1513824</v>
      </c>
      <c r="O116" s="1094"/>
      <c r="P116" s="1151">
        <f t="shared" ca="1" si="26"/>
        <v>36429165.599893093</v>
      </c>
      <c r="Q116" s="1151">
        <f t="shared" ca="1" si="27"/>
        <v>3165904235.4438133</v>
      </c>
      <c r="R116" s="1151">
        <f t="shared" ca="1" si="35"/>
        <v>3200511942.7637115</v>
      </c>
      <c r="S116" s="1151">
        <f t="shared" ca="1" si="36"/>
        <v>34607707.319898129</v>
      </c>
      <c r="T116" s="1151">
        <f t="shared" ca="1" si="28"/>
        <v>3165904235.4438133</v>
      </c>
      <c r="U116" s="1153">
        <f t="shared" ca="1" si="29"/>
        <v>0.4117367291158997</v>
      </c>
      <c r="V116" s="1154">
        <f t="shared" ca="1" si="30"/>
        <v>5.0000000000000044E-2</v>
      </c>
      <c r="X116" s="1155">
        <f t="shared" ca="1" si="37"/>
        <v>168447996.98756403</v>
      </c>
      <c r="Y116" s="1155">
        <f t="shared" ca="1" si="31"/>
        <v>1821458.2799949646</v>
      </c>
      <c r="Z116" s="1155">
        <f t="shared" ca="1" si="32"/>
        <v>166626538.70756906</v>
      </c>
      <c r="AA116" s="1153">
        <f t="shared" ca="1" si="33"/>
        <v>0.4116519965482992</v>
      </c>
      <c r="AB116" s="1126"/>
    </row>
    <row r="117" spans="1:28">
      <c r="A117" s="1165">
        <f>Calendar!J109</f>
        <v>48240</v>
      </c>
      <c r="C117" s="1125"/>
      <c r="D117" s="1146">
        <f t="shared" ca="1" si="19"/>
        <v>48944</v>
      </c>
      <c r="E117" s="1147">
        <f t="shared" ca="1" si="20"/>
        <v>48971</v>
      </c>
      <c r="F117" s="1148">
        <f t="shared" ca="1" si="21"/>
        <v>3256</v>
      </c>
      <c r="G117" s="1149">
        <f ca="1">IF(F117&lt;&gt;"",COUNTIF($F$11:F117,"&gt;0"),"")</f>
        <v>107</v>
      </c>
      <c r="H117" s="1150">
        <v>1.0863511821642956E-2</v>
      </c>
      <c r="I117" s="1094"/>
      <c r="J117" s="1151">
        <f t="shared" ca="1" si="22"/>
        <v>3332530774.1513824</v>
      </c>
      <c r="K117" s="1152">
        <f t="shared" ca="1" si="23"/>
        <v>36202987.460982494</v>
      </c>
      <c r="L117" s="1151">
        <f t="shared" ca="1" si="24"/>
        <v>0</v>
      </c>
      <c r="M117" s="1151">
        <f t="shared" ca="1" si="25"/>
        <v>0</v>
      </c>
      <c r="N117" s="1151">
        <f t="shared" ca="1" si="34"/>
        <v>3296327786.6904001</v>
      </c>
      <c r="O117" s="1094"/>
      <c r="P117" s="1151">
        <f t="shared" ca="1" si="26"/>
        <v>36202987.460982323</v>
      </c>
      <c r="Q117" s="1151">
        <f t="shared" ca="1" si="27"/>
        <v>3131511397.3558798</v>
      </c>
      <c r="R117" s="1151">
        <f t="shared" ca="1" si="35"/>
        <v>3165904235.4438133</v>
      </c>
      <c r="S117" s="1151">
        <f t="shared" ca="1" si="36"/>
        <v>34392838.08793354</v>
      </c>
      <c r="T117" s="1151">
        <f t="shared" ca="1" si="28"/>
        <v>3131511397.3558798</v>
      </c>
      <c r="U117" s="1153">
        <f t="shared" ca="1" si="29"/>
        <v>0.40728454631860922</v>
      </c>
      <c r="V117" s="1154">
        <f t="shared" ca="1" si="30"/>
        <v>5.0000000000000155E-2</v>
      </c>
      <c r="X117" s="1155">
        <f t="shared" ca="1" si="37"/>
        <v>166626538.70756906</v>
      </c>
      <c r="Y117" s="1155">
        <f t="shared" ca="1" si="31"/>
        <v>1810149.3730487823</v>
      </c>
      <c r="Z117" s="1155">
        <f t="shared" ca="1" si="32"/>
        <v>164816389.33452028</v>
      </c>
      <c r="AA117" s="1153">
        <f t="shared" ca="1" si="33"/>
        <v>0.40720072997939655</v>
      </c>
      <c r="AB117" s="1126"/>
    </row>
    <row r="118" spans="1:28">
      <c r="A118" s="1165">
        <f>Calendar!J110</f>
        <v>48271</v>
      </c>
      <c r="C118" s="1125"/>
      <c r="D118" s="1146">
        <f t="shared" ca="1" si="19"/>
        <v>48975</v>
      </c>
      <c r="E118" s="1147">
        <f t="shared" ca="1" si="20"/>
        <v>49002</v>
      </c>
      <c r="F118" s="1148">
        <f t="shared" ca="1" si="21"/>
        <v>3287</v>
      </c>
      <c r="G118" s="1149">
        <f ca="1">IF(F118&lt;&gt;"",COUNTIF($F$11:F118,"&gt;0"),"")</f>
        <v>108</v>
      </c>
      <c r="H118" s="1150">
        <v>1.0910962812219724E-2</v>
      </c>
      <c r="I118" s="1094"/>
      <c r="J118" s="1151">
        <f t="shared" ca="1" si="22"/>
        <v>3296327786.6904001</v>
      </c>
      <c r="K118" s="1152">
        <f t="shared" ca="1" si="23"/>
        <v>35966109.897465505</v>
      </c>
      <c r="L118" s="1151">
        <f t="shared" ca="1" si="24"/>
        <v>0</v>
      </c>
      <c r="M118" s="1151">
        <f t="shared" ca="1" si="25"/>
        <v>0</v>
      </c>
      <c r="N118" s="1151">
        <f t="shared" ca="1" si="34"/>
        <v>3260361676.7929344</v>
      </c>
      <c r="O118" s="1094"/>
      <c r="P118" s="1151">
        <f t="shared" ca="1" si="26"/>
        <v>35966109.897465706</v>
      </c>
      <c r="Q118" s="1151">
        <f t="shared" ca="1" si="27"/>
        <v>3097343592.9532876</v>
      </c>
      <c r="R118" s="1151">
        <f t="shared" ca="1" si="35"/>
        <v>3131511397.3558798</v>
      </c>
      <c r="S118" s="1151">
        <f t="shared" ca="1" si="36"/>
        <v>34167804.402592182</v>
      </c>
      <c r="T118" s="1151">
        <f t="shared" ca="1" si="28"/>
        <v>3097343592.9532876</v>
      </c>
      <c r="U118" s="1153">
        <f t="shared" ca="1" si="29"/>
        <v>0.4028600058349045</v>
      </c>
      <c r="V118" s="1154">
        <f t="shared" ca="1" si="30"/>
        <v>5.0000000000000044E-2</v>
      </c>
      <c r="X118" s="1155">
        <f t="shared" ca="1" si="37"/>
        <v>164816389.33452028</v>
      </c>
      <c r="Y118" s="1155">
        <f t="shared" ca="1" si="31"/>
        <v>1798305.4948735237</v>
      </c>
      <c r="Z118" s="1155">
        <f t="shared" ca="1" si="32"/>
        <v>163018083.83964676</v>
      </c>
      <c r="AA118" s="1153">
        <f t="shared" ca="1" si="33"/>
        <v>0.40277710003548456</v>
      </c>
      <c r="AB118" s="1126"/>
    </row>
    <row r="119" spans="1:28">
      <c r="A119" s="1165">
        <f>Calendar!J111</f>
        <v>48303</v>
      </c>
      <c r="C119" s="1125"/>
      <c r="D119" s="1146">
        <f t="shared" ca="1" si="19"/>
        <v>49003</v>
      </c>
      <c r="E119" s="1147">
        <f t="shared" ca="1" si="20"/>
        <v>49030</v>
      </c>
      <c r="F119" s="1148">
        <f t="shared" ca="1" si="21"/>
        <v>3315</v>
      </c>
      <c r="G119" s="1149">
        <f ca="1">IF(F119&lt;&gt;"",COUNTIF($F$11:F119,"&gt;0"),"")</f>
        <v>109</v>
      </c>
      <c r="H119" s="1150">
        <v>1.0970113584381817E-2</v>
      </c>
      <c r="I119" s="1094"/>
      <c r="J119" s="1151">
        <f t="shared" ca="1" si="22"/>
        <v>3260361676.7929344</v>
      </c>
      <c r="K119" s="1152">
        <f t="shared" ca="1" si="23"/>
        <v>35766537.920584053</v>
      </c>
      <c r="L119" s="1151">
        <f t="shared" ca="1" si="24"/>
        <v>0</v>
      </c>
      <c r="M119" s="1151">
        <f t="shared" ca="1" si="25"/>
        <v>0</v>
      </c>
      <c r="N119" s="1151">
        <f t="shared" ca="1" si="34"/>
        <v>3224595138.8723502</v>
      </c>
      <c r="O119" s="1094"/>
      <c r="P119" s="1151">
        <f t="shared" ca="1" si="26"/>
        <v>35766537.920584202</v>
      </c>
      <c r="Q119" s="1151">
        <f t="shared" ca="1" si="27"/>
        <v>3063365381.9287324</v>
      </c>
      <c r="R119" s="1151">
        <f t="shared" ca="1" si="35"/>
        <v>3097343592.9532876</v>
      </c>
      <c r="S119" s="1151">
        <f t="shared" ca="1" si="36"/>
        <v>33978211.024555206</v>
      </c>
      <c r="T119" s="1151">
        <f t="shared" ca="1" si="28"/>
        <v>3063365381.9287324</v>
      </c>
      <c r="U119" s="1153">
        <f t="shared" ca="1" si="29"/>
        <v>0.39846441529270926</v>
      </c>
      <c r="V119" s="1154">
        <f t="shared" ca="1" si="30"/>
        <v>5.0000000000000044E-2</v>
      </c>
      <c r="X119" s="1155">
        <f t="shared" ca="1" si="37"/>
        <v>163018083.83964676</v>
      </c>
      <c r="Y119" s="1155">
        <f t="shared" ca="1" si="31"/>
        <v>1788326.8960289955</v>
      </c>
      <c r="Z119" s="1155">
        <f t="shared" ca="1" si="32"/>
        <v>161229756.94361776</v>
      </c>
      <c r="AA119" s="1153">
        <f t="shared" ca="1" si="33"/>
        <v>0.39838241407538311</v>
      </c>
      <c r="AB119" s="1126"/>
    </row>
    <row r="120" spans="1:28">
      <c r="A120" s="1165">
        <f>Calendar!J112</f>
        <v>48331</v>
      </c>
      <c r="C120" s="1125"/>
      <c r="D120" s="1146">
        <f t="shared" ca="1" si="19"/>
        <v>49034</v>
      </c>
      <c r="E120" s="1147">
        <f t="shared" ca="1" si="20"/>
        <v>49061</v>
      </c>
      <c r="F120" s="1148">
        <f t="shared" ca="1" si="21"/>
        <v>3346</v>
      </c>
      <c r="G120" s="1149">
        <f ca="1">IF(F120&lt;&gt;"",COUNTIF($F$11:F120,"&gt;0"),"")</f>
        <v>110</v>
      </c>
      <c r="H120" s="1150">
        <v>1.1052340116553533E-2</v>
      </c>
      <c r="I120" s="1094"/>
      <c r="J120" s="1151">
        <f t="shared" ca="1" si="22"/>
        <v>3224595138.8723502</v>
      </c>
      <c r="K120" s="1152">
        <f t="shared" ca="1" si="23"/>
        <v>35639322.213002391</v>
      </c>
      <c r="L120" s="1151">
        <f t="shared" ca="1" si="24"/>
        <v>0</v>
      </c>
      <c r="M120" s="1151">
        <f t="shared" ca="1" si="25"/>
        <v>0</v>
      </c>
      <c r="N120" s="1151">
        <f t="shared" ca="1" si="34"/>
        <v>3188955816.659348</v>
      </c>
      <c r="O120" s="1094"/>
      <c r="P120" s="1151">
        <f t="shared" ca="1" si="26"/>
        <v>35639322.213002205</v>
      </c>
      <c r="Q120" s="1151">
        <f t="shared" ca="1" si="27"/>
        <v>3029508025.8263803</v>
      </c>
      <c r="R120" s="1151">
        <f t="shared" ca="1" si="35"/>
        <v>3063365381.9287324</v>
      </c>
      <c r="S120" s="1151">
        <f t="shared" ca="1" si="36"/>
        <v>33857356.102352142</v>
      </c>
      <c r="T120" s="1151">
        <f t="shared" ca="1" si="28"/>
        <v>3029508025.8263803</v>
      </c>
      <c r="U120" s="1153">
        <f t="shared" ca="1" si="29"/>
        <v>0.39409321539761388</v>
      </c>
      <c r="V120" s="1154">
        <f t="shared" ca="1" si="30"/>
        <v>5.0000000000000155E-2</v>
      </c>
      <c r="X120" s="1155">
        <f t="shared" ca="1" si="37"/>
        <v>161229756.94361776</v>
      </c>
      <c r="Y120" s="1155">
        <f t="shared" ca="1" si="31"/>
        <v>1781966.1106500626</v>
      </c>
      <c r="Z120" s="1155">
        <f t="shared" ca="1" si="32"/>
        <v>159447790.8329677</v>
      </c>
      <c r="AA120" s="1153">
        <f t="shared" ca="1" si="33"/>
        <v>0.39401211374295642</v>
      </c>
      <c r="AB120" s="1126"/>
    </row>
    <row r="121" spans="1:28">
      <c r="A121" s="1165">
        <f>Calendar!J113</f>
        <v>48361</v>
      </c>
      <c r="C121" s="1125"/>
      <c r="D121" s="1146">
        <f t="shared" ca="1" si="19"/>
        <v>49064</v>
      </c>
      <c r="E121" s="1147">
        <f t="shared" ca="1" si="20"/>
        <v>49094</v>
      </c>
      <c r="F121" s="1148">
        <f t="shared" ca="1" si="21"/>
        <v>3379</v>
      </c>
      <c r="G121" s="1149">
        <f ca="1">IF(F121&lt;&gt;"",COUNTIF($F$11:F121,"&gt;0"),"")</f>
        <v>111</v>
      </c>
      <c r="H121" s="1150">
        <v>1.1111771663004718E-2</v>
      </c>
      <c r="I121" s="1094"/>
      <c r="J121" s="1151">
        <f t="shared" ca="1" si="22"/>
        <v>3188955816.659348</v>
      </c>
      <c r="K121" s="1152">
        <f t="shared" ca="1" si="23"/>
        <v>35434948.878129415</v>
      </c>
      <c r="L121" s="1151">
        <f t="shared" ca="1" si="24"/>
        <v>0</v>
      </c>
      <c r="M121" s="1151">
        <f t="shared" ca="1" si="25"/>
        <v>0</v>
      </c>
      <c r="N121" s="1151">
        <f t="shared" ca="1" si="34"/>
        <v>3153520867.7812185</v>
      </c>
      <c r="O121" s="1094"/>
      <c r="P121" s="1151">
        <f t="shared" ca="1" si="26"/>
        <v>35434948.878129482</v>
      </c>
      <c r="Q121" s="1151">
        <f t="shared" ca="1" si="27"/>
        <v>2995844824.3921576</v>
      </c>
      <c r="R121" s="1151">
        <f t="shared" ca="1" si="35"/>
        <v>3029508025.8263803</v>
      </c>
      <c r="S121" s="1151">
        <f t="shared" ca="1" si="36"/>
        <v>33663201.434222698</v>
      </c>
      <c r="T121" s="1151">
        <f t="shared" ca="1" si="28"/>
        <v>2995844824.3921576</v>
      </c>
      <c r="U121" s="1153">
        <f t="shared" ca="1" si="29"/>
        <v>0.38973756314341329</v>
      </c>
      <c r="V121" s="1154">
        <f t="shared" ca="1" si="30"/>
        <v>5.0000000000000044E-2</v>
      </c>
      <c r="X121" s="1155">
        <f t="shared" ca="1" si="37"/>
        <v>159447790.8329677</v>
      </c>
      <c r="Y121" s="1155">
        <f t="shared" ca="1" si="31"/>
        <v>1771747.4439067841</v>
      </c>
      <c r="Z121" s="1155">
        <f t="shared" ca="1" si="32"/>
        <v>157676043.38906091</v>
      </c>
      <c r="AA121" s="1153">
        <f t="shared" ca="1" si="33"/>
        <v>0.3896573578518272</v>
      </c>
      <c r="AB121" s="1126"/>
    </row>
    <row r="122" spans="1:28">
      <c r="A122" s="1165">
        <f>Calendar!J114</f>
        <v>48393</v>
      </c>
      <c r="C122" s="1125"/>
      <c r="D122" s="1146">
        <f t="shared" ca="1" si="19"/>
        <v>49095</v>
      </c>
      <c r="E122" s="1147">
        <f t="shared" ca="1" si="20"/>
        <v>49122</v>
      </c>
      <c r="F122" s="1148">
        <f t="shared" ca="1" si="21"/>
        <v>3407</v>
      </c>
      <c r="G122" s="1149">
        <f ca="1">IF(F122&lt;&gt;"",COUNTIF($F$11:F122,"&gt;0"),"")</f>
        <v>112</v>
      </c>
      <c r="H122" s="1150">
        <v>1.1196095104483026E-2</v>
      </c>
      <c r="I122" s="1094"/>
      <c r="J122" s="1151">
        <f t="shared" ca="1" si="22"/>
        <v>3153520867.7812185</v>
      </c>
      <c r="K122" s="1152">
        <f t="shared" ca="1" si="23"/>
        <v>35307119.549650364</v>
      </c>
      <c r="L122" s="1151">
        <f t="shared" ca="1" si="24"/>
        <v>0</v>
      </c>
      <c r="M122" s="1151">
        <f t="shared" ca="1" si="25"/>
        <v>0</v>
      </c>
      <c r="N122" s="1151">
        <f t="shared" ca="1" si="34"/>
        <v>3118213748.2315683</v>
      </c>
      <c r="O122" s="1094"/>
      <c r="P122" s="1151">
        <f t="shared" ca="1" si="26"/>
        <v>35307119.549650192</v>
      </c>
      <c r="Q122" s="1151">
        <f t="shared" ca="1" si="27"/>
        <v>2962303060.8199897</v>
      </c>
      <c r="R122" s="1151">
        <f t="shared" ca="1" si="35"/>
        <v>2995844824.3921576</v>
      </c>
      <c r="S122" s="1151">
        <f t="shared" ca="1" si="36"/>
        <v>33541763.572167873</v>
      </c>
      <c r="T122" s="1151">
        <f t="shared" ca="1" si="28"/>
        <v>2962303060.8199897</v>
      </c>
      <c r="U122" s="1153">
        <f t="shared" ca="1" si="29"/>
        <v>0.38540688833326786</v>
      </c>
      <c r="V122" s="1154">
        <f t="shared" ca="1" si="30"/>
        <v>5.0000000000000044E-2</v>
      </c>
      <c r="X122" s="1155">
        <f t="shared" ca="1" si="37"/>
        <v>157676043.38906091</v>
      </c>
      <c r="Y122" s="1155">
        <f t="shared" ca="1" si="31"/>
        <v>1765355.9774823189</v>
      </c>
      <c r="Z122" s="1155">
        <f t="shared" ca="1" si="32"/>
        <v>155910687.4115786</v>
      </c>
      <c r="AA122" s="1153">
        <f t="shared" ca="1" si="33"/>
        <v>0.38532757426456726</v>
      </c>
      <c r="AB122" s="1126"/>
    </row>
    <row r="123" spans="1:28">
      <c r="A123" s="1165">
        <f>Calendar!J115</f>
        <v>48422</v>
      </c>
      <c r="C123" s="1125"/>
      <c r="D123" s="1146">
        <f t="shared" ca="1" si="19"/>
        <v>49125</v>
      </c>
      <c r="E123" s="1147">
        <f t="shared" ca="1" si="20"/>
        <v>49152</v>
      </c>
      <c r="F123" s="1148">
        <f t="shared" ca="1" si="21"/>
        <v>3437</v>
      </c>
      <c r="G123" s="1149">
        <f ca="1">IF(F123&lt;&gt;"",COUNTIF($F$11:F123,"&gt;0"),"")</f>
        <v>113</v>
      </c>
      <c r="H123" s="1150">
        <v>1.1262061112173481E-2</v>
      </c>
      <c r="I123" s="1094"/>
      <c r="J123" s="1151">
        <f t="shared" ca="1" si="22"/>
        <v>3118213748.2315683</v>
      </c>
      <c r="K123" s="1152">
        <f t="shared" ca="1" si="23"/>
        <v>35117513.793403454</v>
      </c>
      <c r="L123" s="1151">
        <f t="shared" ca="1" si="24"/>
        <v>0</v>
      </c>
      <c r="M123" s="1151">
        <f t="shared" ca="1" si="25"/>
        <v>0</v>
      </c>
      <c r="N123" s="1151">
        <f t="shared" ca="1" si="34"/>
        <v>3083096234.4381647</v>
      </c>
      <c r="O123" s="1094"/>
      <c r="P123" s="1151">
        <f t="shared" ca="1" si="26"/>
        <v>35117513.793403625</v>
      </c>
      <c r="Q123" s="1151">
        <f t="shared" ca="1" si="27"/>
        <v>2928941422.7162561</v>
      </c>
      <c r="R123" s="1151">
        <f t="shared" ca="1" si="35"/>
        <v>2962303060.8199897</v>
      </c>
      <c r="S123" s="1151">
        <f t="shared" ca="1" si="36"/>
        <v>33361638.10373354</v>
      </c>
      <c r="T123" s="1151">
        <f t="shared" ca="1" si="28"/>
        <v>2928941422.7162561</v>
      </c>
      <c r="U123" s="1153">
        <f t="shared" ca="1" si="29"/>
        <v>0.3810918361575657</v>
      </c>
      <c r="V123" s="1154">
        <f t="shared" ca="1" si="30"/>
        <v>5.0000000000000155E-2</v>
      </c>
      <c r="X123" s="1155">
        <f t="shared" ca="1" si="37"/>
        <v>155910687.4115786</v>
      </c>
      <c r="Y123" s="1155">
        <f t="shared" ca="1" si="31"/>
        <v>1755875.6896700859</v>
      </c>
      <c r="Z123" s="1155">
        <f t="shared" ca="1" si="32"/>
        <v>154154811.72190851</v>
      </c>
      <c r="AA123" s="1153">
        <f t="shared" ca="1" si="33"/>
        <v>0.38101341009672191</v>
      </c>
      <c r="AB123" s="1126"/>
    </row>
    <row r="124" spans="1:28">
      <c r="A124" s="1165">
        <f>Calendar!J116</f>
        <v>48453</v>
      </c>
      <c r="C124" s="1125"/>
      <c r="D124" s="1146">
        <f t="shared" ca="1" si="19"/>
        <v>49156</v>
      </c>
      <c r="E124" s="1147">
        <f t="shared" ca="1" si="20"/>
        <v>49184</v>
      </c>
      <c r="F124" s="1148">
        <f t="shared" ca="1" si="21"/>
        <v>3469</v>
      </c>
      <c r="G124" s="1149">
        <f ca="1">IF(F124&lt;&gt;"",COUNTIF($F$11:F124,"&gt;0"),"")</f>
        <v>114</v>
      </c>
      <c r="H124" s="1150">
        <v>1.1334964767391655E-2</v>
      </c>
      <c r="I124" s="1094"/>
      <c r="J124" s="1151">
        <f t="shared" ca="1" si="22"/>
        <v>3083096234.4381647</v>
      </c>
      <c r="K124" s="1152">
        <f t="shared" ca="1" si="23"/>
        <v>34946787.19183448</v>
      </c>
      <c r="L124" s="1151">
        <f t="shared" ca="1" si="24"/>
        <v>0</v>
      </c>
      <c r="M124" s="1151">
        <f t="shared" ca="1" si="25"/>
        <v>0</v>
      </c>
      <c r="N124" s="1151">
        <f t="shared" ca="1" si="34"/>
        <v>3048149447.2463303</v>
      </c>
      <c r="O124" s="1094"/>
      <c r="P124" s="1151">
        <f t="shared" ca="1" si="26"/>
        <v>34946787.19183445</v>
      </c>
      <c r="Q124" s="1151">
        <f t="shared" ca="1" si="27"/>
        <v>2895741974.8840137</v>
      </c>
      <c r="R124" s="1151">
        <f t="shared" ca="1" si="35"/>
        <v>2928941422.7162561</v>
      </c>
      <c r="S124" s="1151">
        <f t="shared" ca="1" si="36"/>
        <v>33199447.832242489</v>
      </c>
      <c r="T124" s="1151">
        <f t="shared" ca="1" si="28"/>
        <v>2895741974.8840137</v>
      </c>
      <c r="U124" s="1153">
        <f t="shared" ca="1" si="29"/>
        <v>0.37679995660940874</v>
      </c>
      <c r="V124" s="1154">
        <f t="shared" ca="1" si="30"/>
        <v>5.0000000000000044E-2</v>
      </c>
      <c r="X124" s="1155">
        <f t="shared" ca="1" si="37"/>
        <v>154154811.72190851</v>
      </c>
      <c r="Y124" s="1155">
        <f t="shared" ca="1" si="31"/>
        <v>1747339.3595919609</v>
      </c>
      <c r="Z124" s="1155">
        <f t="shared" ca="1" si="32"/>
        <v>152407472.36231655</v>
      </c>
      <c r="AA124" s="1153">
        <f t="shared" ca="1" si="33"/>
        <v>0.3767224137876552</v>
      </c>
      <c r="AB124" s="1126"/>
    </row>
    <row r="125" spans="1:28">
      <c r="A125" s="1165">
        <f>Calendar!J117</f>
        <v>48484</v>
      </c>
      <c r="C125" s="1125"/>
      <c r="D125" s="1146">
        <f t="shared" ca="1" si="19"/>
        <v>49187</v>
      </c>
      <c r="E125" s="1147">
        <f t="shared" ca="1" si="20"/>
        <v>49214</v>
      </c>
      <c r="F125" s="1148">
        <f t="shared" ca="1" si="21"/>
        <v>3499</v>
      </c>
      <c r="G125" s="1149">
        <f ca="1">IF(F125&lt;&gt;"",COUNTIF($F$11:F125,"&gt;0"),"")</f>
        <v>115</v>
      </c>
      <c r="H125" s="1150">
        <v>1.1393319989222802E-2</v>
      </c>
      <c r="I125" s="1094"/>
      <c r="J125" s="1151">
        <f t="shared" ca="1" si="22"/>
        <v>3048149447.2463303</v>
      </c>
      <c r="K125" s="1152">
        <f t="shared" ca="1" si="23"/>
        <v>34728542.027450047</v>
      </c>
      <c r="L125" s="1151">
        <f t="shared" ca="1" si="24"/>
        <v>0</v>
      </c>
      <c r="M125" s="1151">
        <f t="shared" ca="1" si="25"/>
        <v>0</v>
      </c>
      <c r="N125" s="1151">
        <f t="shared" ca="1" si="34"/>
        <v>3013420905.2188802</v>
      </c>
      <c r="O125" s="1094"/>
      <c r="P125" s="1151">
        <f t="shared" ca="1" si="26"/>
        <v>34728542.027450085</v>
      </c>
      <c r="Q125" s="1151">
        <f t="shared" ca="1" si="27"/>
        <v>2862749859.9579358</v>
      </c>
      <c r="R125" s="1151">
        <f t="shared" ca="1" si="35"/>
        <v>2895741974.8840137</v>
      </c>
      <c r="S125" s="1151">
        <f t="shared" ca="1" si="36"/>
        <v>32992114.926077843</v>
      </c>
      <c r="T125" s="1151">
        <f t="shared" ca="1" si="28"/>
        <v>2862749859.9579358</v>
      </c>
      <c r="U125" s="1153">
        <f t="shared" ca="1" si="29"/>
        <v>0.37252894237688644</v>
      </c>
      <c r="V125" s="1154">
        <f t="shared" ca="1" si="30"/>
        <v>5.0000000000000155E-2</v>
      </c>
      <c r="X125" s="1155">
        <f t="shared" ca="1" si="37"/>
        <v>152407472.36231655</v>
      </c>
      <c r="Y125" s="1155">
        <f t="shared" ca="1" si="31"/>
        <v>1736427.101372242</v>
      </c>
      <c r="Z125" s="1155">
        <f t="shared" ca="1" si="32"/>
        <v>150671045.26094431</v>
      </c>
      <c r="AA125" s="1153">
        <f t="shared" ca="1" si="33"/>
        <v>0.37245227850028484</v>
      </c>
      <c r="AB125" s="1126"/>
    </row>
    <row r="126" spans="1:28">
      <c r="A126" s="1165">
        <f>Calendar!J118</f>
        <v>48514</v>
      </c>
      <c r="C126" s="1125"/>
      <c r="D126" s="1146">
        <f t="shared" ca="1" si="19"/>
        <v>49217</v>
      </c>
      <c r="E126" s="1147">
        <f t="shared" ca="1" si="20"/>
        <v>49244</v>
      </c>
      <c r="F126" s="1148">
        <f t="shared" ca="1" si="21"/>
        <v>3529</v>
      </c>
      <c r="G126" s="1149">
        <f ca="1">IF(F126&lt;&gt;"",COUNTIF($F$11:F126,"&gt;0"),"")</f>
        <v>116</v>
      </c>
      <c r="H126" s="1150">
        <v>1.1436699626936178E-2</v>
      </c>
      <c r="I126" s="1094"/>
      <c r="J126" s="1151">
        <f t="shared" ca="1" si="22"/>
        <v>3013420905.2188802</v>
      </c>
      <c r="K126" s="1152">
        <f t="shared" ca="1" si="23"/>
        <v>34463589.742518447</v>
      </c>
      <c r="L126" s="1151">
        <f t="shared" ca="1" si="24"/>
        <v>0</v>
      </c>
      <c r="M126" s="1151">
        <f t="shared" ca="1" si="25"/>
        <v>0</v>
      </c>
      <c r="N126" s="1151">
        <f t="shared" ca="1" si="34"/>
        <v>2978957315.4763618</v>
      </c>
      <c r="O126" s="1094"/>
      <c r="P126" s="1151">
        <f t="shared" ca="1" si="26"/>
        <v>34463589.742518425</v>
      </c>
      <c r="Q126" s="1151">
        <f t="shared" ca="1" si="27"/>
        <v>2830009449.7025437</v>
      </c>
      <c r="R126" s="1151">
        <f t="shared" ca="1" si="35"/>
        <v>2862749859.9579358</v>
      </c>
      <c r="S126" s="1151">
        <f t="shared" ca="1" si="36"/>
        <v>32740410.255392075</v>
      </c>
      <c r="T126" s="1151">
        <f t="shared" ca="1" si="28"/>
        <v>2830009449.7025437</v>
      </c>
      <c r="U126" s="1153">
        <f t="shared" ca="1" si="29"/>
        <v>0.36828460093113979</v>
      </c>
      <c r="V126" s="1154">
        <f t="shared" ca="1" si="30"/>
        <v>4.9999999999999933E-2</v>
      </c>
      <c r="X126" s="1155">
        <f t="shared" ca="1" si="37"/>
        <v>150671045.26094431</v>
      </c>
      <c r="Y126" s="1155">
        <f t="shared" ca="1" si="31"/>
        <v>1723179.4871263504</v>
      </c>
      <c r="Z126" s="1155">
        <f t="shared" ca="1" si="32"/>
        <v>148947865.77381796</v>
      </c>
      <c r="AA126" s="1153">
        <f t="shared" ca="1" si="33"/>
        <v>0.3682088105106166</v>
      </c>
      <c r="AB126" s="1126"/>
    </row>
    <row r="127" spans="1:28">
      <c r="A127" s="1165">
        <f>Calendar!J119</f>
        <v>48547</v>
      </c>
      <c r="C127" s="1125"/>
      <c r="D127" s="1146">
        <f t="shared" ca="1" si="19"/>
        <v>49248</v>
      </c>
      <c r="E127" s="1147">
        <f t="shared" ca="1" si="20"/>
        <v>49275</v>
      </c>
      <c r="F127" s="1148">
        <f t="shared" ca="1" si="21"/>
        <v>3560</v>
      </c>
      <c r="G127" s="1149">
        <f ca="1">IF(F127&lt;&gt;"",COUNTIF($F$11:F127,"&gt;0"),"")</f>
        <v>117</v>
      </c>
      <c r="H127" s="1150">
        <v>1.149743588772667E-2</v>
      </c>
      <c r="I127" s="1094"/>
      <c r="J127" s="1151">
        <f t="shared" ca="1" si="22"/>
        <v>2978957315.4763618</v>
      </c>
      <c r="K127" s="1152">
        <f t="shared" ca="1" si="23"/>
        <v>34250370.746963821</v>
      </c>
      <c r="L127" s="1151">
        <f t="shared" ca="1" si="24"/>
        <v>0</v>
      </c>
      <c r="M127" s="1151">
        <f t="shared" ca="1" si="25"/>
        <v>0</v>
      </c>
      <c r="N127" s="1151">
        <f t="shared" ca="1" si="34"/>
        <v>2944706944.7293978</v>
      </c>
      <c r="O127" s="1094"/>
      <c r="P127" s="1151">
        <f t="shared" ca="1" si="26"/>
        <v>34250370.746963978</v>
      </c>
      <c r="Q127" s="1151">
        <f t="shared" ca="1" si="27"/>
        <v>2797471597.4929276</v>
      </c>
      <c r="R127" s="1151">
        <f t="shared" ca="1" si="35"/>
        <v>2830009449.7025437</v>
      </c>
      <c r="S127" s="1151">
        <f t="shared" ca="1" si="36"/>
        <v>32537852.209616184</v>
      </c>
      <c r="T127" s="1151">
        <f t="shared" ca="1" si="28"/>
        <v>2797471597.4929276</v>
      </c>
      <c r="U127" s="1153">
        <f t="shared" ca="1" si="29"/>
        <v>0.36407264057306432</v>
      </c>
      <c r="V127" s="1154">
        <f t="shared" ca="1" si="30"/>
        <v>5.0000000000000155E-2</v>
      </c>
      <c r="X127" s="1155">
        <f t="shared" ca="1" si="37"/>
        <v>148947865.77381796</v>
      </c>
      <c r="Y127" s="1155">
        <f t="shared" ca="1" si="31"/>
        <v>1712518.5373477936</v>
      </c>
      <c r="Z127" s="1155">
        <f t="shared" ca="1" si="32"/>
        <v>147235347.23647016</v>
      </c>
      <c r="AA127" s="1153">
        <f t="shared" ca="1" si="33"/>
        <v>0.36399771694481414</v>
      </c>
      <c r="AB127" s="1126"/>
    </row>
    <row r="128" spans="1:28">
      <c r="A128" s="1165">
        <f>Calendar!J120</f>
        <v>48575</v>
      </c>
      <c r="C128" s="1125"/>
      <c r="D128" s="1146">
        <f t="shared" ca="1" si="19"/>
        <v>49278</v>
      </c>
      <c r="E128" s="1147">
        <f t="shared" ca="1" si="20"/>
        <v>49305</v>
      </c>
      <c r="F128" s="1148">
        <f t="shared" ca="1" si="21"/>
        <v>3590</v>
      </c>
      <c r="G128" s="1149">
        <f ca="1">IF(F128&lt;&gt;"",COUNTIF($F$11:F128,"&gt;0"),"")</f>
        <v>118</v>
      </c>
      <c r="H128" s="1150">
        <v>1.1555022241423348E-2</v>
      </c>
      <c r="I128" s="1094"/>
      <c r="J128" s="1151">
        <f t="shared" ca="1" si="22"/>
        <v>2944706944.7293978</v>
      </c>
      <c r="K128" s="1152">
        <f t="shared" ca="1" si="23"/>
        <v>34026154.240821987</v>
      </c>
      <c r="L128" s="1151">
        <f t="shared" ca="1" si="24"/>
        <v>0</v>
      </c>
      <c r="M128" s="1151">
        <f t="shared" ca="1" si="25"/>
        <v>0</v>
      </c>
      <c r="N128" s="1151">
        <f t="shared" ca="1" si="34"/>
        <v>2910680790.4885759</v>
      </c>
      <c r="O128" s="1094"/>
      <c r="P128" s="1151">
        <f t="shared" ca="1" si="26"/>
        <v>34026154.240821838</v>
      </c>
      <c r="Q128" s="1151">
        <f t="shared" ca="1" si="27"/>
        <v>2765146750.9641471</v>
      </c>
      <c r="R128" s="1151">
        <f t="shared" ca="1" si="35"/>
        <v>2797471597.4929276</v>
      </c>
      <c r="S128" s="1151">
        <f t="shared" ca="1" si="36"/>
        <v>32324846.52878046</v>
      </c>
      <c r="T128" s="1151">
        <f t="shared" ca="1" si="28"/>
        <v>2765146750.9641471</v>
      </c>
      <c r="U128" s="1153">
        <f t="shared" ca="1" si="29"/>
        <v>0.35988673872960009</v>
      </c>
      <c r="V128" s="1154">
        <f t="shared" ca="1" si="30"/>
        <v>5.0000000000000044E-2</v>
      </c>
      <c r="X128" s="1155">
        <f t="shared" ca="1" si="37"/>
        <v>147235347.23647016</v>
      </c>
      <c r="Y128" s="1155">
        <f t="shared" ca="1" si="31"/>
        <v>1701307.712041378</v>
      </c>
      <c r="Z128" s="1155">
        <f t="shared" ca="1" si="32"/>
        <v>145534039.52442878</v>
      </c>
      <c r="AA128" s="1153">
        <f t="shared" ca="1" si="33"/>
        <v>0.35981267653096327</v>
      </c>
      <c r="AB128" s="1126"/>
    </row>
    <row r="129" spans="1:28">
      <c r="A129" s="1165">
        <f>Calendar!J121</f>
        <v>48606</v>
      </c>
      <c r="C129" s="1125"/>
      <c r="D129" s="1146">
        <f t="shared" ca="1" si="19"/>
        <v>49309</v>
      </c>
      <c r="E129" s="1147">
        <f t="shared" ca="1" si="20"/>
        <v>49338</v>
      </c>
      <c r="F129" s="1148">
        <f t="shared" ca="1" si="21"/>
        <v>3623</v>
      </c>
      <c r="G129" s="1149">
        <f ca="1">IF(F129&lt;&gt;"",COUNTIF($F$11:F129,"&gt;0"),"")</f>
        <v>119</v>
      </c>
      <c r="H129" s="1150">
        <v>1.1605834995699654E-2</v>
      </c>
      <c r="I129" s="1094"/>
      <c r="J129" s="1151">
        <f t="shared" ca="1" si="22"/>
        <v>2910680790.4885759</v>
      </c>
      <c r="K129" s="1152">
        <f t="shared" ca="1" si="23"/>
        <v>33780880.979563043</v>
      </c>
      <c r="L129" s="1151">
        <f t="shared" ca="1" si="24"/>
        <v>0</v>
      </c>
      <c r="M129" s="1151">
        <f t="shared" ca="1" si="25"/>
        <v>0</v>
      </c>
      <c r="N129" s="1151">
        <f t="shared" ca="1" si="34"/>
        <v>2876899909.5090127</v>
      </c>
      <c r="O129" s="1094"/>
      <c r="P129" s="1151">
        <f t="shared" ca="1" si="26"/>
        <v>33780880.979563236</v>
      </c>
      <c r="Q129" s="1151">
        <f t="shared" ca="1" si="27"/>
        <v>2733054914.0335617</v>
      </c>
      <c r="R129" s="1151">
        <f t="shared" ca="1" si="35"/>
        <v>2765146750.9641471</v>
      </c>
      <c r="S129" s="1151">
        <f t="shared" ca="1" si="36"/>
        <v>32091836.930585384</v>
      </c>
      <c r="T129" s="1151">
        <f t="shared" ca="1" si="28"/>
        <v>2733054914.0335617</v>
      </c>
      <c r="U129" s="1153">
        <f t="shared" ca="1" si="29"/>
        <v>0.3557282394591863</v>
      </c>
      <c r="V129" s="1154">
        <f t="shared" ca="1" si="30"/>
        <v>5.0000000000000155E-2</v>
      </c>
      <c r="X129" s="1155">
        <f t="shared" ca="1" si="37"/>
        <v>145534039.52442878</v>
      </c>
      <c r="Y129" s="1155">
        <f t="shared" ca="1" si="31"/>
        <v>1689044.0489778519</v>
      </c>
      <c r="Z129" s="1155">
        <f t="shared" ca="1" si="32"/>
        <v>143844995.47545093</v>
      </c>
      <c r="AA129" s="1153">
        <f t="shared" ca="1" si="33"/>
        <v>0.35565503305090124</v>
      </c>
      <c r="AB129" s="1126"/>
    </row>
    <row r="130" spans="1:28">
      <c r="A130" s="1165">
        <f>Calendar!J122</f>
        <v>48638</v>
      </c>
      <c r="C130" s="1125"/>
      <c r="D130" s="1146">
        <f t="shared" ca="1" si="19"/>
        <v>49340</v>
      </c>
      <c r="E130" s="1147">
        <f t="shared" ca="1" si="20"/>
        <v>49367</v>
      </c>
      <c r="F130" s="1148">
        <f t="shared" ca="1" si="21"/>
        <v>3652</v>
      </c>
      <c r="G130" s="1149">
        <f ca="1">IF(F130&lt;&gt;"",COUNTIF($F$11:F130,"&gt;0"),"")</f>
        <v>120</v>
      </c>
      <c r="H130" s="1150">
        <v>1.1655534415548082E-2</v>
      </c>
      <c r="I130" s="1094"/>
      <c r="J130" s="1151">
        <f t="shared" ca="1" si="22"/>
        <v>2876899909.5090127</v>
      </c>
      <c r="K130" s="1152">
        <f t="shared" ca="1" si="23"/>
        <v>33531805.905369461</v>
      </c>
      <c r="L130" s="1151">
        <f t="shared" ca="1" si="24"/>
        <v>0</v>
      </c>
      <c r="M130" s="1151">
        <f t="shared" ca="1" si="25"/>
        <v>0</v>
      </c>
      <c r="N130" s="1151">
        <f t="shared" ca="1" si="34"/>
        <v>2843368103.6036434</v>
      </c>
      <c r="O130" s="1094"/>
      <c r="P130" s="1151">
        <f t="shared" ca="1" si="26"/>
        <v>33531805.905369282</v>
      </c>
      <c r="Q130" s="1151">
        <f t="shared" ca="1" si="27"/>
        <v>2701199698.423461</v>
      </c>
      <c r="R130" s="1151">
        <f t="shared" ca="1" si="35"/>
        <v>2733054914.0335617</v>
      </c>
      <c r="S130" s="1151">
        <f t="shared" ca="1" si="36"/>
        <v>31855215.610100746</v>
      </c>
      <c r="T130" s="1151">
        <f t="shared" ca="1" si="28"/>
        <v>2701199698.423461</v>
      </c>
      <c r="U130" s="1153">
        <f t="shared" ca="1" si="29"/>
        <v>0.35159971620871222</v>
      </c>
      <c r="V130" s="1154">
        <f t="shared" ca="1" si="30"/>
        <v>5.0000000000000155E-2</v>
      </c>
      <c r="X130" s="1155">
        <f t="shared" ca="1" si="37"/>
        <v>143844995.47545093</v>
      </c>
      <c r="Y130" s="1155">
        <f t="shared" ca="1" si="31"/>
        <v>1676590.2952685356</v>
      </c>
      <c r="Z130" s="1155">
        <f t="shared" ca="1" si="32"/>
        <v>142168405.1801824</v>
      </c>
      <c r="AA130" s="1153">
        <f t="shared" ca="1" si="33"/>
        <v>0.35152735942192309</v>
      </c>
      <c r="AB130" s="1126"/>
    </row>
    <row r="131" spans="1:28">
      <c r="A131" s="1165">
        <f>Calendar!J123</f>
        <v>48666</v>
      </c>
      <c r="C131" s="1125"/>
      <c r="D131" s="1146">
        <f t="shared" ca="1" si="19"/>
        <v>49368</v>
      </c>
      <c r="E131" s="1147">
        <f t="shared" ca="1" si="20"/>
        <v>49395</v>
      </c>
      <c r="F131" s="1148">
        <f t="shared" ca="1" si="21"/>
        <v>3680</v>
      </c>
      <c r="G131" s="1149">
        <f ca="1">IF(F131&lt;&gt;"",COUNTIF($F$11:F131,"&gt;0"),"")</f>
        <v>121</v>
      </c>
      <c r="H131" s="1150">
        <v>1.1719020820377648E-2</v>
      </c>
      <c r="I131" s="1094"/>
      <c r="J131" s="1151">
        <f t="shared" ca="1" si="22"/>
        <v>2843368103.6036434</v>
      </c>
      <c r="K131" s="1152">
        <f t="shared" ca="1" si="23"/>
        <v>33321490.006128807</v>
      </c>
      <c r="L131" s="1151">
        <f t="shared" ca="1" si="24"/>
        <v>0</v>
      </c>
      <c r="M131" s="1151">
        <f t="shared" ca="1" si="25"/>
        <v>0</v>
      </c>
      <c r="N131" s="1151">
        <f t="shared" ca="1" si="34"/>
        <v>2810046613.5975146</v>
      </c>
      <c r="O131" s="1094"/>
      <c r="P131" s="1151">
        <f t="shared" ca="1" si="26"/>
        <v>33321490.006128788</v>
      </c>
      <c r="Q131" s="1151">
        <f t="shared" ca="1" si="27"/>
        <v>2669544282.9176388</v>
      </c>
      <c r="R131" s="1151">
        <f t="shared" ca="1" si="35"/>
        <v>2701199698.423461</v>
      </c>
      <c r="S131" s="1151">
        <f t="shared" ca="1" si="36"/>
        <v>31655415.505822182</v>
      </c>
      <c r="T131" s="1151">
        <f t="shared" ca="1" si="28"/>
        <v>2669544282.9176388</v>
      </c>
      <c r="U131" s="1153">
        <f t="shared" ca="1" si="29"/>
        <v>0.34750163361594466</v>
      </c>
      <c r="V131" s="1154">
        <f t="shared" ca="1" si="30"/>
        <v>5.0000000000000044E-2</v>
      </c>
      <c r="X131" s="1155">
        <f t="shared" ca="1" si="37"/>
        <v>142168405.1801824</v>
      </c>
      <c r="Y131" s="1155">
        <f t="shared" ca="1" si="31"/>
        <v>1666074.5003066063</v>
      </c>
      <c r="Z131" s="1155">
        <f t="shared" ca="1" si="32"/>
        <v>140502330.67987579</v>
      </c>
      <c r="AA131" s="1153">
        <f t="shared" ca="1" si="33"/>
        <v>0.34743012018617397</v>
      </c>
      <c r="AB131" s="1126"/>
    </row>
    <row r="132" spans="1:28">
      <c r="A132" s="1165">
        <f>Calendar!J124</f>
        <v>48696</v>
      </c>
      <c r="C132" s="1125"/>
      <c r="D132" s="1146">
        <f t="shared" ca="1" si="19"/>
        <v>49399</v>
      </c>
      <c r="E132" s="1147">
        <f t="shared" ca="1" si="20"/>
        <v>49426</v>
      </c>
      <c r="F132" s="1148">
        <f t="shared" ca="1" si="21"/>
        <v>3711</v>
      </c>
      <c r="G132" s="1149">
        <f ca="1">IF(F132&lt;&gt;"",COUNTIF($F$11:F132,"&gt;0"),"")</f>
        <v>122</v>
      </c>
      <c r="H132" s="1150">
        <v>1.1772454203261574E-2</v>
      </c>
      <c r="I132" s="1094"/>
      <c r="J132" s="1151">
        <f t="shared" ca="1" si="22"/>
        <v>2810046613.5975146</v>
      </c>
      <c r="K132" s="1152">
        <f t="shared" ca="1" si="23"/>
        <v>33081145.067607015</v>
      </c>
      <c r="L132" s="1151">
        <f t="shared" ca="1" si="24"/>
        <v>0</v>
      </c>
      <c r="M132" s="1151">
        <f t="shared" ca="1" si="25"/>
        <v>0</v>
      </c>
      <c r="N132" s="1151">
        <f t="shared" ca="1" si="34"/>
        <v>2776965468.5299077</v>
      </c>
      <c r="O132" s="1094"/>
      <c r="P132" s="1151">
        <f t="shared" ca="1" si="26"/>
        <v>33081145.067606926</v>
      </c>
      <c r="Q132" s="1151">
        <f t="shared" ca="1" si="27"/>
        <v>2638117195.1034122</v>
      </c>
      <c r="R132" s="1151">
        <f t="shared" ca="1" si="35"/>
        <v>2669544282.9176388</v>
      </c>
      <c r="S132" s="1151">
        <f t="shared" ca="1" si="36"/>
        <v>31427087.814226627</v>
      </c>
      <c r="T132" s="1151">
        <f t="shared" ca="1" si="28"/>
        <v>2638117195.1034122</v>
      </c>
      <c r="U132" s="1153">
        <f t="shared" ca="1" si="29"/>
        <v>0.34342925473648417</v>
      </c>
      <c r="V132" s="1154">
        <f t="shared" ca="1" si="30"/>
        <v>5.0000000000000044E-2</v>
      </c>
      <c r="X132" s="1155">
        <f t="shared" ca="1" si="37"/>
        <v>140502330.67987579</v>
      </c>
      <c r="Y132" s="1155">
        <f t="shared" ca="1" si="31"/>
        <v>1654057.2533802986</v>
      </c>
      <c r="Z132" s="1155">
        <f t="shared" ca="1" si="32"/>
        <v>138848273.42649549</v>
      </c>
      <c r="AA132" s="1153">
        <f t="shared" ca="1" si="33"/>
        <v>0.34335857937408554</v>
      </c>
      <c r="AB132" s="1126"/>
    </row>
    <row r="133" spans="1:28">
      <c r="A133" s="1165">
        <f>Calendar!J125</f>
        <v>48726</v>
      </c>
      <c r="C133" s="1125"/>
      <c r="D133" s="1146">
        <f t="shared" ca="1" si="19"/>
        <v>49429</v>
      </c>
      <c r="E133" s="1147">
        <f t="shared" ca="1" si="20"/>
        <v>49457</v>
      </c>
      <c r="F133" s="1148">
        <f t="shared" ca="1" si="21"/>
        <v>3742</v>
      </c>
      <c r="G133" s="1149">
        <f ca="1">IF(F133&lt;&gt;"",COUNTIF($F$11:F133,"&gt;0"),"")</f>
        <v>123</v>
      </c>
      <c r="H133" s="1150">
        <v>1.1814644938606718E-2</v>
      </c>
      <c r="I133" s="1094"/>
      <c r="J133" s="1151">
        <f t="shared" ca="1" si="22"/>
        <v>2776965468.5299077</v>
      </c>
      <c r="K133" s="1152">
        <f t="shared" ca="1" si="23"/>
        <v>32808861.017452504</v>
      </c>
      <c r="L133" s="1151">
        <f t="shared" ca="1" si="24"/>
        <v>0</v>
      </c>
      <c r="M133" s="1151">
        <f t="shared" ca="1" si="25"/>
        <v>0</v>
      </c>
      <c r="N133" s="1151">
        <f t="shared" ca="1" si="34"/>
        <v>2744156607.512455</v>
      </c>
      <c r="O133" s="1094"/>
      <c r="P133" s="1151">
        <f t="shared" ca="1" si="26"/>
        <v>32808861.017452717</v>
      </c>
      <c r="Q133" s="1151">
        <f t="shared" ca="1" si="27"/>
        <v>2606948777.1368322</v>
      </c>
      <c r="R133" s="1151">
        <f t="shared" ca="1" si="35"/>
        <v>2638117195.1034122</v>
      </c>
      <c r="S133" s="1151">
        <f t="shared" ca="1" si="36"/>
        <v>31168417.966579914</v>
      </c>
      <c r="T133" s="1151">
        <f t="shared" ca="1" si="28"/>
        <v>2606948777.1368322</v>
      </c>
      <c r="U133" s="1153">
        <f t="shared" ca="1" si="29"/>
        <v>0.33938624956303864</v>
      </c>
      <c r="V133" s="1154">
        <f t="shared" ca="1" si="30"/>
        <v>5.0000000000000044E-2</v>
      </c>
      <c r="X133" s="1155">
        <f t="shared" ca="1" si="37"/>
        <v>138848273.42649549</v>
      </c>
      <c r="Y133" s="1155">
        <f t="shared" ca="1" si="31"/>
        <v>1640443.0508728027</v>
      </c>
      <c r="Z133" s="1155">
        <f t="shared" ca="1" si="32"/>
        <v>137207830.37562269</v>
      </c>
      <c r="AA133" s="1153">
        <f t="shared" ca="1" si="33"/>
        <v>0.33931640622310727</v>
      </c>
      <c r="AB133" s="1126"/>
    </row>
    <row r="134" spans="1:28">
      <c r="A134" s="1165">
        <f>Calendar!J126</f>
        <v>48757</v>
      </c>
      <c r="C134" s="1125"/>
      <c r="D134" s="1146">
        <f t="shared" ca="1" si="19"/>
        <v>49460</v>
      </c>
      <c r="E134" s="1147">
        <f t="shared" ca="1" si="20"/>
        <v>49487</v>
      </c>
      <c r="F134" s="1148">
        <f t="shared" ca="1" si="21"/>
        <v>3772</v>
      </c>
      <c r="G134" s="1149">
        <f ca="1">IF(F134&lt;&gt;"",COUNTIF($F$11:F134,"&gt;0"),"")</f>
        <v>124</v>
      </c>
      <c r="H134" s="1150">
        <v>1.184628088348732E-2</v>
      </c>
      <c r="I134" s="1094"/>
      <c r="J134" s="1151">
        <f t="shared" ca="1" si="22"/>
        <v>2744156607.512455</v>
      </c>
      <c r="K134" s="1152">
        <f t="shared" ca="1" si="23"/>
        <v>32508049.960870214</v>
      </c>
      <c r="L134" s="1151">
        <f t="shared" ca="1" si="24"/>
        <v>0</v>
      </c>
      <c r="M134" s="1151">
        <f t="shared" ca="1" si="25"/>
        <v>0</v>
      </c>
      <c r="N134" s="1151">
        <f t="shared" ca="1" si="34"/>
        <v>2711648557.5515847</v>
      </c>
      <c r="O134" s="1094"/>
      <c r="P134" s="1151">
        <f t="shared" ca="1" si="26"/>
        <v>32508049.960870266</v>
      </c>
      <c r="Q134" s="1151">
        <f t="shared" ca="1" si="27"/>
        <v>2576066129.6740055</v>
      </c>
      <c r="R134" s="1151">
        <f t="shared" ca="1" si="35"/>
        <v>2606948777.1368322</v>
      </c>
      <c r="S134" s="1151">
        <f t="shared" ca="1" si="36"/>
        <v>30882647.462826729</v>
      </c>
      <c r="T134" s="1151">
        <f t="shared" ca="1" si="28"/>
        <v>2576066129.6740055</v>
      </c>
      <c r="U134" s="1153">
        <f t="shared" ca="1" si="29"/>
        <v>0.33537652152740599</v>
      </c>
      <c r="V134" s="1154">
        <f t="shared" ca="1" si="30"/>
        <v>5.0000000000000044E-2</v>
      </c>
      <c r="X134" s="1155">
        <f t="shared" ca="1" si="37"/>
        <v>137207830.37562269</v>
      </c>
      <c r="Y134" s="1155">
        <f t="shared" ca="1" si="31"/>
        <v>1625402.4980435371</v>
      </c>
      <c r="Z134" s="1155">
        <f t="shared" ca="1" si="32"/>
        <v>135582427.87757915</v>
      </c>
      <c r="AA134" s="1153">
        <f t="shared" ca="1" si="33"/>
        <v>0.33530750336173676</v>
      </c>
      <c r="AB134" s="1126"/>
    </row>
    <row r="135" spans="1:28">
      <c r="A135" s="1165">
        <f>Calendar!J127</f>
        <v>48787</v>
      </c>
      <c r="C135" s="1125"/>
      <c r="D135" s="1146">
        <f t="shared" ca="1" si="19"/>
        <v>49490</v>
      </c>
      <c r="E135" s="1147">
        <f t="shared" ca="1" si="20"/>
        <v>49517</v>
      </c>
      <c r="F135" s="1148">
        <f t="shared" ca="1" si="21"/>
        <v>3802</v>
      </c>
      <c r="G135" s="1149">
        <f ca="1">IF(F135&lt;&gt;"",COUNTIF($F$11:F135,"&gt;0"),"")</f>
        <v>125</v>
      </c>
      <c r="H135" s="1150">
        <v>1.189451779593848E-2</v>
      </c>
      <c r="I135" s="1094"/>
      <c r="J135" s="1151">
        <f t="shared" ca="1" si="22"/>
        <v>2711648557.5515847</v>
      </c>
      <c r="K135" s="1152">
        <f t="shared" ca="1" si="23"/>
        <v>32253752.024128236</v>
      </c>
      <c r="L135" s="1151">
        <f t="shared" ca="1" si="24"/>
        <v>0</v>
      </c>
      <c r="M135" s="1151">
        <f t="shared" ca="1" si="25"/>
        <v>0</v>
      </c>
      <c r="N135" s="1151">
        <f t="shared" ca="1" si="34"/>
        <v>2679394805.5274563</v>
      </c>
      <c r="O135" s="1094"/>
      <c r="P135" s="1151">
        <f t="shared" ca="1" si="26"/>
        <v>32253752.024128437</v>
      </c>
      <c r="Q135" s="1151">
        <f t="shared" ca="1" si="27"/>
        <v>2545425065.2510834</v>
      </c>
      <c r="R135" s="1151">
        <f t="shared" ca="1" si="35"/>
        <v>2576066129.6740055</v>
      </c>
      <c r="S135" s="1151">
        <f t="shared" ca="1" si="36"/>
        <v>30641064.422922134</v>
      </c>
      <c r="T135" s="1151">
        <f t="shared" ca="1" si="28"/>
        <v>2545425065.2510834</v>
      </c>
      <c r="U135" s="1153">
        <f t="shared" ca="1" si="29"/>
        <v>0.33140355705166541</v>
      </c>
      <c r="V135" s="1154">
        <f t="shared" ca="1" si="30"/>
        <v>5.0000000000000044E-2</v>
      </c>
      <c r="X135" s="1155">
        <f t="shared" ca="1" si="37"/>
        <v>135582427.87757915</v>
      </c>
      <c r="Y135" s="1155">
        <f t="shared" ca="1" si="31"/>
        <v>1612687.6012063026</v>
      </c>
      <c r="Z135" s="1155">
        <f t="shared" ca="1" si="32"/>
        <v>133969740.27637285</v>
      </c>
      <c r="AA135" s="1153">
        <f t="shared" ca="1" si="33"/>
        <v>0.33133535649457269</v>
      </c>
      <c r="AB135" s="1126"/>
    </row>
    <row r="136" spans="1:28">
      <c r="A136" s="1165">
        <f>Calendar!J128</f>
        <v>48820</v>
      </c>
      <c r="C136" s="1125"/>
      <c r="D136" s="1146">
        <f t="shared" ca="1" si="19"/>
        <v>49521</v>
      </c>
      <c r="E136" s="1147">
        <f t="shared" ca="1" si="20"/>
        <v>49548</v>
      </c>
      <c r="F136" s="1148">
        <f t="shared" ca="1" si="21"/>
        <v>3833</v>
      </c>
      <c r="G136" s="1149">
        <f ca="1">IF(F136&lt;&gt;"",COUNTIF($F$11:F136,"&gt;0"),"")</f>
        <v>126</v>
      </c>
      <c r="H136" s="1150">
        <v>1.1958332181730192E-2</v>
      </c>
      <c r="I136" s="1094"/>
      <c r="J136" s="1151">
        <f t="shared" ca="1" si="22"/>
        <v>2679394805.5274563</v>
      </c>
      <c r="K136" s="1152">
        <f t="shared" ca="1" si="23"/>
        <v>32041093.130499691</v>
      </c>
      <c r="L136" s="1151">
        <f t="shared" ca="1" si="24"/>
        <v>0</v>
      </c>
      <c r="M136" s="1151">
        <f t="shared" ca="1" si="25"/>
        <v>0</v>
      </c>
      <c r="N136" s="1151">
        <f t="shared" ca="1" si="34"/>
        <v>2647353712.3969564</v>
      </c>
      <c r="O136" s="1094"/>
      <c r="P136" s="1151">
        <f t="shared" ca="1" si="26"/>
        <v>32041093.13049984</v>
      </c>
      <c r="Q136" s="1151">
        <f t="shared" ca="1" si="27"/>
        <v>2514986026.7771087</v>
      </c>
      <c r="R136" s="1151">
        <f t="shared" ca="1" si="35"/>
        <v>2545425065.2510834</v>
      </c>
      <c r="S136" s="1151">
        <f t="shared" ca="1" si="36"/>
        <v>30439038.473974705</v>
      </c>
      <c r="T136" s="1151">
        <f t="shared" ca="1" si="28"/>
        <v>2514986026.7771087</v>
      </c>
      <c r="U136" s="1153">
        <f t="shared" ca="1" si="29"/>
        <v>0.32746167154467704</v>
      </c>
      <c r="V136" s="1154">
        <f t="shared" ca="1" si="30"/>
        <v>4.9999999999999933E-2</v>
      </c>
      <c r="X136" s="1155">
        <f t="shared" ca="1" si="37"/>
        <v>133969740.27637285</v>
      </c>
      <c r="Y136" s="1155">
        <f t="shared" ca="1" si="31"/>
        <v>1602054.656525135</v>
      </c>
      <c r="Z136" s="1155">
        <f t="shared" ca="1" si="32"/>
        <v>132367685.61984771</v>
      </c>
      <c r="AA136" s="1153">
        <f t="shared" ca="1" si="33"/>
        <v>0.32739428220032468</v>
      </c>
      <c r="AB136" s="1126"/>
    </row>
    <row r="137" spans="1:28">
      <c r="A137" s="1165">
        <f>Calendar!J129</f>
        <v>48849</v>
      </c>
      <c r="C137" s="1125"/>
      <c r="D137" s="1146">
        <f t="shared" ca="1" si="19"/>
        <v>49552</v>
      </c>
      <c r="E137" s="1147">
        <f t="shared" ca="1" si="20"/>
        <v>49579</v>
      </c>
      <c r="F137" s="1148">
        <f t="shared" ca="1" si="21"/>
        <v>3864</v>
      </c>
      <c r="G137" s="1149">
        <f ca="1">IF(F137&lt;&gt;"",COUNTIF($F$11:F137,"&gt;0"),"")</f>
        <v>127</v>
      </c>
      <c r="H137" s="1150">
        <v>1.2017089671290681E-2</v>
      </c>
      <c r="I137" s="1094"/>
      <c r="J137" s="1151">
        <f t="shared" ca="1" si="22"/>
        <v>2647353712.3969564</v>
      </c>
      <c r="K137" s="1152">
        <f t="shared" ca="1" si="23"/>
        <v>31813486.953498505</v>
      </c>
      <c r="L137" s="1151">
        <f t="shared" ca="1" si="24"/>
        <v>0</v>
      </c>
      <c r="M137" s="1151">
        <f t="shared" ca="1" si="25"/>
        <v>0</v>
      </c>
      <c r="N137" s="1151">
        <f t="shared" ca="1" si="34"/>
        <v>2615540225.4434581</v>
      </c>
      <c r="O137" s="1094"/>
      <c r="P137" s="1151">
        <f t="shared" ca="1" si="26"/>
        <v>31813486.953498363</v>
      </c>
      <c r="Q137" s="1151">
        <f t="shared" ca="1" si="27"/>
        <v>2484763214.1712852</v>
      </c>
      <c r="R137" s="1151">
        <f t="shared" ca="1" si="35"/>
        <v>2514986026.7771087</v>
      </c>
      <c r="S137" s="1151">
        <f t="shared" ca="1" si="36"/>
        <v>30222812.605823517</v>
      </c>
      <c r="T137" s="1151">
        <f t="shared" ca="1" si="28"/>
        <v>2484763214.1712852</v>
      </c>
      <c r="U137" s="1153">
        <f t="shared" ca="1" si="29"/>
        <v>0.32354577609956114</v>
      </c>
      <c r="V137" s="1154">
        <f t="shared" ca="1" si="30"/>
        <v>5.0000000000000044E-2</v>
      </c>
      <c r="X137" s="1155">
        <f t="shared" ca="1" si="37"/>
        <v>132367685.61984771</v>
      </c>
      <c r="Y137" s="1155">
        <f t="shared" ca="1" si="31"/>
        <v>1590674.3476748466</v>
      </c>
      <c r="Z137" s="1155">
        <f t="shared" ca="1" si="32"/>
        <v>130777011.27217287</v>
      </c>
      <c r="AA137" s="1153">
        <f t="shared" ca="1" si="33"/>
        <v>0.32347919261937369</v>
      </c>
      <c r="AB137" s="1126"/>
    </row>
    <row r="138" spans="1:28">
      <c r="A138" s="1165">
        <f>Calendar!J130</f>
        <v>48879</v>
      </c>
      <c r="C138" s="1125"/>
      <c r="D138" s="1146">
        <f t="shared" ca="1" si="19"/>
        <v>49582</v>
      </c>
      <c r="E138" s="1147">
        <f t="shared" ca="1" si="20"/>
        <v>49611</v>
      </c>
      <c r="F138" s="1148">
        <f t="shared" ca="1" si="21"/>
        <v>3896</v>
      </c>
      <c r="G138" s="1149">
        <f ca="1">IF(F138&lt;&gt;"",COUNTIF($F$11:F138,"&gt;0"),"")</f>
        <v>128</v>
      </c>
      <c r="H138" s="1150">
        <v>1.2072204422934746E-2</v>
      </c>
      <c r="I138" s="1094"/>
      <c r="J138" s="1151">
        <f t="shared" ca="1" si="22"/>
        <v>2615540225.4434581</v>
      </c>
      <c r="K138" s="1152">
        <f t="shared" ca="1" si="23"/>
        <v>31575336.277962256</v>
      </c>
      <c r="L138" s="1151">
        <f t="shared" ca="1" si="24"/>
        <v>0</v>
      </c>
      <c r="M138" s="1151">
        <f t="shared" ca="1" si="25"/>
        <v>0</v>
      </c>
      <c r="N138" s="1151">
        <f t="shared" ca="1" si="34"/>
        <v>2583964889.1654959</v>
      </c>
      <c r="O138" s="1094"/>
      <c r="P138" s="1151">
        <f t="shared" ca="1" si="26"/>
        <v>31575336.277962208</v>
      </c>
      <c r="Q138" s="1151">
        <f t="shared" ca="1" si="27"/>
        <v>2454766644.707221</v>
      </c>
      <c r="R138" s="1151">
        <f t="shared" ca="1" si="35"/>
        <v>2484763214.1712852</v>
      </c>
      <c r="S138" s="1151">
        <f t="shared" ca="1" si="36"/>
        <v>29996569.464064121</v>
      </c>
      <c r="T138" s="1151">
        <f t="shared" ca="1" si="28"/>
        <v>2454766644.707221</v>
      </c>
      <c r="U138" s="1153">
        <f t="shared" ca="1" si="29"/>
        <v>0.3196576974954054</v>
      </c>
      <c r="V138" s="1154">
        <f t="shared" ca="1" si="30"/>
        <v>5.0000000000000044E-2</v>
      </c>
      <c r="X138" s="1155">
        <f t="shared" ca="1" si="37"/>
        <v>130777011.27217287</v>
      </c>
      <c r="Y138" s="1155">
        <f t="shared" ca="1" si="31"/>
        <v>1578766.8138980865</v>
      </c>
      <c r="Z138" s="1155">
        <f t="shared" ca="1" si="32"/>
        <v>129198244.45827478</v>
      </c>
      <c r="AA138" s="1153">
        <f t="shared" ca="1" si="33"/>
        <v>0.31959191415487015</v>
      </c>
      <c r="AB138" s="1126"/>
    </row>
    <row r="139" spans="1:28">
      <c r="A139" s="1165">
        <f>Calendar!J131</f>
        <v>48911</v>
      </c>
      <c r="C139" s="1125"/>
      <c r="D139" s="1146">
        <f t="shared" ca="1" si="19"/>
        <v>49613</v>
      </c>
      <c r="E139" s="1147">
        <f t="shared" ca="1" si="20"/>
        <v>49640</v>
      </c>
      <c r="F139" s="1148">
        <f t="shared" ca="1" si="21"/>
        <v>3925</v>
      </c>
      <c r="G139" s="1149">
        <f ca="1">IF(F139&lt;&gt;"",COUNTIF($F$11:F139,"&gt;0"),"")</f>
        <v>129</v>
      </c>
      <c r="H139" s="1150">
        <v>1.2146929369312066E-2</v>
      </c>
      <c r="I139" s="1094"/>
      <c r="J139" s="1151">
        <f t="shared" ca="1" si="22"/>
        <v>2583964889.1654959</v>
      </c>
      <c r="K139" s="1152">
        <f t="shared" ca="1" si="23"/>
        <v>31387239.001475558</v>
      </c>
      <c r="L139" s="1151">
        <f t="shared" ca="1" si="24"/>
        <v>0</v>
      </c>
      <c r="M139" s="1151">
        <f t="shared" ca="1" si="25"/>
        <v>0</v>
      </c>
      <c r="N139" s="1151">
        <f t="shared" ca="1" si="34"/>
        <v>2552577650.1640205</v>
      </c>
      <c r="O139" s="1094"/>
      <c r="P139" s="1151">
        <f t="shared" ca="1" si="26"/>
        <v>31387239.001475334</v>
      </c>
      <c r="Q139" s="1151">
        <f t="shared" ca="1" si="27"/>
        <v>2424948767.6558194</v>
      </c>
      <c r="R139" s="1151">
        <f t="shared" ca="1" si="35"/>
        <v>2454766644.707221</v>
      </c>
      <c r="S139" s="1151">
        <f t="shared" ca="1" si="36"/>
        <v>29817877.051401615</v>
      </c>
      <c r="T139" s="1151">
        <f t="shared" ca="1" si="28"/>
        <v>2424948767.6558194</v>
      </c>
      <c r="U139" s="1153">
        <f t="shared" ca="1" si="29"/>
        <v>0.3157987244258762</v>
      </c>
      <c r="V139" s="1154">
        <f t="shared" ca="1" si="30"/>
        <v>5.0000000000000044E-2</v>
      </c>
      <c r="X139" s="1155">
        <f t="shared" ca="1" si="37"/>
        <v>129198244.45827478</v>
      </c>
      <c r="Y139" s="1155">
        <f t="shared" ca="1" si="31"/>
        <v>1569361.950073719</v>
      </c>
      <c r="Z139" s="1155">
        <f t="shared" ca="1" si="32"/>
        <v>127628882.50820106</v>
      </c>
      <c r="AA139" s="1153">
        <f t="shared" ca="1" si="33"/>
        <v>0.31573373523527559</v>
      </c>
      <c r="AB139" s="1126"/>
    </row>
    <row r="140" spans="1:28">
      <c r="A140" s="1165">
        <f>Calendar!J132</f>
        <v>48940</v>
      </c>
      <c r="C140" s="1125"/>
      <c r="D140" s="1146">
        <f t="shared" ref="D140:D203" ca="1" si="38">IF(E140&lt;&gt;"",EOMONTH(E140,-1),"")</f>
        <v>49643</v>
      </c>
      <c r="E140" s="1147">
        <f t="shared" ref="E140:E203" ca="1" si="39">IF(INDIRECT("A"&amp;(IFERROR(MATCH(E139,A:A),999)+1))&gt;0,INDIRECT("A"&amp;(IFERROR(MATCH(E139,A:A),999)+1)),"")</f>
        <v>49670</v>
      </c>
      <c r="F140" s="1148">
        <f t="shared" ref="F140:F203" ca="1" si="40">IF(E140&lt;&gt;"",E140-$A$31,"")</f>
        <v>3955</v>
      </c>
      <c r="G140" s="1149">
        <f ca="1">IF(F140&lt;&gt;"",COUNTIF($F$11:F140,"&gt;0"),"")</f>
        <v>130</v>
      </c>
      <c r="H140" s="1150">
        <v>1.2214711467789191E-2</v>
      </c>
      <c r="I140" s="1094"/>
      <c r="J140" s="1151">
        <f t="shared" ref="J140:J203" ca="1" si="41">IF(G140=1,$A$7,N139)</f>
        <v>2552577650.1640205</v>
      </c>
      <c r="K140" s="1152">
        <f t="shared" ref="K140:K203" ca="1" si="42">H140*J140</f>
        <v>31178999.495880846</v>
      </c>
      <c r="L140" s="1151">
        <f t="shared" ref="L140:L203" ca="1" si="43">IF(E140&lt;&gt;"",(1-(1-$A$25)^(1/12))*(J140-K140),"")</f>
        <v>0</v>
      </c>
      <c r="M140" s="1151">
        <f t="shared" ref="M140:M203" ca="1" si="44">IF(J140-K140-L140&lt;$A$27*$A$5,J140-K140-L140,0)</f>
        <v>0</v>
      </c>
      <c r="N140" s="1151">
        <f t="shared" ca="1" si="34"/>
        <v>2521398650.6681395</v>
      </c>
      <c r="O140" s="1094"/>
      <c r="P140" s="1151">
        <f t="shared" ref="P140:P203" ca="1" si="45">IF(G140&lt;&gt; "", R140+X140-N140, "")</f>
        <v>31178999.495881081</v>
      </c>
      <c r="Q140" s="1151">
        <f t="shared" ref="Q140:Q203" ca="1" si="46">IF(E140&lt;&gt;"", N140*(1-$A$15), "")</f>
        <v>2395328718.1347322</v>
      </c>
      <c r="R140" s="1151">
        <f t="shared" ca="1" si="35"/>
        <v>2424948767.6558194</v>
      </c>
      <c r="S140" s="1151">
        <f t="shared" ca="1" si="36"/>
        <v>29620049.52108717</v>
      </c>
      <c r="T140" s="1151">
        <f t="shared" ref="T140:T203" ca="1" si="47">IF(E140&lt;&gt;"", R140-S140, "")</f>
        <v>2395328718.1347322</v>
      </c>
      <c r="U140" s="1153">
        <f t="shared" ref="U140:U203" ca="1" si="48">IF(E140&lt;&gt;"", R140/$A$11, "")</f>
        <v>0.31196273962535626</v>
      </c>
      <c r="V140" s="1154">
        <f t="shared" ref="V140:V203" ca="1" si="49">IF(E140&lt;&gt;"", IFERROR(1-T140/N140, "n.a."), "")</f>
        <v>5.0000000000000044E-2</v>
      </c>
      <c r="X140" s="1155">
        <f t="shared" ca="1" si="37"/>
        <v>127628882.50820106</v>
      </c>
      <c r="Y140" s="1155">
        <f t="shared" ref="Y140:Y203" ca="1" si="50">IF(E140&lt;&gt;"", P140-S140, "")</f>
        <v>1558949.974793911</v>
      </c>
      <c r="Z140" s="1155">
        <f t="shared" ref="Z140:Z203" ca="1" si="51">IF(E140&lt;&gt;"", X140-Y140, "")</f>
        <v>126069932.53340715</v>
      </c>
      <c r="AA140" s="1153">
        <f t="shared" ref="AA140:AA203" ca="1" si="52">IF(E140&lt;&gt;"", X140/$A$19, "")</f>
        <v>0.31189853985386379</v>
      </c>
      <c r="AB140" s="1126"/>
    </row>
    <row r="141" spans="1:28">
      <c r="A141" s="1165">
        <f>Calendar!J133</f>
        <v>48971</v>
      </c>
      <c r="C141" s="1125"/>
      <c r="D141" s="1146">
        <f t="shared" ca="1" si="38"/>
        <v>49674</v>
      </c>
      <c r="E141" s="1147">
        <f t="shared" ca="1" si="39"/>
        <v>49702</v>
      </c>
      <c r="F141" s="1148">
        <f t="shared" ca="1" si="40"/>
        <v>3987</v>
      </c>
      <c r="G141" s="1149">
        <f ca="1">IF(F141&lt;&gt;"",COUNTIF($F$11:F141,"&gt;0"),"")</f>
        <v>131</v>
      </c>
      <c r="H141" s="1150">
        <v>1.2293182292235061E-2</v>
      </c>
      <c r="I141" s="1094"/>
      <c r="J141" s="1151">
        <f t="shared" ca="1" si="41"/>
        <v>2521398650.6681395</v>
      </c>
      <c r="K141" s="1152">
        <f t="shared" ca="1" si="42"/>
        <v>30996013.244058948</v>
      </c>
      <c r="L141" s="1151">
        <f t="shared" ca="1" si="43"/>
        <v>0</v>
      </c>
      <c r="M141" s="1151">
        <f t="shared" ca="1" si="44"/>
        <v>0</v>
      </c>
      <c r="N141" s="1151">
        <f t="shared" ref="N141:N204" ca="1" si="53">IF(E141&lt;&gt;"",J141-K141-L141-M141,"")</f>
        <v>2490402637.4240804</v>
      </c>
      <c r="O141" s="1094"/>
      <c r="P141" s="1151">
        <f t="shared" ca="1" si="45"/>
        <v>30996013.244059086</v>
      </c>
      <c r="Q141" s="1151">
        <f t="shared" ca="1" si="46"/>
        <v>2365882505.5528765</v>
      </c>
      <c r="R141" s="1151">
        <f t="shared" ref="R141:R204" ca="1" si="54">IF(E141&lt;&gt;"", T140, "")</f>
        <v>2395328718.1347322</v>
      </c>
      <c r="S141" s="1151">
        <f t="shared" ref="S141:S204" ca="1" si="55">IF(E141&lt;&gt;"", MIN(P141,MAX(R141-Q141,0)), "")</f>
        <v>29446212.581855774</v>
      </c>
      <c r="T141" s="1151">
        <f t="shared" ca="1" si="47"/>
        <v>2365882505.5528765</v>
      </c>
      <c r="U141" s="1153">
        <f t="shared" ca="1" si="48"/>
        <v>0.30815220477213146</v>
      </c>
      <c r="V141" s="1154">
        <f t="shared" ca="1" si="49"/>
        <v>4.9999999999999933E-2</v>
      </c>
      <c r="X141" s="1155">
        <f t="shared" ref="X141:X204" ca="1" si="56">IF(E141&lt;&gt;"", Z140, "")</f>
        <v>126069932.53340715</v>
      </c>
      <c r="Y141" s="1155">
        <f t="shared" ca="1" si="50"/>
        <v>1549800.6622033119</v>
      </c>
      <c r="Z141" s="1155">
        <f t="shared" ca="1" si="51"/>
        <v>124520131.87120384</v>
      </c>
      <c r="AA141" s="1153">
        <f t="shared" ca="1" si="52"/>
        <v>0.30808878918232441</v>
      </c>
      <c r="AB141" s="1126"/>
    </row>
    <row r="142" spans="1:28">
      <c r="A142" s="1165">
        <f>Calendar!J134</f>
        <v>49002</v>
      </c>
      <c r="C142" s="1125"/>
      <c r="D142" s="1146">
        <f t="shared" ca="1" si="38"/>
        <v>49705</v>
      </c>
      <c r="E142" s="1147">
        <f t="shared" ca="1" si="39"/>
        <v>49732</v>
      </c>
      <c r="F142" s="1148">
        <f t="shared" ca="1" si="40"/>
        <v>4017</v>
      </c>
      <c r="G142" s="1149">
        <f ca="1">IF(F142&lt;&gt;"",COUNTIF($F$11:F142,"&gt;0"),"")</f>
        <v>132</v>
      </c>
      <c r="H142" s="1150">
        <v>1.2384469228646137E-2</v>
      </c>
      <c r="I142" s="1094"/>
      <c r="J142" s="1151">
        <f t="shared" ca="1" si="41"/>
        <v>2490402637.4240804</v>
      </c>
      <c r="K142" s="1152">
        <f t="shared" ca="1" si="42"/>
        <v>30842314.830117706</v>
      </c>
      <c r="L142" s="1151">
        <f t="shared" ca="1" si="43"/>
        <v>0</v>
      </c>
      <c r="M142" s="1151">
        <f t="shared" ca="1" si="44"/>
        <v>0</v>
      </c>
      <c r="N142" s="1151">
        <f t="shared" ca="1" si="53"/>
        <v>2459560322.5939627</v>
      </c>
      <c r="O142" s="1094"/>
      <c r="P142" s="1151">
        <f t="shared" ca="1" si="45"/>
        <v>30842314.830117702</v>
      </c>
      <c r="Q142" s="1151">
        <f t="shared" ca="1" si="46"/>
        <v>2336582306.4642644</v>
      </c>
      <c r="R142" s="1151">
        <f t="shared" ca="1" si="54"/>
        <v>2365882505.5528765</v>
      </c>
      <c r="S142" s="1151">
        <f t="shared" ca="1" si="55"/>
        <v>29300199.08861208</v>
      </c>
      <c r="T142" s="1151">
        <f t="shared" ca="1" si="47"/>
        <v>2336582306.4642644</v>
      </c>
      <c r="U142" s="1153">
        <f t="shared" ca="1" si="48"/>
        <v>0.30436403354511354</v>
      </c>
      <c r="V142" s="1154">
        <f t="shared" ca="1" si="49"/>
        <v>5.0000000000000044E-2</v>
      </c>
      <c r="X142" s="1155">
        <f t="shared" ca="1" si="56"/>
        <v>124520131.87120384</v>
      </c>
      <c r="Y142" s="1155">
        <f t="shared" ca="1" si="50"/>
        <v>1542115.7415056229</v>
      </c>
      <c r="Z142" s="1155">
        <f t="shared" ca="1" si="51"/>
        <v>122978016.12969822</v>
      </c>
      <c r="AA142" s="1153">
        <f t="shared" ca="1" si="52"/>
        <v>0.30430139753471125</v>
      </c>
      <c r="AB142" s="1126"/>
    </row>
    <row r="143" spans="1:28">
      <c r="A143" s="1165">
        <f>Calendar!J135</f>
        <v>49030</v>
      </c>
      <c r="C143" s="1125"/>
      <c r="D143" s="1146">
        <f t="shared" ca="1" si="38"/>
        <v>49734</v>
      </c>
      <c r="E143" s="1147">
        <f t="shared" ca="1" si="39"/>
        <v>49761</v>
      </c>
      <c r="F143" s="1148">
        <f t="shared" ca="1" si="40"/>
        <v>4046</v>
      </c>
      <c r="G143" s="1149">
        <f ca="1">IF(F143&lt;&gt;"",COUNTIF($F$11:F143,"&gt;0"),"")</f>
        <v>133</v>
      </c>
      <c r="H143" s="1150">
        <v>1.2485675641903553E-2</v>
      </c>
      <c r="I143" s="1094"/>
      <c r="J143" s="1151">
        <f t="shared" ca="1" si="41"/>
        <v>2459560322.5939627</v>
      </c>
      <c r="K143" s="1152">
        <f t="shared" ca="1" si="42"/>
        <v>30709272.409603883</v>
      </c>
      <c r="L143" s="1151">
        <f t="shared" ca="1" si="43"/>
        <v>0</v>
      </c>
      <c r="M143" s="1151">
        <f t="shared" ca="1" si="44"/>
        <v>0</v>
      </c>
      <c r="N143" s="1151">
        <f t="shared" ca="1" si="53"/>
        <v>2428851050.1843586</v>
      </c>
      <c r="O143" s="1094"/>
      <c r="P143" s="1151">
        <f t="shared" ca="1" si="45"/>
        <v>30709272.409604073</v>
      </c>
      <c r="Q143" s="1151">
        <f t="shared" ca="1" si="46"/>
        <v>2307408497.6751404</v>
      </c>
      <c r="R143" s="1151">
        <f t="shared" ca="1" si="54"/>
        <v>2336582306.4642644</v>
      </c>
      <c r="S143" s="1151">
        <f t="shared" ca="1" si="55"/>
        <v>29173808.789124012</v>
      </c>
      <c r="T143" s="1151">
        <f t="shared" ca="1" si="47"/>
        <v>2307408497.6751404</v>
      </c>
      <c r="U143" s="1153">
        <f t="shared" ca="1" si="48"/>
        <v>0.30059464653736739</v>
      </c>
      <c r="V143" s="1154">
        <f t="shared" ca="1" si="49"/>
        <v>5.0000000000000155E-2</v>
      </c>
      <c r="X143" s="1155">
        <f t="shared" ca="1" si="56"/>
        <v>122978016.12969822</v>
      </c>
      <c r="Y143" s="1155">
        <f t="shared" ca="1" si="50"/>
        <v>1535463.6204800606</v>
      </c>
      <c r="Z143" s="1155">
        <f t="shared" ca="1" si="51"/>
        <v>121442552.50921816</v>
      </c>
      <c r="AA143" s="1153">
        <f t="shared" ca="1" si="52"/>
        <v>0.30053278624070923</v>
      </c>
      <c r="AB143" s="1126"/>
    </row>
    <row r="144" spans="1:28">
      <c r="A144" s="1165">
        <f>Calendar!J136</f>
        <v>49061</v>
      </c>
      <c r="C144" s="1125"/>
      <c r="D144" s="1146">
        <f t="shared" ca="1" si="38"/>
        <v>49765</v>
      </c>
      <c r="E144" s="1147">
        <f t="shared" ca="1" si="39"/>
        <v>49793</v>
      </c>
      <c r="F144" s="1148">
        <f t="shared" ca="1" si="40"/>
        <v>4078</v>
      </c>
      <c r="G144" s="1149">
        <f ca="1">IF(F144&lt;&gt;"",COUNTIF($F$11:F144,"&gt;0"),"")</f>
        <v>134</v>
      </c>
      <c r="H144" s="1150">
        <v>1.2585610525184927E-2</v>
      </c>
      <c r="I144" s="1094"/>
      <c r="J144" s="1151">
        <f t="shared" ca="1" si="41"/>
        <v>2428851050.1843586</v>
      </c>
      <c r="K144" s="1152">
        <f t="shared" ca="1" si="42"/>
        <v>30568573.341306727</v>
      </c>
      <c r="L144" s="1151">
        <f t="shared" ca="1" si="43"/>
        <v>0</v>
      </c>
      <c r="M144" s="1151">
        <f t="shared" ca="1" si="44"/>
        <v>0</v>
      </c>
      <c r="N144" s="1151">
        <f t="shared" ca="1" si="53"/>
        <v>2398282476.8430519</v>
      </c>
      <c r="O144" s="1094"/>
      <c r="P144" s="1151">
        <f t="shared" ca="1" si="45"/>
        <v>30568573.341306686</v>
      </c>
      <c r="Q144" s="1151">
        <f t="shared" ca="1" si="46"/>
        <v>2278368353.0008993</v>
      </c>
      <c r="R144" s="1151">
        <f t="shared" ca="1" si="54"/>
        <v>2307408497.6751404</v>
      </c>
      <c r="S144" s="1151">
        <f t="shared" ca="1" si="55"/>
        <v>29040144.674241066</v>
      </c>
      <c r="T144" s="1151">
        <f t="shared" ca="1" si="47"/>
        <v>2278368353.0008993</v>
      </c>
      <c r="U144" s="1153">
        <f t="shared" ca="1" si="48"/>
        <v>0.29684151928100916</v>
      </c>
      <c r="V144" s="1154">
        <f t="shared" ca="1" si="49"/>
        <v>5.0000000000000044E-2</v>
      </c>
      <c r="X144" s="1155">
        <f t="shared" ca="1" si="56"/>
        <v>121442552.50921816</v>
      </c>
      <c r="Y144" s="1155">
        <f t="shared" ca="1" si="50"/>
        <v>1528428.6670656204</v>
      </c>
      <c r="Z144" s="1155">
        <f t="shared" ca="1" si="51"/>
        <v>119914123.84215254</v>
      </c>
      <c r="AA144" s="1153">
        <f t="shared" ca="1" si="52"/>
        <v>0.29678043135195054</v>
      </c>
      <c r="AB144" s="1126"/>
    </row>
    <row r="145" spans="1:28">
      <c r="A145" s="1165">
        <f>Calendar!J137</f>
        <v>49094</v>
      </c>
      <c r="C145" s="1125"/>
      <c r="D145" s="1146">
        <f t="shared" ca="1" si="38"/>
        <v>49795</v>
      </c>
      <c r="E145" s="1147">
        <f t="shared" ca="1" si="39"/>
        <v>49822</v>
      </c>
      <c r="F145" s="1148">
        <f t="shared" ca="1" si="40"/>
        <v>4107</v>
      </c>
      <c r="G145" s="1149">
        <f ca="1">IF(F145&lt;&gt;"",COUNTIF($F$11:F145,"&gt;0"),"")</f>
        <v>135</v>
      </c>
      <c r="H145" s="1150">
        <v>1.2665408375706582E-2</v>
      </c>
      <c r="I145" s="1094"/>
      <c r="J145" s="1151">
        <f t="shared" ca="1" si="41"/>
        <v>2398282476.8430519</v>
      </c>
      <c r="K145" s="1152">
        <f t="shared" ca="1" si="42"/>
        <v>30375226.969518315</v>
      </c>
      <c r="L145" s="1151">
        <f t="shared" ca="1" si="43"/>
        <v>0</v>
      </c>
      <c r="M145" s="1151">
        <f t="shared" ca="1" si="44"/>
        <v>0</v>
      </c>
      <c r="N145" s="1151">
        <f t="shared" ca="1" si="53"/>
        <v>2367907249.8735337</v>
      </c>
      <c r="O145" s="1094"/>
      <c r="P145" s="1151">
        <f t="shared" ca="1" si="45"/>
        <v>30375226.969518185</v>
      </c>
      <c r="Q145" s="1151">
        <f t="shared" ca="1" si="46"/>
        <v>2249511887.3798571</v>
      </c>
      <c r="R145" s="1151">
        <f t="shared" ca="1" si="54"/>
        <v>2278368353.0008993</v>
      </c>
      <c r="S145" s="1151">
        <f t="shared" ca="1" si="55"/>
        <v>28856465.621042252</v>
      </c>
      <c r="T145" s="1151">
        <f t="shared" ca="1" si="47"/>
        <v>2249511887.3798571</v>
      </c>
      <c r="U145" s="1153">
        <f t="shared" ca="1" si="48"/>
        <v>0.29310558753163424</v>
      </c>
      <c r="V145" s="1154">
        <f t="shared" ca="1" si="49"/>
        <v>5.0000000000000044E-2</v>
      </c>
      <c r="X145" s="1155">
        <f t="shared" ca="1" si="56"/>
        <v>119914123.84215254</v>
      </c>
      <c r="Y145" s="1155">
        <f t="shared" ca="1" si="50"/>
        <v>1518761.3484759331</v>
      </c>
      <c r="Z145" s="1155">
        <f t="shared" ca="1" si="51"/>
        <v>118395362.4936766</v>
      </c>
      <c r="AA145" s="1153">
        <f t="shared" ca="1" si="52"/>
        <v>0.29304526843145778</v>
      </c>
      <c r="AB145" s="1126"/>
    </row>
    <row r="146" spans="1:28">
      <c r="A146" s="1165">
        <f>Calendar!J138</f>
        <v>49122</v>
      </c>
      <c r="C146" s="1125"/>
      <c r="D146" s="1146">
        <f t="shared" ca="1" si="38"/>
        <v>49826</v>
      </c>
      <c r="E146" s="1147">
        <f t="shared" ca="1" si="39"/>
        <v>49853</v>
      </c>
      <c r="F146" s="1148">
        <f t="shared" ca="1" si="40"/>
        <v>4138</v>
      </c>
      <c r="G146" s="1149">
        <f ca="1">IF(F146&lt;&gt;"",COUNTIF($F$11:F146,"&gt;0"),"")</f>
        <v>136</v>
      </c>
      <c r="H146" s="1150">
        <v>1.2756916567808798E-2</v>
      </c>
      <c r="I146" s="1094"/>
      <c r="J146" s="1151">
        <f t="shared" ca="1" si="41"/>
        <v>2367907249.8735337</v>
      </c>
      <c r="K146" s="1152">
        <f t="shared" ca="1" si="42"/>
        <v>30207195.22694625</v>
      </c>
      <c r="L146" s="1151">
        <f t="shared" ca="1" si="43"/>
        <v>0</v>
      </c>
      <c r="M146" s="1151">
        <f t="shared" ca="1" si="44"/>
        <v>0</v>
      </c>
      <c r="N146" s="1151">
        <f t="shared" ca="1" si="53"/>
        <v>2337700054.6465874</v>
      </c>
      <c r="O146" s="1094"/>
      <c r="P146" s="1151">
        <f t="shared" ca="1" si="45"/>
        <v>30207195.226946354</v>
      </c>
      <c r="Q146" s="1151">
        <f t="shared" ca="1" si="46"/>
        <v>2220815051.914258</v>
      </c>
      <c r="R146" s="1151">
        <f t="shared" ca="1" si="54"/>
        <v>2249511887.3798571</v>
      </c>
      <c r="S146" s="1151">
        <f t="shared" ca="1" si="55"/>
        <v>28696835.46559906</v>
      </c>
      <c r="T146" s="1151">
        <f t="shared" ca="1" si="47"/>
        <v>2220815051.914258</v>
      </c>
      <c r="U146" s="1153">
        <f t="shared" ca="1" si="48"/>
        <v>0.2893932855683447</v>
      </c>
      <c r="V146" s="1154">
        <f t="shared" ca="1" si="49"/>
        <v>5.0000000000000044E-2</v>
      </c>
      <c r="X146" s="1155">
        <f t="shared" ca="1" si="56"/>
        <v>118395362.4936766</v>
      </c>
      <c r="Y146" s="1155">
        <f t="shared" ca="1" si="50"/>
        <v>1510359.7613472939</v>
      </c>
      <c r="Z146" s="1155">
        <f t="shared" ca="1" si="51"/>
        <v>116885002.73232931</v>
      </c>
      <c r="AA146" s="1153">
        <f t="shared" ca="1" si="52"/>
        <v>0.28933373043420479</v>
      </c>
      <c r="AB146" s="1126"/>
    </row>
    <row r="147" spans="1:28">
      <c r="A147" s="1165">
        <f>Calendar!J139</f>
        <v>49152</v>
      </c>
      <c r="C147" s="1125"/>
      <c r="D147" s="1146">
        <f t="shared" ca="1" si="38"/>
        <v>49856</v>
      </c>
      <c r="E147" s="1147">
        <f t="shared" ca="1" si="39"/>
        <v>49884</v>
      </c>
      <c r="F147" s="1148">
        <f t="shared" ca="1" si="40"/>
        <v>4169</v>
      </c>
      <c r="G147" s="1149">
        <f ca="1">IF(F147&lt;&gt;"",COUNTIF($F$11:F147,"&gt;0"),"")</f>
        <v>137</v>
      </c>
      <c r="H147" s="1150">
        <v>1.2839097125528609E-2</v>
      </c>
      <c r="I147" s="1094"/>
      <c r="J147" s="1151">
        <f t="shared" ca="1" si="41"/>
        <v>2337700054.6465874</v>
      </c>
      <c r="K147" s="1152">
        <f t="shared" ca="1" si="42"/>
        <v>30013958.051961072</v>
      </c>
      <c r="L147" s="1151">
        <f t="shared" ca="1" si="43"/>
        <v>0</v>
      </c>
      <c r="M147" s="1151">
        <f t="shared" ca="1" si="44"/>
        <v>0</v>
      </c>
      <c r="N147" s="1151">
        <f t="shared" ca="1" si="53"/>
        <v>2307686096.5946264</v>
      </c>
      <c r="O147" s="1094"/>
      <c r="P147" s="1151">
        <f t="shared" ca="1" si="45"/>
        <v>30013958.051960945</v>
      </c>
      <c r="Q147" s="1151">
        <f t="shared" ca="1" si="46"/>
        <v>2192301791.764895</v>
      </c>
      <c r="R147" s="1151">
        <f t="shared" ca="1" si="54"/>
        <v>2220815051.914258</v>
      </c>
      <c r="S147" s="1151">
        <f t="shared" ca="1" si="55"/>
        <v>28513260.149363041</v>
      </c>
      <c r="T147" s="1151">
        <f t="shared" ca="1" si="47"/>
        <v>2192301791.764895</v>
      </c>
      <c r="U147" s="1153">
        <f t="shared" ca="1" si="48"/>
        <v>0.28570151956906525</v>
      </c>
      <c r="V147" s="1154">
        <f t="shared" ca="1" si="49"/>
        <v>5.0000000000000044E-2</v>
      </c>
      <c r="X147" s="1155">
        <f t="shared" ca="1" si="56"/>
        <v>116885002.73232931</v>
      </c>
      <c r="Y147" s="1155">
        <f t="shared" ca="1" si="50"/>
        <v>1500697.9025979042</v>
      </c>
      <c r="Z147" s="1155">
        <f t="shared" ca="1" si="51"/>
        <v>115384304.8297314</v>
      </c>
      <c r="AA147" s="1153">
        <f t="shared" ca="1" si="52"/>
        <v>0.2856427241748028</v>
      </c>
      <c r="AB147" s="1126"/>
    </row>
    <row r="148" spans="1:28">
      <c r="A148" s="1165">
        <f>Calendar!J140</f>
        <v>49184</v>
      </c>
      <c r="C148" s="1125"/>
      <c r="D148" s="1146">
        <f t="shared" ca="1" si="38"/>
        <v>49887</v>
      </c>
      <c r="E148" s="1147">
        <f t="shared" ca="1" si="39"/>
        <v>49914</v>
      </c>
      <c r="F148" s="1148">
        <f t="shared" ca="1" si="40"/>
        <v>4199</v>
      </c>
      <c r="G148" s="1149">
        <f ca="1">IF(F148&lt;&gt;"",COUNTIF($F$11:F148,"&gt;0"),"")</f>
        <v>138</v>
      </c>
      <c r="H148" s="1150">
        <v>1.2935741665823631E-2</v>
      </c>
      <c r="I148" s="1094"/>
      <c r="J148" s="1151">
        <f t="shared" ca="1" si="41"/>
        <v>2307686096.5946264</v>
      </c>
      <c r="K148" s="1152">
        <f t="shared" ca="1" si="42"/>
        <v>29851631.191361006</v>
      </c>
      <c r="L148" s="1151">
        <f t="shared" ca="1" si="43"/>
        <v>0</v>
      </c>
      <c r="M148" s="1151">
        <f t="shared" ca="1" si="44"/>
        <v>0</v>
      </c>
      <c r="N148" s="1151">
        <f t="shared" ca="1" si="53"/>
        <v>2277834465.4032655</v>
      </c>
      <c r="O148" s="1094"/>
      <c r="P148" s="1151">
        <f t="shared" ca="1" si="45"/>
        <v>29851631.19136095</v>
      </c>
      <c r="Q148" s="1151">
        <f t="shared" ca="1" si="46"/>
        <v>2163942742.1331019</v>
      </c>
      <c r="R148" s="1151">
        <f t="shared" ca="1" si="54"/>
        <v>2192301791.764895</v>
      </c>
      <c r="S148" s="1151">
        <f t="shared" ca="1" si="55"/>
        <v>28359049.631793022</v>
      </c>
      <c r="T148" s="1151">
        <f t="shared" ca="1" si="47"/>
        <v>2163942742.1331019</v>
      </c>
      <c r="U148" s="1153">
        <f t="shared" ca="1" si="48"/>
        <v>0.2820333700104069</v>
      </c>
      <c r="V148" s="1154">
        <f t="shared" ca="1" si="49"/>
        <v>5.0000000000000155E-2</v>
      </c>
      <c r="X148" s="1155">
        <f t="shared" ca="1" si="56"/>
        <v>115384304.8297314</v>
      </c>
      <c r="Y148" s="1155">
        <f t="shared" ca="1" si="50"/>
        <v>1492581.5595679283</v>
      </c>
      <c r="Z148" s="1155">
        <f t="shared" ca="1" si="51"/>
        <v>113891723.27016348</v>
      </c>
      <c r="AA148" s="1153">
        <f t="shared" ca="1" si="52"/>
        <v>0.2819753294959223</v>
      </c>
      <c r="AB148" s="1126"/>
    </row>
    <row r="149" spans="1:28">
      <c r="A149" s="1165">
        <f>Calendar!J141</f>
        <v>49214</v>
      </c>
      <c r="C149" s="1125"/>
      <c r="D149" s="1146">
        <f t="shared" ca="1" si="38"/>
        <v>49918</v>
      </c>
      <c r="E149" s="1147">
        <f t="shared" ca="1" si="39"/>
        <v>49947</v>
      </c>
      <c r="F149" s="1148">
        <f t="shared" ca="1" si="40"/>
        <v>4232</v>
      </c>
      <c r="G149" s="1149">
        <f ca="1">IF(F149&lt;&gt;"",COUNTIF($F$11:F149,"&gt;0"),"")</f>
        <v>139</v>
      </c>
      <c r="H149" s="1150">
        <v>1.3033364791696398E-2</v>
      </c>
      <c r="I149" s="1094"/>
      <c r="J149" s="1151">
        <f t="shared" ca="1" si="41"/>
        <v>2277834465.4032655</v>
      </c>
      <c r="K149" s="1152">
        <f t="shared" ca="1" si="42"/>
        <v>29687847.522699509</v>
      </c>
      <c r="L149" s="1151">
        <f t="shared" ca="1" si="43"/>
        <v>0</v>
      </c>
      <c r="M149" s="1151">
        <f t="shared" ca="1" si="44"/>
        <v>0</v>
      </c>
      <c r="N149" s="1151">
        <f t="shared" ca="1" si="53"/>
        <v>2248146617.8805661</v>
      </c>
      <c r="O149" s="1094"/>
      <c r="P149" s="1151">
        <f t="shared" ca="1" si="45"/>
        <v>29687847.522699356</v>
      </c>
      <c r="Q149" s="1151">
        <f t="shared" ca="1" si="46"/>
        <v>2135739286.9865377</v>
      </c>
      <c r="R149" s="1151">
        <f t="shared" ca="1" si="54"/>
        <v>2163942742.1331019</v>
      </c>
      <c r="S149" s="1151">
        <f t="shared" ca="1" si="55"/>
        <v>28203455.146564245</v>
      </c>
      <c r="T149" s="1151">
        <f t="shared" ca="1" si="47"/>
        <v>2135739286.9865377</v>
      </c>
      <c r="U149" s="1153">
        <f t="shared" ca="1" si="48"/>
        <v>0.2783850591948106</v>
      </c>
      <c r="V149" s="1154">
        <f t="shared" ca="1" si="49"/>
        <v>5.0000000000000044E-2</v>
      </c>
      <c r="X149" s="1155">
        <f t="shared" ca="1" si="56"/>
        <v>113891723.27016348</v>
      </c>
      <c r="Y149" s="1155">
        <f t="shared" ca="1" si="50"/>
        <v>1484392.3761351109</v>
      </c>
      <c r="Z149" s="1155">
        <f t="shared" ca="1" si="51"/>
        <v>112407330.89402837</v>
      </c>
      <c r="AA149" s="1153">
        <f t="shared" ca="1" si="52"/>
        <v>0.27832776947742788</v>
      </c>
      <c r="AB149" s="1126"/>
    </row>
    <row r="150" spans="1:28">
      <c r="A150" s="1165">
        <f>Calendar!J142</f>
        <v>49244</v>
      </c>
      <c r="B150" s="1166"/>
      <c r="C150" s="1125"/>
      <c r="D150" s="1146">
        <f t="shared" ca="1" si="38"/>
        <v>49948</v>
      </c>
      <c r="E150" s="1147">
        <f t="shared" ca="1" si="39"/>
        <v>49975</v>
      </c>
      <c r="F150" s="1148">
        <f t="shared" ca="1" si="40"/>
        <v>4260</v>
      </c>
      <c r="G150" s="1149">
        <f ca="1">IF(F150&lt;&gt;"",COUNTIF($F$11:F150,"&gt;0"),"")</f>
        <v>140</v>
      </c>
      <c r="H150" s="1150">
        <v>1.3123396781396355E-2</v>
      </c>
      <c r="I150" s="1094"/>
      <c r="J150" s="1151">
        <f t="shared" ca="1" si="41"/>
        <v>2248146617.8805661</v>
      </c>
      <c r="K150" s="1152">
        <f t="shared" ca="1" si="42"/>
        <v>29503320.089200921</v>
      </c>
      <c r="L150" s="1151">
        <f t="shared" ca="1" si="43"/>
        <v>0</v>
      </c>
      <c r="M150" s="1151">
        <f t="shared" ca="1" si="44"/>
        <v>0</v>
      </c>
      <c r="N150" s="1151">
        <f t="shared" ca="1" si="53"/>
        <v>2218643297.7913651</v>
      </c>
      <c r="O150" s="1094"/>
      <c r="P150" s="1151">
        <f t="shared" ca="1" si="45"/>
        <v>29503320.089200974</v>
      </c>
      <c r="Q150" s="1151">
        <f t="shared" ca="1" si="46"/>
        <v>2107711132.9017968</v>
      </c>
      <c r="R150" s="1151">
        <f t="shared" ca="1" si="54"/>
        <v>2135739286.9865377</v>
      </c>
      <c r="S150" s="1151">
        <f t="shared" ca="1" si="55"/>
        <v>28028154.084740877</v>
      </c>
      <c r="T150" s="1151">
        <f t="shared" ca="1" si="47"/>
        <v>2107711132.9017968</v>
      </c>
      <c r="U150" s="1153">
        <f t="shared" ca="1" si="48"/>
        <v>0.27475676516576669</v>
      </c>
      <c r="V150" s="1154">
        <f t="shared" ca="1" si="49"/>
        <v>5.0000000000000044E-2</v>
      </c>
      <c r="X150" s="1155">
        <f t="shared" ca="1" si="56"/>
        <v>112407330.89402837</v>
      </c>
      <c r="Y150" s="1155">
        <f t="shared" ca="1" si="50"/>
        <v>1475166.0044600964</v>
      </c>
      <c r="Z150" s="1155">
        <f t="shared" ca="1" si="51"/>
        <v>110932164.88956827</v>
      </c>
      <c r="AA150" s="1153">
        <f t="shared" ca="1" si="52"/>
        <v>0.27470022212616901</v>
      </c>
      <c r="AB150" s="1126"/>
    </row>
    <row r="151" spans="1:28">
      <c r="A151" s="1165">
        <f>Calendar!J143</f>
        <v>49275</v>
      </c>
      <c r="C151" s="1167"/>
      <c r="D151" s="1146">
        <f t="shared" ca="1" si="38"/>
        <v>49979</v>
      </c>
      <c r="E151" s="1147">
        <f t="shared" ca="1" si="39"/>
        <v>50006</v>
      </c>
      <c r="F151" s="1148">
        <f t="shared" ca="1" si="40"/>
        <v>4291</v>
      </c>
      <c r="G151" s="1149">
        <f ca="1">IF(F151&lt;&gt;"",COUNTIF($F$11:F151,"&gt;0"),"")</f>
        <v>141</v>
      </c>
      <c r="H151" s="1150">
        <v>1.322381871433074E-2</v>
      </c>
      <c r="I151" s="1094"/>
      <c r="J151" s="1151">
        <f t="shared" ca="1" si="41"/>
        <v>2218643297.7913651</v>
      </c>
      <c r="K151" s="1152">
        <f t="shared" ca="1" si="42"/>
        <v>29338936.761757925</v>
      </c>
      <c r="L151" s="1151">
        <f t="shared" ca="1" si="43"/>
        <v>0</v>
      </c>
      <c r="M151" s="1151">
        <f t="shared" ca="1" si="44"/>
        <v>0</v>
      </c>
      <c r="N151" s="1151">
        <f t="shared" ca="1" si="53"/>
        <v>2189304361.0296073</v>
      </c>
      <c r="O151" s="1094"/>
      <c r="P151" s="1151">
        <f t="shared" ca="1" si="45"/>
        <v>29338936.761757851</v>
      </c>
      <c r="Q151" s="1151">
        <f t="shared" ca="1" si="46"/>
        <v>2079839142.9781268</v>
      </c>
      <c r="R151" s="1151">
        <f t="shared" ca="1" si="54"/>
        <v>2107711132.9017968</v>
      </c>
      <c r="S151" s="1151">
        <f t="shared" ca="1" si="55"/>
        <v>27871989.923670053</v>
      </c>
      <c r="T151" s="1151">
        <f t="shared" ca="1" si="47"/>
        <v>2079839142.9781268</v>
      </c>
      <c r="U151" s="1153">
        <f t="shared" ca="1" si="48"/>
        <v>0.27115102311812339</v>
      </c>
      <c r="V151" s="1154">
        <f t="shared" ca="1" si="49"/>
        <v>5.0000000000000044E-2</v>
      </c>
      <c r="X151" s="1155">
        <f t="shared" ca="1" si="56"/>
        <v>110932164.88956827</v>
      </c>
      <c r="Y151" s="1155">
        <f t="shared" ca="1" si="50"/>
        <v>1466946.8380877972</v>
      </c>
      <c r="Z151" s="1155">
        <f t="shared" ca="1" si="51"/>
        <v>109465218.05148047</v>
      </c>
      <c r="AA151" s="1153">
        <f t="shared" ca="1" si="52"/>
        <v>0.27109522211526949</v>
      </c>
      <c r="AB151" s="1126"/>
    </row>
    <row r="152" spans="1:28">
      <c r="A152" s="1165">
        <f>Calendar!J144</f>
        <v>49305</v>
      </c>
      <c r="C152" s="1125"/>
      <c r="D152" s="1146">
        <f t="shared" ca="1" si="38"/>
        <v>50009</v>
      </c>
      <c r="E152" s="1147">
        <f t="shared" ca="1" si="39"/>
        <v>50038</v>
      </c>
      <c r="F152" s="1148">
        <f t="shared" ca="1" si="40"/>
        <v>4323</v>
      </c>
      <c r="G152" s="1149">
        <f ca="1">IF(F152&lt;&gt;"",COUNTIF($F$11:F152,"&gt;0"),"")</f>
        <v>142</v>
      </c>
      <c r="H152" s="1150">
        <v>1.3320595285273972E-2</v>
      </c>
      <c r="I152" s="1094"/>
      <c r="J152" s="1151">
        <f t="shared" ca="1" si="41"/>
        <v>2189304361.0296073</v>
      </c>
      <c r="K152" s="1152">
        <f t="shared" ca="1" si="42"/>
        <v>29162837.349560734</v>
      </c>
      <c r="L152" s="1151">
        <f t="shared" ca="1" si="43"/>
        <v>0</v>
      </c>
      <c r="M152" s="1151">
        <f t="shared" ca="1" si="44"/>
        <v>0</v>
      </c>
      <c r="N152" s="1151">
        <f t="shared" ca="1" si="53"/>
        <v>2160141523.6800466</v>
      </c>
      <c r="O152" s="1094"/>
      <c r="P152" s="1151">
        <f t="shared" ca="1" si="45"/>
        <v>29162837.349560738</v>
      </c>
      <c r="Q152" s="1151">
        <f t="shared" ca="1" si="46"/>
        <v>2052134447.4960442</v>
      </c>
      <c r="R152" s="1151">
        <f t="shared" ca="1" si="54"/>
        <v>2079839142.9781268</v>
      </c>
      <c r="S152" s="1151">
        <f t="shared" ca="1" si="55"/>
        <v>27704695.482082605</v>
      </c>
      <c r="T152" s="1151">
        <f t="shared" ca="1" si="47"/>
        <v>2052134447.4960442</v>
      </c>
      <c r="U152" s="1153">
        <f t="shared" ca="1" si="48"/>
        <v>0.26756537114420403</v>
      </c>
      <c r="V152" s="1154">
        <f t="shared" ca="1" si="49"/>
        <v>5.0000000000000044E-2</v>
      </c>
      <c r="X152" s="1155">
        <f t="shared" ca="1" si="56"/>
        <v>109465218.05148047</v>
      </c>
      <c r="Y152" s="1155">
        <f t="shared" ca="1" si="50"/>
        <v>1458141.8674781322</v>
      </c>
      <c r="Z152" s="1155">
        <f t="shared" ca="1" si="51"/>
        <v>108007076.18400234</v>
      </c>
      <c r="AA152" s="1153">
        <f t="shared" ca="1" si="52"/>
        <v>0.26751030804369619</v>
      </c>
      <c r="AB152" s="1126"/>
    </row>
    <row r="153" spans="1:28">
      <c r="A153" s="1165">
        <f>Calendar!J145</f>
        <v>49338</v>
      </c>
      <c r="C153" s="1125"/>
      <c r="D153" s="1146">
        <f t="shared" ca="1" si="38"/>
        <v>50040</v>
      </c>
      <c r="E153" s="1147">
        <f t="shared" ca="1" si="39"/>
        <v>50067</v>
      </c>
      <c r="F153" s="1148">
        <f t="shared" ca="1" si="40"/>
        <v>4352</v>
      </c>
      <c r="G153" s="1149">
        <f ca="1">IF(F153&lt;&gt;"",COUNTIF($F$11:F153,"&gt;0"),"")</f>
        <v>143</v>
      </c>
      <c r="H153" s="1150">
        <v>1.3429315092184863E-2</v>
      </c>
      <c r="I153" s="1094"/>
      <c r="J153" s="1151">
        <f t="shared" ca="1" si="41"/>
        <v>2160141523.6800466</v>
      </c>
      <c r="K153" s="1152">
        <f t="shared" ca="1" si="42"/>
        <v>29009221.165211655</v>
      </c>
      <c r="L153" s="1151">
        <f t="shared" ca="1" si="43"/>
        <v>0</v>
      </c>
      <c r="M153" s="1151">
        <f t="shared" ca="1" si="44"/>
        <v>0</v>
      </c>
      <c r="N153" s="1151">
        <f t="shared" ca="1" si="53"/>
        <v>2131132302.5148349</v>
      </c>
      <c r="O153" s="1094"/>
      <c r="P153" s="1151">
        <f t="shared" ca="1" si="45"/>
        <v>29009221.165211678</v>
      </c>
      <c r="Q153" s="1151">
        <f t="shared" ca="1" si="46"/>
        <v>2024575687.3890932</v>
      </c>
      <c r="R153" s="1151">
        <f t="shared" ca="1" si="54"/>
        <v>2052134447.4960442</v>
      </c>
      <c r="S153" s="1151">
        <f t="shared" ca="1" si="55"/>
        <v>27558760.106950998</v>
      </c>
      <c r="T153" s="1151">
        <f t="shared" ca="1" si="47"/>
        <v>2024575687.3890932</v>
      </c>
      <c r="U153" s="1153">
        <f t="shared" ca="1" si="48"/>
        <v>0.26400124112283796</v>
      </c>
      <c r="V153" s="1154">
        <f t="shared" ca="1" si="49"/>
        <v>4.9999999999999933E-2</v>
      </c>
      <c r="X153" s="1155">
        <f t="shared" ca="1" si="56"/>
        <v>108007076.18400234</v>
      </c>
      <c r="Y153" s="1155">
        <f t="shared" ca="1" si="50"/>
        <v>1450461.0582606792</v>
      </c>
      <c r="Z153" s="1155">
        <f t="shared" ca="1" si="51"/>
        <v>106556615.12574166</v>
      </c>
      <c r="AA153" s="1153">
        <f t="shared" ca="1" si="52"/>
        <v>0.2639469114956069</v>
      </c>
      <c r="AB153" s="1126"/>
    </row>
    <row r="154" spans="1:28">
      <c r="A154" s="1165">
        <f>Calendar!J146</f>
        <v>49367</v>
      </c>
      <c r="C154" s="1125"/>
      <c r="D154" s="1146">
        <f t="shared" ca="1" si="38"/>
        <v>50071</v>
      </c>
      <c r="E154" s="1147">
        <f t="shared" ca="1" si="39"/>
        <v>50098</v>
      </c>
      <c r="F154" s="1148">
        <f t="shared" ca="1" si="40"/>
        <v>4383</v>
      </c>
      <c r="G154" s="1149">
        <f ca="1">IF(F154&lt;&gt;"",COUNTIF($F$11:F154,"&gt;0"),"")</f>
        <v>144</v>
      </c>
      <c r="H154" s="1150">
        <v>1.3521071130576162E-2</v>
      </c>
      <c r="I154" s="1094"/>
      <c r="J154" s="1151">
        <f t="shared" ca="1" si="41"/>
        <v>2131132302.5148349</v>
      </c>
      <c r="K154" s="1152">
        <f t="shared" ca="1" si="42"/>
        <v>28815191.450971637</v>
      </c>
      <c r="L154" s="1151">
        <f t="shared" ca="1" si="43"/>
        <v>0</v>
      </c>
      <c r="M154" s="1151">
        <f t="shared" ca="1" si="44"/>
        <v>0</v>
      </c>
      <c r="N154" s="1151">
        <f t="shared" ca="1" si="53"/>
        <v>2102317111.0638633</v>
      </c>
      <c r="O154" s="1094"/>
      <c r="P154" s="1151">
        <f t="shared" ca="1" si="45"/>
        <v>28815191.450971603</v>
      </c>
      <c r="Q154" s="1151">
        <f t="shared" ca="1" si="46"/>
        <v>1997201255.5106699</v>
      </c>
      <c r="R154" s="1151">
        <f t="shared" ca="1" si="54"/>
        <v>2024575687.3890932</v>
      </c>
      <c r="S154" s="1151">
        <f t="shared" ca="1" si="55"/>
        <v>27374431.878423214</v>
      </c>
      <c r="T154" s="1151">
        <f t="shared" ca="1" si="47"/>
        <v>1997201255.5106699</v>
      </c>
      <c r="U154" s="1153">
        <f t="shared" ca="1" si="48"/>
        <v>0.2604558852710715</v>
      </c>
      <c r="V154" s="1154">
        <f t="shared" ca="1" si="49"/>
        <v>5.0000000000000044E-2</v>
      </c>
      <c r="X154" s="1155">
        <f t="shared" ca="1" si="56"/>
        <v>106556615.12574166</v>
      </c>
      <c r="Y154" s="1155">
        <f t="shared" ca="1" si="50"/>
        <v>1440759.5725483894</v>
      </c>
      <c r="Z154" s="1155">
        <f t="shared" ca="1" si="51"/>
        <v>105115855.55319327</v>
      </c>
      <c r="AA154" s="1153">
        <f t="shared" ca="1" si="52"/>
        <v>0.2604022852535231</v>
      </c>
      <c r="AB154" s="1126"/>
    </row>
    <row r="155" spans="1:28">
      <c r="A155" s="1165">
        <f>Calendar!J147</f>
        <v>49395</v>
      </c>
      <c r="C155" s="1125"/>
      <c r="D155" s="1146">
        <f t="shared" ca="1" si="38"/>
        <v>50099</v>
      </c>
      <c r="E155" s="1147">
        <f t="shared" ca="1" si="39"/>
        <v>50126</v>
      </c>
      <c r="F155" s="1148">
        <f t="shared" ca="1" si="40"/>
        <v>4411</v>
      </c>
      <c r="G155" s="1149">
        <f ca="1">IF(F155&lt;&gt;"",COUNTIF($F$11:F155,"&gt;0"),"")</f>
        <v>145</v>
      </c>
      <c r="H155" s="1150">
        <v>1.3633895063393728E-2</v>
      </c>
      <c r="I155" s="1094"/>
      <c r="J155" s="1151">
        <f t="shared" ca="1" si="41"/>
        <v>2102317111.0638633</v>
      </c>
      <c r="K155" s="1152">
        <f t="shared" ca="1" si="42"/>
        <v>28662770.88222177</v>
      </c>
      <c r="L155" s="1151">
        <f t="shared" ca="1" si="43"/>
        <v>0</v>
      </c>
      <c r="M155" s="1151">
        <f t="shared" ca="1" si="44"/>
        <v>0</v>
      </c>
      <c r="N155" s="1151">
        <f t="shared" ca="1" si="53"/>
        <v>2073654340.1816416</v>
      </c>
      <c r="O155" s="1094"/>
      <c r="P155" s="1151">
        <f t="shared" ca="1" si="45"/>
        <v>28662770.882221699</v>
      </c>
      <c r="Q155" s="1151">
        <f t="shared" ca="1" si="46"/>
        <v>1969971623.1725595</v>
      </c>
      <c r="R155" s="1151">
        <f t="shared" ca="1" si="54"/>
        <v>1997201255.5106699</v>
      </c>
      <c r="S155" s="1151">
        <f t="shared" ca="1" si="55"/>
        <v>27229632.338110447</v>
      </c>
      <c r="T155" s="1151">
        <f t="shared" ca="1" si="47"/>
        <v>1969971623.1725595</v>
      </c>
      <c r="U155" s="1153">
        <f t="shared" ca="1" si="48"/>
        <v>0.25693424271994414</v>
      </c>
      <c r="V155" s="1154">
        <f t="shared" ca="1" si="49"/>
        <v>5.0000000000000044E-2</v>
      </c>
      <c r="X155" s="1155">
        <f t="shared" ca="1" si="56"/>
        <v>105115855.55319327</v>
      </c>
      <c r="Y155" s="1155">
        <f t="shared" ca="1" si="50"/>
        <v>1433138.5441112518</v>
      </c>
      <c r="Z155" s="1155">
        <f t="shared" ca="1" si="51"/>
        <v>103682717.00908202</v>
      </c>
      <c r="AA155" s="1153">
        <f t="shared" ca="1" si="52"/>
        <v>0.25688136743204609</v>
      </c>
      <c r="AB155" s="1126"/>
    </row>
    <row r="156" spans="1:28">
      <c r="A156" s="1165">
        <f>Calendar!J148</f>
        <v>49426</v>
      </c>
      <c r="C156" s="1125"/>
      <c r="D156" s="1146">
        <f t="shared" ca="1" si="38"/>
        <v>50130</v>
      </c>
      <c r="E156" s="1147">
        <f t="shared" ca="1" si="39"/>
        <v>50157</v>
      </c>
      <c r="F156" s="1148">
        <f t="shared" ca="1" si="40"/>
        <v>4442</v>
      </c>
      <c r="G156" s="1149">
        <f ca="1">IF(F156&lt;&gt;"",COUNTIF($F$11:F156,"&gt;0"),"")</f>
        <v>146</v>
      </c>
      <c r="H156" s="1150">
        <v>1.374583120308915E-2</v>
      </c>
      <c r="I156" s="1094"/>
      <c r="J156" s="1151">
        <f t="shared" ca="1" si="41"/>
        <v>2073654340.1816416</v>
      </c>
      <c r="K156" s="1152">
        <f t="shared" ca="1" si="42"/>
        <v>28504102.53369005</v>
      </c>
      <c r="L156" s="1151">
        <f t="shared" ca="1" si="43"/>
        <v>0</v>
      </c>
      <c r="M156" s="1151">
        <f t="shared" ca="1" si="44"/>
        <v>0</v>
      </c>
      <c r="N156" s="1151">
        <f t="shared" ca="1" si="53"/>
        <v>2045150237.6479516</v>
      </c>
      <c r="O156" s="1094"/>
      <c r="P156" s="1151">
        <f t="shared" ca="1" si="45"/>
        <v>28504102.533689976</v>
      </c>
      <c r="Q156" s="1151">
        <f t="shared" ca="1" si="46"/>
        <v>1942892725.765554</v>
      </c>
      <c r="R156" s="1151">
        <f t="shared" ca="1" si="54"/>
        <v>1969971623.1725595</v>
      </c>
      <c r="S156" s="1151">
        <f t="shared" ca="1" si="55"/>
        <v>27078897.407005548</v>
      </c>
      <c r="T156" s="1151">
        <f t="shared" ca="1" si="47"/>
        <v>1942892725.765554</v>
      </c>
      <c r="U156" s="1153">
        <f t="shared" ca="1" si="48"/>
        <v>0.25343122821650793</v>
      </c>
      <c r="V156" s="1154">
        <f t="shared" ca="1" si="49"/>
        <v>5.0000000000000044E-2</v>
      </c>
      <c r="X156" s="1155">
        <f t="shared" ca="1" si="56"/>
        <v>103682717.00908202</v>
      </c>
      <c r="Y156" s="1155">
        <f t="shared" ca="1" si="50"/>
        <v>1425205.1266844273</v>
      </c>
      <c r="Z156" s="1155">
        <f t="shared" ca="1" si="51"/>
        <v>102257511.88239759</v>
      </c>
      <c r="AA156" s="1153">
        <f t="shared" ca="1" si="52"/>
        <v>0.25337907382473612</v>
      </c>
      <c r="AB156" s="1126"/>
    </row>
    <row r="157" spans="1:28">
      <c r="A157" s="1165">
        <f>Calendar!J149</f>
        <v>49457</v>
      </c>
      <c r="C157" s="1125"/>
      <c r="D157" s="1146">
        <f t="shared" ca="1" si="38"/>
        <v>50160</v>
      </c>
      <c r="E157" s="1147">
        <f t="shared" ca="1" si="39"/>
        <v>50187</v>
      </c>
      <c r="F157" s="1148">
        <f t="shared" ca="1" si="40"/>
        <v>4472</v>
      </c>
      <c r="G157" s="1149">
        <f ca="1">IF(F157&lt;&gt;"",COUNTIF($F$11:F157,"&gt;0"),"")</f>
        <v>147</v>
      </c>
      <c r="H157" s="1150">
        <v>1.3860294491654501E-2</v>
      </c>
      <c r="I157" s="1094"/>
      <c r="J157" s="1151">
        <f t="shared" ca="1" si="41"/>
        <v>2045150237.6479516</v>
      </c>
      <c r="K157" s="1152">
        <f t="shared" ca="1" si="42"/>
        <v>28346384.573477797</v>
      </c>
      <c r="L157" s="1151">
        <f t="shared" ca="1" si="43"/>
        <v>0</v>
      </c>
      <c r="M157" s="1151">
        <f t="shared" ca="1" si="44"/>
        <v>0</v>
      </c>
      <c r="N157" s="1151">
        <f t="shared" ca="1" si="53"/>
        <v>2016803853.0744739</v>
      </c>
      <c r="O157" s="1094"/>
      <c r="P157" s="1151">
        <f t="shared" ca="1" si="45"/>
        <v>28346384.573477745</v>
      </c>
      <c r="Q157" s="1151">
        <f t="shared" ca="1" si="46"/>
        <v>1915963660.4207501</v>
      </c>
      <c r="R157" s="1151">
        <f t="shared" ca="1" si="54"/>
        <v>1942892725.765554</v>
      </c>
      <c r="S157" s="1151">
        <f t="shared" ca="1" si="55"/>
        <v>26929065.34480381</v>
      </c>
      <c r="T157" s="1151">
        <f t="shared" ca="1" si="47"/>
        <v>1915963660.4207501</v>
      </c>
      <c r="U157" s="1153">
        <f t="shared" ca="1" si="48"/>
        <v>0.24994760533185226</v>
      </c>
      <c r="V157" s="1154">
        <f t="shared" ca="1" si="49"/>
        <v>5.0000000000000044E-2</v>
      </c>
      <c r="X157" s="1155">
        <f t="shared" ca="1" si="56"/>
        <v>102257511.88239759</v>
      </c>
      <c r="Y157" s="1155">
        <f t="shared" ca="1" si="50"/>
        <v>1417319.2286739349</v>
      </c>
      <c r="Z157" s="1155">
        <f t="shared" ca="1" si="51"/>
        <v>100840192.65372366</v>
      </c>
      <c r="AA157" s="1153">
        <f t="shared" ca="1" si="52"/>
        <v>0.24989616784554641</v>
      </c>
      <c r="AB157" s="1126"/>
    </row>
    <row r="158" spans="1:28">
      <c r="A158" s="1165">
        <f>Calendar!J150</f>
        <v>49487</v>
      </c>
      <c r="C158" s="1125"/>
      <c r="D158" s="1146">
        <f t="shared" ca="1" si="38"/>
        <v>50191</v>
      </c>
      <c r="E158" s="1147">
        <f t="shared" ca="1" si="39"/>
        <v>50220</v>
      </c>
      <c r="F158" s="1148">
        <f t="shared" ca="1" si="40"/>
        <v>4505</v>
      </c>
      <c r="G158" s="1149">
        <f ca="1">IF(F158&lt;&gt;"",COUNTIF($F$11:F158,"&gt;0"),"")</f>
        <v>148</v>
      </c>
      <c r="H158" s="1150">
        <v>1.3972418818144639E-2</v>
      </c>
      <c r="I158" s="1094"/>
      <c r="J158" s="1151">
        <f t="shared" ca="1" si="41"/>
        <v>2016803853.0744739</v>
      </c>
      <c r="K158" s="1152">
        <f t="shared" ca="1" si="42"/>
        <v>28179628.109204393</v>
      </c>
      <c r="L158" s="1151">
        <f t="shared" ca="1" si="43"/>
        <v>0</v>
      </c>
      <c r="M158" s="1151">
        <f t="shared" ca="1" si="44"/>
        <v>0</v>
      </c>
      <c r="N158" s="1151">
        <f t="shared" ca="1" si="53"/>
        <v>1988624224.9652696</v>
      </c>
      <c r="O158" s="1094"/>
      <c r="P158" s="1151">
        <f t="shared" ca="1" si="45"/>
        <v>28179628.109204292</v>
      </c>
      <c r="Q158" s="1151">
        <f t="shared" ca="1" si="46"/>
        <v>1889193013.717006</v>
      </c>
      <c r="R158" s="1151">
        <f t="shared" ca="1" si="54"/>
        <v>1915963660.4207501</v>
      </c>
      <c r="S158" s="1151">
        <f t="shared" ca="1" si="55"/>
        <v>26770646.703744173</v>
      </c>
      <c r="T158" s="1151">
        <f t="shared" ca="1" si="47"/>
        <v>1889193013.717006</v>
      </c>
      <c r="U158" s="1153">
        <f t="shared" ca="1" si="48"/>
        <v>0.24648325791446896</v>
      </c>
      <c r="V158" s="1154">
        <f t="shared" ca="1" si="49"/>
        <v>5.0000000000000044E-2</v>
      </c>
      <c r="X158" s="1155">
        <f t="shared" ca="1" si="56"/>
        <v>100840192.65372366</v>
      </c>
      <c r="Y158" s="1155">
        <f t="shared" ca="1" si="50"/>
        <v>1408981.4054601192</v>
      </c>
      <c r="Z158" s="1155">
        <f t="shared" ca="1" si="51"/>
        <v>99431211.248263538</v>
      </c>
      <c r="AA158" s="1153">
        <f t="shared" ca="1" si="52"/>
        <v>0.2464325333668711</v>
      </c>
      <c r="AB158" s="1126"/>
    </row>
    <row r="159" spans="1:28">
      <c r="A159" s="1165">
        <f>Calendar!J151</f>
        <v>49517</v>
      </c>
      <c r="C159" s="1125"/>
      <c r="D159" s="1146">
        <f t="shared" ca="1" si="38"/>
        <v>50221</v>
      </c>
      <c r="E159" s="1147">
        <f t="shared" ca="1" si="39"/>
        <v>50248</v>
      </c>
      <c r="F159" s="1148">
        <f t="shared" ca="1" si="40"/>
        <v>4533</v>
      </c>
      <c r="G159" s="1149">
        <f ca="1">IF(F159&lt;&gt;"",COUNTIF($F$11:F159,"&gt;0"),"")</f>
        <v>149</v>
      </c>
      <c r="H159" s="1150">
        <v>1.408602523770945E-2</v>
      </c>
      <c r="I159" s="1094"/>
      <c r="J159" s="1151">
        <f t="shared" ca="1" si="41"/>
        <v>1988624224.9652696</v>
      </c>
      <c r="K159" s="1152">
        <f t="shared" ca="1" si="42"/>
        <v>28011811.021181181</v>
      </c>
      <c r="L159" s="1151">
        <f t="shared" ca="1" si="43"/>
        <v>0</v>
      </c>
      <c r="M159" s="1151">
        <f t="shared" ca="1" si="44"/>
        <v>0</v>
      </c>
      <c r="N159" s="1151">
        <f t="shared" ca="1" si="53"/>
        <v>1960612413.9440885</v>
      </c>
      <c r="O159" s="1094"/>
      <c r="P159" s="1151">
        <f t="shared" ca="1" si="45"/>
        <v>28011811.021181107</v>
      </c>
      <c r="Q159" s="1151">
        <f t="shared" ca="1" si="46"/>
        <v>1862581793.2468839</v>
      </c>
      <c r="R159" s="1151">
        <f t="shared" ca="1" si="54"/>
        <v>1889193013.717006</v>
      </c>
      <c r="S159" s="1151">
        <f t="shared" ca="1" si="55"/>
        <v>26611220.470122099</v>
      </c>
      <c r="T159" s="1151">
        <f t="shared" ca="1" si="47"/>
        <v>1862581793.2468839</v>
      </c>
      <c r="U159" s="1153">
        <f t="shared" ca="1" si="48"/>
        <v>0.24303929060322724</v>
      </c>
      <c r="V159" s="1154">
        <f t="shared" ca="1" si="49"/>
        <v>5.0000000000000044E-2</v>
      </c>
      <c r="X159" s="1155">
        <f t="shared" ca="1" si="56"/>
        <v>99431211.248263538</v>
      </c>
      <c r="Y159" s="1155">
        <f t="shared" ca="1" si="50"/>
        <v>1400590.5510590076</v>
      </c>
      <c r="Z159" s="1155">
        <f t="shared" ca="1" si="51"/>
        <v>98030620.69720453</v>
      </c>
      <c r="AA159" s="1153">
        <f t="shared" ca="1" si="52"/>
        <v>0.24298927480025304</v>
      </c>
      <c r="AB159" s="1126"/>
    </row>
    <row r="160" spans="1:28">
      <c r="A160" s="1165">
        <f>Calendar!J152</f>
        <v>49548</v>
      </c>
      <c r="C160" s="1125"/>
      <c r="D160" s="1146">
        <f t="shared" ca="1" si="38"/>
        <v>50252</v>
      </c>
      <c r="E160" s="1147">
        <f t="shared" ca="1" si="39"/>
        <v>50279</v>
      </c>
      <c r="F160" s="1148">
        <f t="shared" ca="1" si="40"/>
        <v>4564</v>
      </c>
      <c r="G160" s="1149">
        <f ca="1">IF(F160&lt;&gt;"",COUNTIF($F$11:F160,"&gt;0"),"")</f>
        <v>150</v>
      </c>
      <c r="H160" s="1150">
        <v>1.4212850209998613E-2</v>
      </c>
      <c r="I160" s="1094"/>
      <c r="J160" s="1151">
        <f t="shared" ca="1" si="41"/>
        <v>1960612413.9440885</v>
      </c>
      <c r="K160" s="1152">
        <f t="shared" ca="1" si="42"/>
        <v>27865890.559251126</v>
      </c>
      <c r="L160" s="1151">
        <f t="shared" ca="1" si="43"/>
        <v>0</v>
      </c>
      <c r="M160" s="1151">
        <f t="shared" ca="1" si="44"/>
        <v>0</v>
      </c>
      <c r="N160" s="1151">
        <f t="shared" ca="1" si="53"/>
        <v>1932746523.3848374</v>
      </c>
      <c r="O160" s="1094"/>
      <c r="P160" s="1151">
        <f t="shared" ca="1" si="45"/>
        <v>27865890.55925107</v>
      </c>
      <c r="Q160" s="1151">
        <f t="shared" ca="1" si="46"/>
        <v>1836109197.2155955</v>
      </c>
      <c r="R160" s="1151">
        <f t="shared" ca="1" si="54"/>
        <v>1862581793.2468839</v>
      </c>
      <c r="S160" s="1151">
        <f t="shared" ca="1" si="55"/>
        <v>26472596.031288385</v>
      </c>
      <c r="T160" s="1151">
        <f t="shared" ca="1" si="47"/>
        <v>1836109197.2155955</v>
      </c>
      <c r="U160" s="1153">
        <f t="shared" ca="1" si="48"/>
        <v>0.23961583302203518</v>
      </c>
      <c r="V160" s="1154">
        <f t="shared" ca="1" si="49"/>
        <v>5.0000000000000044E-2</v>
      </c>
      <c r="X160" s="1155">
        <f t="shared" ca="1" si="56"/>
        <v>98030620.69720453</v>
      </c>
      <c r="Y160" s="1155">
        <f t="shared" ca="1" si="50"/>
        <v>1393294.5279626846</v>
      </c>
      <c r="Z160" s="1155">
        <f t="shared" ca="1" si="51"/>
        <v>96637326.169241846</v>
      </c>
      <c r="AA160" s="1153">
        <f t="shared" ca="1" si="52"/>
        <v>0.23956652174292406</v>
      </c>
      <c r="AB160" s="1126"/>
    </row>
    <row r="161" spans="1:28">
      <c r="A161" s="1165">
        <f>Calendar!J153</f>
        <v>49579</v>
      </c>
      <c r="C161" s="1125"/>
      <c r="D161" s="1146">
        <f t="shared" ca="1" si="38"/>
        <v>50283</v>
      </c>
      <c r="E161" s="1147">
        <f t="shared" ca="1" si="39"/>
        <v>50311</v>
      </c>
      <c r="F161" s="1148">
        <f t="shared" ca="1" si="40"/>
        <v>4596</v>
      </c>
      <c r="G161" s="1149">
        <f ca="1">IF(F161&lt;&gt;"",COUNTIF($F$11:F161,"&gt;0"),"")</f>
        <v>151</v>
      </c>
      <c r="H161" s="1150">
        <v>1.4318366202048219E-2</v>
      </c>
      <c r="I161" s="1094"/>
      <c r="J161" s="1151">
        <f t="shared" ca="1" si="41"/>
        <v>1932746523.3848374</v>
      </c>
      <c r="K161" s="1152">
        <f t="shared" ca="1" si="42"/>
        <v>27673772.497559655</v>
      </c>
      <c r="L161" s="1151">
        <f t="shared" ca="1" si="43"/>
        <v>0</v>
      </c>
      <c r="M161" s="1151">
        <f t="shared" ca="1" si="44"/>
        <v>0</v>
      </c>
      <c r="N161" s="1151">
        <f t="shared" ca="1" si="53"/>
        <v>1905072750.8872778</v>
      </c>
      <c r="O161" s="1094"/>
      <c r="P161" s="1151">
        <f t="shared" ca="1" si="45"/>
        <v>27673772.497559547</v>
      </c>
      <c r="Q161" s="1151">
        <f t="shared" ca="1" si="46"/>
        <v>1809819113.3429139</v>
      </c>
      <c r="R161" s="1151">
        <f t="shared" ca="1" si="54"/>
        <v>1836109197.2155955</v>
      </c>
      <c r="S161" s="1151">
        <f t="shared" ca="1" si="55"/>
        <v>26290083.872681618</v>
      </c>
      <c r="T161" s="1151">
        <f t="shared" ca="1" si="47"/>
        <v>1809819113.3429139</v>
      </c>
      <c r="U161" s="1153">
        <f t="shared" ca="1" si="48"/>
        <v>0.23621020907934898</v>
      </c>
      <c r="V161" s="1154">
        <f t="shared" ca="1" si="49"/>
        <v>5.0000000000000044E-2</v>
      </c>
      <c r="X161" s="1155">
        <f t="shared" ca="1" si="56"/>
        <v>96637326.169241846</v>
      </c>
      <c r="Y161" s="1155">
        <f t="shared" ca="1" si="50"/>
        <v>1383688.6248779297</v>
      </c>
      <c r="Z161" s="1155">
        <f t="shared" ca="1" si="51"/>
        <v>95253637.544363916</v>
      </c>
      <c r="AA161" s="1153">
        <f t="shared" ca="1" si="52"/>
        <v>0.23616159865406119</v>
      </c>
      <c r="AB161" s="1126"/>
    </row>
    <row r="162" spans="1:28">
      <c r="A162" s="1165">
        <f>Calendar!J154</f>
        <v>49611</v>
      </c>
      <c r="C162" s="1125"/>
      <c r="D162" s="1146">
        <f t="shared" ca="1" si="38"/>
        <v>50313</v>
      </c>
      <c r="E162" s="1147">
        <f t="shared" ca="1" si="39"/>
        <v>50340</v>
      </c>
      <c r="F162" s="1148">
        <f t="shared" ca="1" si="40"/>
        <v>4625</v>
      </c>
      <c r="G162" s="1149">
        <f ca="1">IF(F162&lt;&gt;"",COUNTIF($F$11:F162,"&gt;0"),"")</f>
        <v>152</v>
      </c>
      <c r="H162" s="1150">
        <v>1.441117846125589E-2</v>
      </c>
      <c r="I162" s="1094"/>
      <c r="J162" s="1151">
        <f t="shared" ca="1" si="41"/>
        <v>1905072750.8872778</v>
      </c>
      <c r="K162" s="1152">
        <f t="shared" ca="1" si="42"/>
        <v>27454343.394712247</v>
      </c>
      <c r="L162" s="1151">
        <f t="shared" ca="1" si="43"/>
        <v>0</v>
      </c>
      <c r="M162" s="1151">
        <f t="shared" ca="1" si="44"/>
        <v>0</v>
      </c>
      <c r="N162" s="1151">
        <f t="shared" ca="1" si="53"/>
        <v>1877618407.4925656</v>
      </c>
      <c r="O162" s="1094"/>
      <c r="P162" s="1151">
        <f t="shared" ca="1" si="45"/>
        <v>27454343.39471221</v>
      </c>
      <c r="Q162" s="1151">
        <f t="shared" ca="1" si="46"/>
        <v>1783737487.1179373</v>
      </c>
      <c r="R162" s="1151">
        <f t="shared" ca="1" si="54"/>
        <v>1809819113.3429139</v>
      </c>
      <c r="S162" s="1151">
        <f t="shared" ca="1" si="55"/>
        <v>26081626.22497654</v>
      </c>
      <c r="T162" s="1151">
        <f t="shared" ca="1" si="47"/>
        <v>1783737487.1179373</v>
      </c>
      <c r="U162" s="1153">
        <f t="shared" ca="1" si="48"/>
        <v>0.2328280648050885</v>
      </c>
      <c r="V162" s="1154">
        <f t="shared" ca="1" si="49"/>
        <v>5.0000000000000044E-2</v>
      </c>
      <c r="X162" s="1155">
        <f t="shared" ca="1" si="56"/>
        <v>95253637.544363916</v>
      </c>
      <c r="Y162" s="1155">
        <f t="shared" ca="1" si="50"/>
        <v>1372717.1697356701</v>
      </c>
      <c r="Z162" s="1155">
        <f t="shared" ca="1" si="51"/>
        <v>93880920.374628246</v>
      </c>
      <c r="AA162" s="1153">
        <f t="shared" ca="1" si="52"/>
        <v>0.23278015040167135</v>
      </c>
      <c r="AB162" s="1126"/>
    </row>
    <row r="163" spans="1:28">
      <c r="A163" s="1165">
        <f>Calendar!J155</f>
        <v>49640</v>
      </c>
      <c r="C163" s="1125"/>
      <c r="D163" s="1146">
        <f t="shared" ca="1" si="38"/>
        <v>50344</v>
      </c>
      <c r="E163" s="1147">
        <f t="shared" ca="1" si="39"/>
        <v>50371</v>
      </c>
      <c r="F163" s="1148">
        <f t="shared" ca="1" si="40"/>
        <v>4656</v>
      </c>
      <c r="G163" s="1149">
        <f ca="1">IF(F163&lt;&gt;"",COUNTIF($F$11:F163,"&gt;0"),"")</f>
        <v>153</v>
      </c>
      <c r="H163" s="1150">
        <v>1.4529656567135439E-2</v>
      </c>
      <c r="I163" s="1094"/>
      <c r="J163" s="1151">
        <f t="shared" ca="1" si="41"/>
        <v>1877618407.4925656</v>
      </c>
      <c r="K163" s="1152">
        <f t="shared" ca="1" si="42"/>
        <v>27281150.624998741</v>
      </c>
      <c r="L163" s="1151">
        <f t="shared" ca="1" si="43"/>
        <v>0</v>
      </c>
      <c r="M163" s="1151">
        <f t="shared" ca="1" si="44"/>
        <v>0</v>
      </c>
      <c r="N163" s="1151">
        <f t="shared" ca="1" si="53"/>
        <v>1850337256.8675668</v>
      </c>
      <c r="O163" s="1094"/>
      <c r="P163" s="1151">
        <f t="shared" ca="1" si="45"/>
        <v>27281150.624998808</v>
      </c>
      <c r="Q163" s="1151">
        <f t="shared" ca="1" si="46"/>
        <v>1757820394.0241885</v>
      </c>
      <c r="R163" s="1151">
        <f t="shared" ca="1" si="54"/>
        <v>1783737487.1179373</v>
      </c>
      <c r="S163" s="1151">
        <f t="shared" ca="1" si="55"/>
        <v>25917093.093748808</v>
      </c>
      <c r="T163" s="1151">
        <f t="shared" ca="1" si="47"/>
        <v>1757820394.0241885</v>
      </c>
      <c r="U163" s="1153">
        <f t="shared" ca="1" si="48"/>
        <v>0.22947273801239351</v>
      </c>
      <c r="V163" s="1154">
        <f t="shared" ca="1" si="49"/>
        <v>4.9999999999999933E-2</v>
      </c>
      <c r="X163" s="1155">
        <f t="shared" ca="1" si="56"/>
        <v>93880920.374628246</v>
      </c>
      <c r="Y163" s="1155">
        <f t="shared" ca="1" si="50"/>
        <v>1364057.53125</v>
      </c>
      <c r="Z163" s="1155">
        <f t="shared" ca="1" si="51"/>
        <v>92516862.843378246</v>
      </c>
      <c r="AA163" s="1153">
        <f t="shared" ca="1" si="52"/>
        <v>0.22942551411199474</v>
      </c>
      <c r="AB163" s="1126"/>
    </row>
    <row r="164" spans="1:28">
      <c r="A164" s="1165">
        <f>Calendar!J156</f>
        <v>49670</v>
      </c>
      <c r="C164" s="1125"/>
      <c r="D164" s="1146">
        <f t="shared" ca="1" si="38"/>
        <v>50374</v>
      </c>
      <c r="E164" s="1147">
        <f t="shared" ca="1" si="39"/>
        <v>50402</v>
      </c>
      <c r="F164" s="1148">
        <f t="shared" ca="1" si="40"/>
        <v>4687</v>
      </c>
      <c r="G164" s="1149">
        <f ca="1">IF(F164&lt;&gt;"",COUNTIF($F$11:F164,"&gt;0"),"")</f>
        <v>154</v>
      </c>
      <c r="H164" s="1150">
        <v>1.4624710398279348E-2</v>
      </c>
      <c r="I164" s="1094"/>
      <c r="J164" s="1151">
        <f t="shared" ca="1" si="41"/>
        <v>1850337256.8675668</v>
      </c>
      <c r="K164" s="1152">
        <f t="shared" ca="1" si="42"/>
        <v>27060646.520834789</v>
      </c>
      <c r="L164" s="1151">
        <f t="shared" ca="1" si="43"/>
        <v>0</v>
      </c>
      <c r="M164" s="1151">
        <f t="shared" ca="1" si="44"/>
        <v>0</v>
      </c>
      <c r="N164" s="1151">
        <f t="shared" ca="1" si="53"/>
        <v>1823276610.3467321</v>
      </c>
      <c r="O164" s="1094"/>
      <c r="P164" s="1151">
        <f t="shared" ca="1" si="45"/>
        <v>27060646.520834684</v>
      </c>
      <c r="Q164" s="1151">
        <f t="shared" ca="1" si="46"/>
        <v>1732112779.8293955</v>
      </c>
      <c r="R164" s="1151">
        <f t="shared" ca="1" si="54"/>
        <v>1757820394.0241885</v>
      </c>
      <c r="S164" s="1151">
        <f t="shared" ca="1" si="55"/>
        <v>25707614.194792986</v>
      </c>
      <c r="T164" s="1151">
        <f t="shared" ca="1" si="47"/>
        <v>1732112779.8293955</v>
      </c>
      <c r="U164" s="1153">
        <f t="shared" ca="1" si="48"/>
        <v>0.22613857793755321</v>
      </c>
      <c r="V164" s="1154">
        <f t="shared" ca="1" si="49"/>
        <v>5.0000000000000044E-2</v>
      </c>
      <c r="X164" s="1155">
        <f t="shared" ca="1" si="56"/>
        <v>92516862.843378246</v>
      </c>
      <c r="Y164" s="1155">
        <f t="shared" ca="1" si="50"/>
        <v>1353032.3260416985</v>
      </c>
      <c r="Z164" s="1155">
        <f t="shared" ca="1" si="51"/>
        <v>91163830.517336547</v>
      </c>
      <c r="AA164" s="1153">
        <f t="shared" ca="1" si="52"/>
        <v>0.22609204018420881</v>
      </c>
      <c r="AB164" s="1126"/>
    </row>
    <row r="165" spans="1:28">
      <c r="A165" s="1165">
        <f>Calendar!J157</f>
        <v>49702</v>
      </c>
      <c r="C165" s="1125"/>
      <c r="D165" s="1146">
        <f t="shared" ca="1" si="38"/>
        <v>50405</v>
      </c>
      <c r="E165" s="1147">
        <f t="shared" ca="1" si="39"/>
        <v>50432</v>
      </c>
      <c r="F165" s="1148">
        <f t="shared" ca="1" si="40"/>
        <v>4717</v>
      </c>
      <c r="G165" s="1149">
        <f ca="1">IF(F165&lt;&gt;"",COUNTIF($F$11:F165,"&gt;0"),"")</f>
        <v>155</v>
      </c>
      <c r="H165" s="1150">
        <v>1.4725494240915864E-2</v>
      </c>
      <c r="I165" s="1094"/>
      <c r="J165" s="1151">
        <f t="shared" ca="1" si="41"/>
        <v>1823276610.3467321</v>
      </c>
      <c r="K165" s="1152">
        <f t="shared" ca="1" si="42"/>
        <v>26848649.2252574</v>
      </c>
      <c r="L165" s="1151">
        <f t="shared" ca="1" si="43"/>
        <v>0</v>
      </c>
      <c r="M165" s="1151">
        <f t="shared" ca="1" si="44"/>
        <v>0</v>
      </c>
      <c r="N165" s="1151">
        <f t="shared" ca="1" si="53"/>
        <v>1796427961.1214747</v>
      </c>
      <c r="O165" s="1094"/>
      <c r="P165" s="1151">
        <f t="shared" ca="1" si="45"/>
        <v>26848649.225257397</v>
      </c>
      <c r="Q165" s="1151">
        <f t="shared" ca="1" si="46"/>
        <v>1706606563.0654008</v>
      </c>
      <c r="R165" s="1151">
        <f t="shared" ca="1" si="54"/>
        <v>1732112779.8293955</v>
      </c>
      <c r="S165" s="1151">
        <f t="shared" ca="1" si="55"/>
        <v>25506216.763994694</v>
      </c>
      <c r="T165" s="1151">
        <f t="shared" ca="1" si="47"/>
        <v>1706606563.0654008</v>
      </c>
      <c r="U165" s="1153">
        <f t="shared" ca="1" si="48"/>
        <v>0.22283136672533777</v>
      </c>
      <c r="V165" s="1154">
        <f t="shared" ca="1" si="49"/>
        <v>5.0000000000000044E-2</v>
      </c>
      <c r="X165" s="1155">
        <f t="shared" ca="1" si="56"/>
        <v>91163830.517336547</v>
      </c>
      <c r="Y165" s="1155">
        <f t="shared" ca="1" si="50"/>
        <v>1342432.4612627029</v>
      </c>
      <c r="Z165" s="1155">
        <f t="shared" ca="1" si="51"/>
        <v>89821398.056073844</v>
      </c>
      <c r="AA165" s="1153">
        <f t="shared" ca="1" si="52"/>
        <v>0.22278550957315871</v>
      </c>
      <c r="AB165" s="1126"/>
    </row>
    <row r="166" spans="1:28">
      <c r="A166" s="1165">
        <f>Calendar!J158</f>
        <v>49732</v>
      </c>
      <c r="C166" s="1125"/>
      <c r="D166" s="1146">
        <f t="shared" ca="1" si="38"/>
        <v>50436</v>
      </c>
      <c r="E166" s="1147">
        <f t="shared" ca="1" si="39"/>
        <v>50462</v>
      </c>
      <c r="F166" s="1148">
        <f t="shared" ca="1" si="40"/>
        <v>4747</v>
      </c>
      <c r="G166" s="1149">
        <f ca="1">IF(F166&lt;&gt;"",COUNTIF($F$11:F166,"&gt;0"),"")</f>
        <v>156</v>
      </c>
      <c r="H166" s="1150">
        <v>1.4840873232337378E-2</v>
      </c>
      <c r="I166" s="1094"/>
      <c r="J166" s="1151">
        <f t="shared" ca="1" si="41"/>
        <v>1796427961.1214747</v>
      </c>
      <c r="K166" s="1152">
        <f t="shared" ca="1" si="42"/>
        <v>26660559.642030105</v>
      </c>
      <c r="L166" s="1151">
        <f t="shared" ca="1" si="43"/>
        <v>0</v>
      </c>
      <c r="M166" s="1151">
        <f t="shared" ca="1" si="44"/>
        <v>0</v>
      </c>
      <c r="N166" s="1151">
        <f t="shared" ca="1" si="53"/>
        <v>1769767401.4794447</v>
      </c>
      <c r="O166" s="1094"/>
      <c r="P166" s="1151">
        <f t="shared" ca="1" si="45"/>
        <v>26660559.642030001</v>
      </c>
      <c r="Q166" s="1151">
        <f t="shared" ca="1" si="46"/>
        <v>1681279031.4054725</v>
      </c>
      <c r="R166" s="1151">
        <f t="shared" ca="1" si="54"/>
        <v>1706606563.0654008</v>
      </c>
      <c r="S166" s="1151">
        <f t="shared" ca="1" si="55"/>
        <v>25327531.659928322</v>
      </c>
      <c r="T166" s="1151">
        <f t="shared" ca="1" si="47"/>
        <v>1681279031.4054725</v>
      </c>
      <c r="U166" s="1153">
        <f t="shared" ca="1" si="48"/>
        <v>0.21955006471792837</v>
      </c>
      <c r="V166" s="1154">
        <f t="shared" ca="1" si="49"/>
        <v>5.0000000000000044E-2</v>
      </c>
      <c r="X166" s="1155">
        <f t="shared" ca="1" si="56"/>
        <v>89821398.056073844</v>
      </c>
      <c r="Y166" s="1155">
        <f t="shared" ca="1" si="50"/>
        <v>1333027.9821016788</v>
      </c>
      <c r="Z166" s="1155">
        <f t="shared" ca="1" si="51"/>
        <v>88488370.073972166</v>
      </c>
      <c r="AA166" s="1153">
        <f t="shared" ca="1" si="52"/>
        <v>0.21950488283498007</v>
      </c>
      <c r="AB166" s="1126"/>
    </row>
    <row r="167" spans="1:28">
      <c r="A167" s="1165">
        <f>Calendar!J159</f>
        <v>49761</v>
      </c>
      <c r="C167" s="1125"/>
      <c r="D167" s="1146">
        <f t="shared" ca="1" si="38"/>
        <v>50464</v>
      </c>
      <c r="E167" s="1147">
        <f t="shared" ca="1" si="39"/>
        <v>50493</v>
      </c>
      <c r="F167" s="1148">
        <f t="shared" ca="1" si="40"/>
        <v>4778</v>
      </c>
      <c r="G167" s="1149">
        <f ca="1">IF(F167&lt;&gt;"",COUNTIF($F$11:F167,"&gt;0"),"")</f>
        <v>157</v>
      </c>
      <c r="H167" s="1150">
        <v>1.4954538629712818E-2</v>
      </c>
      <c r="I167" s="1094"/>
      <c r="J167" s="1151">
        <f t="shared" ca="1" si="41"/>
        <v>1769767401.4794447</v>
      </c>
      <c r="K167" s="1152">
        <f t="shared" ca="1" si="42"/>
        <v>26466054.971030831</v>
      </c>
      <c r="L167" s="1151">
        <f t="shared" ca="1" si="43"/>
        <v>0</v>
      </c>
      <c r="M167" s="1151">
        <f t="shared" ca="1" si="44"/>
        <v>0</v>
      </c>
      <c r="N167" s="1151">
        <f t="shared" ca="1" si="53"/>
        <v>1743301346.5084138</v>
      </c>
      <c r="O167" s="1094"/>
      <c r="P167" s="1151">
        <f t="shared" ca="1" si="45"/>
        <v>26466054.971030951</v>
      </c>
      <c r="Q167" s="1151">
        <f t="shared" ca="1" si="46"/>
        <v>1656136279.1829929</v>
      </c>
      <c r="R167" s="1151">
        <f t="shared" ca="1" si="54"/>
        <v>1681279031.4054725</v>
      </c>
      <c r="S167" s="1151">
        <f t="shared" ca="1" si="55"/>
        <v>25142752.222479582</v>
      </c>
      <c r="T167" s="1151">
        <f t="shared" ca="1" si="47"/>
        <v>1656136279.1829929</v>
      </c>
      <c r="U167" s="1153">
        <f t="shared" ca="1" si="48"/>
        <v>0.21629175003929818</v>
      </c>
      <c r="V167" s="1154">
        <f t="shared" ca="1" si="49"/>
        <v>5.0000000000000044E-2</v>
      </c>
      <c r="X167" s="1155">
        <f t="shared" ca="1" si="56"/>
        <v>88488370.073972166</v>
      </c>
      <c r="Y167" s="1155">
        <f t="shared" ca="1" si="50"/>
        <v>1323302.7485513687</v>
      </c>
      <c r="Z167" s="1155">
        <f t="shared" ca="1" si="51"/>
        <v>87165067.325420797</v>
      </c>
      <c r="AA167" s="1153">
        <f t="shared" ca="1" si="52"/>
        <v>0.21624723869494664</v>
      </c>
      <c r="AB167" s="1126"/>
    </row>
    <row r="168" spans="1:28">
      <c r="A168" s="1165">
        <f>Calendar!J160</f>
        <v>49793</v>
      </c>
      <c r="C168" s="1125"/>
      <c r="D168" s="1146">
        <f t="shared" ca="1" si="38"/>
        <v>50495</v>
      </c>
      <c r="E168" s="1147">
        <f t="shared" ca="1" si="39"/>
        <v>50522</v>
      </c>
      <c r="F168" s="1148">
        <f t="shared" ca="1" si="40"/>
        <v>4807</v>
      </c>
      <c r="G168" s="1149">
        <f ca="1">IF(F168&lt;&gt;"",COUNTIF($F$11:F168,"&gt;0"),"")</f>
        <v>158</v>
      </c>
      <c r="H168" s="1150">
        <v>1.504881792198098E-2</v>
      </c>
      <c r="I168" s="1094"/>
      <c r="J168" s="1151">
        <f t="shared" ca="1" si="41"/>
        <v>1743301346.5084138</v>
      </c>
      <c r="K168" s="1152">
        <f t="shared" ca="1" si="42"/>
        <v>26234624.546749391</v>
      </c>
      <c r="L168" s="1151">
        <f t="shared" ca="1" si="43"/>
        <v>0</v>
      </c>
      <c r="M168" s="1151">
        <f t="shared" ca="1" si="44"/>
        <v>0</v>
      </c>
      <c r="N168" s="1151">
        <f t="shared" ca="1" si="53"/>
        <v>1717066721.9616644</v>
      </c>
      <c r="O168" s="1094"/>
      <c r="P168" s="1151">
        <f t="shared" ca="1" si="45"/>
        <v>26234624.546749353</v>
      </c>
      <c r="Q168" s="1151">
        <f t="shared" ca="1" si="46"/>
        <v>1631213385.8635812</v>
      </c>
      <c r="R168" s="1151">
        <f t="shared" ca="1" si="54"/>
        <v>1656136279.1829929</v>
      </c>
      <c r="S168" s="1151">
        <f t="shared" ca="1" si="55"/>
        <v>24922893.319411755</v>
      </c>
      <c r="T168" s="1151">
        <f t="shared" ca="1" si="47"/>
        <v>1631213385.8635812</v>
      </c>
      <c r="U168" s="1153">
        <f t="shared" ca="1" si="48"/>
        <v>0.21305720670804726</v>
      </c>
      <c r="V168" s="1154">
        <f t="shared" ca="1" si="49"/>
        <v>5.0000000000000044E-2</v>
      </c>
      <c r="X168" s="1155">
        <f t="shared" ca="1" si="56"/>
        <v>87165067.325420797</v>
      </c>
      <c r="Y168" s="1155">
        <f t="shared" ca="1" si="50"/>
        <v>1311731.2273375988</v>
      </c>
      <c r="Z168" s="1155">
        <f t="shared" ca="1" si="51"/>
        <v>85853336.098083198</v>
      </c>
      <c r="AA168" s="1153">
        <f t="shared" ca="1" si="52"/>
        <v>0.21301336101031476</v>
      </c>
      <c r="AB168" s="1126"/>
    </row>
    <row r="169" spans="1:28">
      <c r="A169" s="1165">
        <f>Calendar!J161</f>
        <v>49822</v>
      </c>
      <c r="C169" s="1125"/>
      <c r="D169" s="1146">
        <f t="shared" ca="1" si="38"/>
        <v>50525</v>
      </c>
      <c r="E169" s="1147">
        <f t="shared" ca="1" si="39"/>
        <v>50552</v>
      </c>
      <c r="F169" s="1148">
        <f t="shared" ca="1" si="40"/>
        <v>4837</v>
      </c>
      <c r="G169" s="1149">
        <f ca="1">IF(F169&lt;&gt;"",COUNTIF($F$11:F169,"&gt;0"),"")</f>
        <v>159</v>
      </c>
      <c r="H169" s="1150">
        <v>1.5140884402968137E-2</v>
      </c>
      <c r="I169" s="1094"/>
      <c r="J169" s="1151">
        <f t="shared" ca="1" si="41"/>
        <v>1717066721.9616644</v>
      </c>
      <c r="K169" s="1152">
        <f t="shared" ca="1" si="42"/>
        <v>25997908.749404989</v>
      </c>
      <c r="L169" s="1151">
        <f t="shared" ca="1" si="43"/>
        <v>0</v>
      </c>
      <c r="M169" s="1151">
        <f t="shared" ca="1" si="44"/>
        <v>0</v>
      </c>
      <c r="N169" s="1151">
        <f t="shared" ca="1" si="53"/>
        <v>1691068813.2122595</v>
      </c>
      <c r="O169" s="1094"/>
      <c r="P169" s="1151">
        <f t="shared" ca="1" si="45"/>
        <v>25997908.749404907</v>
      </c>
      <c r="Q169" s="1151">
        <f t="shared" ca="1" si="46"/>
        <v>1606515372.5516465</v>
      </c>
      <c r="R169" s="1151">
        <f t="shared" ca="1" si="54"/>
        <v>1631213385.8635812</v>
      </c>
      <c r="S169" s="1151">
        <f t="shared" ca="1" si="55"/>
        <v>24698013.31193471</v>
      </c>
      <c r="T169" s="1151">
        <f t="shared" ca="1" si="47"/>
        <v>1606515372.5516465</v>
      </c>
      <c r="U169" s="1153">
        <f t="shared" ca="1" si="48"/>
        <v>0.209850947597332</v>
      </c>
      <c r="V169" s="1154">
        <f t="shared" ca="1" si="49"/>
        <v>5.0000000000000044E-2</v>
      </c>
      <c r="X169" s="1155">
        <f t="shared" ca="1" si="56"/>
        <v>85853336.098083198</v>
      </c>
      <c r="Y169" s="1155">
        <f t="shared" ca="1" si="50"/>
        <v>1299895.4374701977</v>
      </c>
      <c r="Z169" s="1155">
        <f t="shared" ca="1" si="51"/>
        <v>84553440.660613</v>
      </c>
      <c r="AA169" s="1153">
        <f t="shared" ca="1" si="52"/>
        <v>0.20980776172552101</v>
      </c>
      <c r="AB169" s="1126"/>
    </row>
    <row r="170" spans="1:28">
      <c r="A170" s="1165">
        <f>Calendar!J162</f>
        <v>49853</v>
      </c>
      <c r="C170" s="1125"/>
      <c r="D170" s="1146">
        <f t="shared" ca="1" si="38"/>
        <v>50556</v>
      </c>
      <c r="E170" s="1147">
        <f t="shared" ca="1" si="39"/>
        <v>50584</v>
      </c>
      <c r="F170" s="1148">
        <f t="shared" ca="1" si="40"/>
        <v>4869</v>
      </c>
      <c r="G170" s="1149">
        <f ca="1">IF(F170&lt;&gt;"",COUNTIF($F$11:F170,"&gt;0"),"")</f>
        <v>160</v>
      </c>
      <c r="H170" s="1150">
        <v>1.5239153987182522E-2</v>
      </c>
      <c r="I170" s="1094"/>
      <c r="J170" s="1151">
        <f t="shared" ca="1" si="41"/>
        <v>1691068813.2122595</v>
      </c>
      <c r="K170" s="1152">
        <f t="shared" ca="1" si="42"/>
        <v>25770458.047463618</v>
      </c>
      <c r="L170" s="1151">
        <f t="shared" ca="1" si="43"/>
        <v>0</v>
      </c>
      <c r="M170" s="1151">
        <f t="shared" ca="1" si="44"/>
        <v>0</v>
      </c>
      <c r="N170" s="1151">
        <f t="shared" ca="1" si="53"/>
        <v>1665298355.1647959</v>
      </c>
      <c r="O170" s="1094"/>
      <c r="P170" s="1151">
        <f t="shared" ca="1" si="45"/>
        <v>25770458.047463655</v>
      </c>
      <c r="Q170" s="1151">
        <f t="shared" ca="1" si="46"/>
        <v>1582033437.4065559</v>
      </c>
      <c r="R170" s="1151">
        <f t="shared" ca="1" si="54"/>
        <v>1606515372.5516465</v>
      </c>
      <c r="S170" s="1151">
        <f t="shared" ca="1" si="55"/>
        <v>24481935.14509058</v>
      </c>
      <c r="T170" s="1151">
        <f t="shared" ca="1" si="47"/>
        <v>1582033437.4065559</v>
      </c>
      <c r="U170" s="1153">
        <f t="shared" ca="1" si="48"/>
        <v>0.20667361865790748</v>
      </c>
      <c r="V170" s="1154">
        <f t="shared" ca="1" si="49"/>
        <v>5.0000000000000155E-2</v>
      </c>
      <c r="X170" s="1155">
        <f t="shared" ca="1" si="56"/>
        <v>84553440.660613</v>
      </c>
      <c r="Y170" s="1155">
        <f t="shared" ca="1" si="50"/>
        <v>1288522.9023730755</v>
      </c>
      <c r="Z170" s="1155">
        <f t="shared" ca="1" si="51"/>
        <v>83264917.758239925</v>
      </c>
      <c r="AA170" s="1153">
        <f t="shared" ca="1" si="52"/>
        <v>0.20663108665838953</v>
      </c>
      <c r="AB170" s="1126"/>
    </row>
    <row r="171" spans="1:28">
      <c r="A171" s="1165">
        <f>Calendar!J163</f>
        <v>49884</v>
      </c>
      <c r="C171" s="1125"/>
      <c r="D171" s="1146">
        <f t="shared" ca="1" si="38"/>
        <v>50586</v>
      </c>
      <c r="E171" s="1147">
        <f t="shared" ca="1" si="39"/>
        <v>50613</v>
      </c>
      <c r="F171" s="1148">
        <f t="shared" ca="1" si="40"/>
        <v>4898</v>
      </c>
      <c r="G171" s="1149">
        <f ca="1">IF(F171&lt;&gt;"",COUNTIF($F$11:F171,"&gt;0"),"")</f>
        <v>161</v>
      </c>
      <c r="H171" s="1150">
        <v>1.5343443916137591E-2</v>
      </c>
      <c r="I171" s="1094"/>
      <c r="J171" s="1151">
        <f t="shared" ca="1" si="41"/>
        <v>1665298355.1647959</v>
      </c>
      <c r="K171" s="1152">
        <f t="shared" ca="1" si="42"/>
        <v>25551411.916107226</v>
      </c>
      <c r="L171" s="1151">
        <f t="shared" ca="1" si="43"/>
        <v>0</v>
      </c>
      <c r="M171" s="1151">
        <f t="shared" ca="1" si="44"/>
        <v>0</v>
      </c>
      <c r="N171" s="1151">
        <f t="shared" ca="1" si="53"/>
        <v>1639746943.2486887</v>
      </c>
      <c r="O171" s="1094"/>
      <c r="P171" s="1151">
        <f t="shared" ca="1" si="45"/>
        <v>25551411.916107178</v>
      </c>
      <c r="Q171" s="1151">
        <f t="shared" ca="1" si="46"/>
        <v>1557759596.0862541</v>
      </c>
      <c r="R171" s="1151">
        <f t="shared" ca="1" si="54"/>
        <v>1582033437.4065559</v>
      </c>
      <c r="S171" s="1151">
        <f t="shared" ca="1" si="55"/>
        <v>24273841.320301771</v>
      </c>
      <c r="T171" s="1151">
        <f t="shared" ca="1" si="47"/>
        <v>1557759596.0862541</v>
      </c>
      <c r="U171" s="1153">
        <f t="shared" ca="1" si="48"/>
        <v>0.20352408755809137</v>
      </c>
      <c r="V171" s="1154">
        <f t="shared" ca="1" si="49"/>
        <v>5.0000000000000044E-2</v>
      </c>
      <c r="X171" s="1155">
        <f t="shared" ca="1" si="56"/>
        <v>83264917.758239925</v>
      </c>
      <c r="Y171" s="1155">
        <f t="shared" ca="1" si="50"/>
        <v>1277570.5958054066</v>
      </c>
      <c r="Z171" s="1155">
        <f t="shared" ca="1" si="51"/>
        <v>81987347.162434518</v>
      </c>
      <c r="AA171" s="1153">
        <f t="shared" ca="1" si="52"/>
        <v>0.20348220371026374</v>
      </c>
      <c r="AB171" s="1126"/>
    </row>
    <row r="172" spans="1:28">
      <c r="A172" s="1165">
        <f>Calendar!J164</f>
        <v>49914</v>
      </c>
      <c r="C172" s="1125"/>
      <c r="D172" s="1146">
        <f t="shared" ca="1" si="38"/>
        <v>50617</v>
      </c>
      <c r="E172" s="1147">
        <f t="shared" ca="1" si="39"/>
        <v>50644</v>
      </c>
      <c r="F172" s="1148">
        <f t="shared" ca="1" si="40"/>
        <v>4929</v>
      </c>
      <c r="G172" s="1149">
        <f ca="1">IF(F172&lt;&gt;"",COUNTIF($F$11:F172,"&gt;0"),"")</f>
        <v>162</v>
      </c>
      <c r="H172" s="1150">
        <v>1.5447912871940713E-2</v>
      </c>
      <c r="I172" s="1094"/>
      <c r="J172" s="1151">
        <f t="shared" ca="1" si="41"/>
        <v>1639746943.2486887</v>
      </c>
      <c r="K172" s="1152">
        <f t="shared" ca="1" si="42"/>
        <v>25330667.911336858</v>
      </c>
      <c r="L172" s="1151">
        <f t="shared" ca="1" si="43"/>
        <v>0</v>
      </c>
      <c r="M172" s="1151">
        <f t="shared" ca="1" si="44"/>
        <v>0</v>
      </c>
      <c r="N172" s="1151">
        <f t="shared" ca="1" si="53"/>
        <v>1614416275.3373518</v>
      </c>
      <c r="O172" s="1094"/>
      <c r="P172" s="1151">
        <f t="shared" ca="1" si="45"/>
        <v>25330667.911336899</v>
      </c>
      <c r="Q172" s="1151">
        <f t="shared" ca="1" si="46"/>
        <v>1533695461.5704842</v>
      </c>
      <c r="R172" s="1151">
        <f t="shared" ca="1" si="54"/>
        <v>1557759596.0862541</v>
      </c>
      <c r="S172" s="1151">
        <f t="shared" ca="1" si="55"/>
        <v>24064134.515769958</v>
      </c>
      <c r="T172" s="1151">
        <f t="shared" ca="1" si="47"/>
        <v>1533695461.5704842</v>
      </c>
      <c r="U172" s="1153">
        <f t="shared" ca="1" si="48"/>
        <v>0.20040132713506073</v>
      </c>
      <c r="V172" s="1154">
        <f t="shared" ca="1" si="49"/>
        <v>5.0000000000000044E-2</v>
      </c>
      <c r="X172" s="1155">
        <f t="shared" ca="1" si="56"/>
        <v>81987347.162434518</v>
      </c>
      <c r="Y172" s="1155">
        <f t="shared" ca="1" si="50"/>
        <v>1266533.3955669403</v>
      </c>
      <c r="Z172" s="1155">
        <f t="shared" ca="1" si="51"/>
        <v>80720813.766867578</v>
      </c>
      <c r="AA172" s="1153">
        <f t="shared" ca="1" si="52"/>
        <v>0.20036008592970311</v>
      </c>
      <c r="AB172" s="1126"/>
    </row>
    <row r="173" spans="1:28">
      <c r="A173" s="1165">
        <f>Calendar!J165</f>
        <v>49947</v>
      </c>
      <c r="C173" s="1125"/>
      <c r="D173" s="1146">
        <f t="shared" ca="1" si="38"/>
        <v>50648</v>
      </c>
      <c r="E173" s="1147">
        <f t="shared" ca="1" si="39"/>
        <v>50675</v>
      </c>
      <c r="F173" s="1148">
        <f t="shared" ca="1" si="40"/>
        <v>4960</v>
      </c>
      <c r="G173" s="1149">
        <f ca="1">IF(F173&lt;&gt;"",COUNTIF($F$11:F173,"&gt;0"),"")</f>
        <v>163</v>
      </c>
      <c r="H173" s="1150">
        <v>1.553540043119273E-2</v>
      </c>
      <c r="I173" s="1094"/>
      <c r="J173" s="1151">
        <f t="shared" ca="1" si="41"/>
        <v>1614416275.3373518</v>
      </c>
      <c r="K173" s="1152">
        <f t="shared" ca="1" si="42"/>
        <v>25080603.300000455</v>
      </c>
      <c r="L173" s="1151">
        <f t="shared" ca="1" si="43"/>
        <v>0</v>
      </c>
      <c r="M173" s="1151">
        <f t="shared" ca="1" si="44"/>
        <v>0</v>
      </c>
      <c r="N173" s="1151">
        <f t="shared" ca="1" si="53"/>
        <v>1589335672.0373514</v>
      </c>
      <c r="O173" s="1094"/>
      <c r="P173" s="1151">
        <f t="shared" ca="1" si="45"/>
        <v>25080603.300000429</v>
      </c>
      <c r="Q173" s="1151">
        <f t="shared" ca="1" si="46"/>
        <v>1509868888.4354837</v>
      </c>
      <c r="R173" s="1151">
        <f t="shared" ca="1" si="54"/>
        <v>1533695461.5704842</v>
      </c>
      <c r="S173" s="1151">
        <f t="shared" ca="1" si="55"/>
        <v>23826573.135000467</v>
      </c>
      <c r="T173" s="1151">
        <f t="shared" ca="1" si="47"/>
        <v>1509868888.4354837</v>
      </c>
      <c r="U173" s="1153">
        <f t="shared" ca="1" si="48"/>
        <v>0.19730554489405705</v>
      </c>
      <c r="V173" s="1154">
        <f t="shared" ca="1" si="49"/>
        <v>5.0000000000000044E-2</v>
      </c>
      <c r="X173" s="1155">
        <f t="shared" ca="1" si="56"/>
        <v>80720813.766867578</v>
      </c>
      <c r="Y173" s="1155">
        <f t="shared" ca="1" si="50"/>
        <v>1254030.1649999619</v>
      </c>
      <c r="Z173" s="1155">
        <f t="shared" ca="1" si="51"/>
        <v>79466783.601867616</v>
      </c>
      <c r="AA173" s="1153">
        <f t="shared" ca="1" si="52"/>
        <v>0.19726494077924628</v>
      </c>
      <c r="AB173" s="1126"/>
    </row>
    <row r="174" spans="1:28">
      <c r="A174" s="1165">
        <f>Calendar!J166</f>
        <v>49975</v>
      </c>
      <c r="C174" s="1125"/>
      <c r="D174" s="1146">
        <f t="shared" ca="1" si="38"/>
        <v>50678</v>
      </c>
      <c r="E174" s="1147">
        <f t="shared" ca="1" si="39"/>
        <v>50705</v>
      </c>
      <c r="F174" s="1148">
        <f t="shared" ca="1" si="40"/>
        <v>4990</v>
      </c>
      <c r="G174" s="1149">
        <f ca="1">IF(F174&lt;&gt;"",COUNTIF($F$11:F174,"&gt;0"),"")</f>
        <v>164</v>
      </c>
      <c r="H174" s="1150">
        <v>1.5615344497241317E-2</v>
      </c>
      <c r="I174" s="1094"/>
      <c r="J174" s="1151">
        <f t="shared" ca="1" si="41"/>
        <v>1589335672.0373514</v>
      </c>
      <c r="K174" s="1152">
        <f t="shared" ca="1" si="42"/>
        <v>24818024.040617786</v>
      </c>
      <c r="L174" s="1151">
        <f t="shared" ca="1" si="43"/>
        <v>0</v>
      </c>
      <c r="M174" s="1151">
        <f t="shared" ca="1" si="44"/>
        <v>0</v>
      </c>
      <c r="N174" s="1151">
        <f t="shared" ca="1" si="53"/>
        <v>1564517647.9967337</v>
      </c>
      <c r="O174" s="1094"/>
      <c r="P174" s="1151">
        <f t="shared" ca="1" si="45"/>
        <v>24818024.040617704</v>
      </c>
      <c r="Q174" s="1151">
        <f t="shared" ca="1" si="46"/>
        <v>1486291765.5968969</v>
      </c>
      <c r="R174" s="1151">
        <f t="shared" ca="1" si="54"/>
        <v>1509868888.4354837</v>
      </c>
      <c r="S174" s="1151">
        <f t="shared" ca="1" si="55"/>
        <v>23577122.838586807</v>
      </c>
      <c r="T174" s="1151">
        <f t="shared" ca="1" si="47"/>
        <v>1486291765.5968969</v>
      </c>
      <c r="U174" s="1153">
        <f t="shared" ca="1" si="48"/>
        <v>0.19424032424683318</v>
      </c>
      <c r="V174" s="1154">
        <f t="shared" ca="1" si="49"/>
        <v>5.0000000000000044E-2</v>
      </c>
      <c r="X174" s="1155">
        <f t="shared" ca="1" si="56"/>
        <v>79466783.601867616</v>
      </c>
      <c r="Y174" s="1155">
        <f t="shared" ca="1" si="50"/>
        <v>1240901.2020308971</v>
      </c>
      <c r="Z174" s="1155">
        <f t="shared" ca="1" si="51"/>
        <v>78225882.399836719</v>
      </c>
      <c r="AA174" s="1153">
        <f t="shared" ca="1" si="52"/>
        <v>0.19420035093320531</v>
      </c>
      <c r="AB174" s="1126"/>
    </row>
    <row r="175" spans="1:28">
      <c r="A175" s="1165">
        <f>Calendar!J167</f>
        <v>50006</v>
      </c>
      <c r="C175" s="1125"/>
      <c r="D175" s="1146">
        <f t="shared" ca="1" si="38"/>
        <v>50709</v>
      </c>
      <c r="E175" s="1147">
        <f t="shared" ca="1" si="39"/>
        <v>50738</v>
      </c>
      <c r="F175" s="1148">
        <f t="shared" ca="1" si="40"/>
        <v>5023</v>
      </c>
      <c r="G175" s="1149">
        <f ca="1">IF(F175&lt;&gt;"",COUNTIF($F$11:F175,"&gt;0"),"")</f>
        <v>165</v>
      </c>
      <c r="H175" s="1150">
        <v>1.5720716728036072E-2</v>
      </c>
      <c r="I175" s="1094"/>
      <c r="J175" s="1151">
        <f t="shared" ca="1" si="41"/>
        <v>1564517647.9967337</v>
      </c>
      <c r="K175" s="1152">
        <f t="shared" ca="1" si="42"/>
        <v>24595338.760169901</v>
      </c>
      <c r="L175" s="1151">
        <f t="shared" ca="1" si="43"/>
        <v>0</v>
      </c>
      <c r="M175" s="1151">
        <f t="shared" ca="1" si="44"/>
        <v>0</v>
      </c>
      <c r="N175" s="1151">
        <f t="shared" ca="1" si="53"/>
        <v>1539922309.2365637</v>
      </c>
      <c r="O175" s="1094"/>
      <c r="P175" s="1151">
        <f t="shared" ca="1" si="45"/>
        <v>24595338.760169983</v>
      </c>
      <c r="Q175" s="1151">
        <f t="shared" ca="1" si="46"/>
        <v>1462926193.7747355</v>
      </c>
      <c r="R175" s="1151">
        <f t="shared" ca="1" si="54"/>
        <v>1486291765.5968969</v>
      </c>
      <c r="S175" s="1151">
        <f t="shared" ca="1" si="55"/>
        <v>23365571.822161436</v>
      </c>
      <c r="T175" s="1151">
        <f t="shared" ca="1" si="47"/>
        <v>1462926193.7747355</v>
      </c>
      <c r="U175" s="1153">
        <f t="shared" ca="1" si="48"/>
        <v>0.19120719466846303</v>
      </c>
      <c r="V175" s="1154">
        <f t="shared" ca="1" si="49"/>
        <v>5.0000000000000044E-2</v>
      </c>
      <c r="X175" s="1155">
        <f t="shared" ca="1" si="56"/>
        <v>78225882.399836719</v>
      </c>
      <c r="Y175" s="1155">
        <f t="shared" ca="1" si="50"/>
        <v>1229766.9380085468</v>
      </c>
      <c r="Z175" s="1155">
        <f t="shared" ca="1" si="51"/>
        <v>76996115.461828172</v>
      </c>
      <c r="AA175" s="1153">
        <f t="shared" ca="1" si="52"/>
        <v>0.19116784555189814</v>
      </c>
      <c r="AB175" s="1126"/>
    </row>
    <row r="176" spans="1:28">
      <c r="A176" s="1165">
        <f>Calendar!J168</f>
        <v>50038</v>
      </c>
      <c r="C176" s="1125"/>
      <c r="D176" s="1146">
        <f t="shared" ca="1" si="38"/>
        <v>50739</v>
      </c>
      <c r="E176" s="1147">
        <f t="shared" ca="1" si="39"/>
        <v>50766</v>
      </c>
      <c r="F176" s="1148">
        <f t="shared" ca="1" si="40"/>
        <v>5051</v>
      </c>
      <c r="G176" s="1149">
        <f ca="1">IF(F176&lt;&gt;"",COUNTIF($F$11:F176,"&gt;0"),"")</f>
        <v>166</v>
      </c>
      <c r="H176" s="1150">
        <v>1.580574357171256E-2</v>
      </c>
      <c r="I176" s="1094"/>
      <c r="J176" s="1151">
        <f t="shared" ca="1" si="41"/>
        <v>1539922309.2365637</v>
      </c>
      <c r="K176" s="1152">
        <f t="shared" ca="1" si="42"/>
        <v>24339617.140152577</v>
      </c>
      <c r="L176" s="1151">
        <f t="shared" ca="1" si="43"/>
        <v>0</v>
      </c>
      <c r="M176" s="1151">
        <f t="shared" ca="1" si="44"/>
        <v>0</v>
      </c>
      <c r="N176" s="1151">
        <f t="shared" ca="1" si="53"/>
        <v>1515582692.096411</v>
      </c>
      <c r="O176" s="1094"/>
      <c r="P176" s="1151">
        <f t="shared" ca="1" si="45"/>
        <v>24339617.140152693</v>
      </c>
      <c r="Q176" s="1151">
        <f t="shared" ca="1" si="46"/>
        <v>1439803557.4915903</v>
      </c>
      <c r="R176" s="1151">
        <f t="shared" ca="1" si="54"/>
        <v>1462926193.7747355</v>
      </c>
      <c r="S176" s="1151">
        <f t="shared" ca="1" si="55"/>
        <v>23122636.283145189</v>
      </c>
      <c r="T176" s="1151">
        <f t="shared" ca="1" si="47"/>
        <v>1439803557.4915903</v>
      </c>
      <c r="U176" s="1153">
        <f t="shared" ca="1" si="48"/>
        <v>0.18820128052471768</v>
      </c>
      <c r="V176" s="1154">
        <f t="shared" ca="1" si="49"/>
        <v>5.0000000000000155E-2</v>
      </c>
      <c r="X176" s="1155">
        <f t="shared" ca="1" si="56"/>
        <v>76996115.461828172</v>
      </c>
      <c r="Y176" s="1155">
        <f t="shared" ca="1" si="50"/>
        <v>1216980.8570075035</v>
      </c>
      <c r="Z176" s="1155">
        <f t="shared" ca="1" si="51"/>
        <v>75779134.604820669</v>
      </c>
      <c r="AA176" s="1153">
        <f t="shared" ca="1" si="52"/>
        <v>0.18816255000446766</v>
      </c>
      <c r="AB176" s="1126"/>
    </row>
    <row r="177" spans="1:28">
      <c r="A177" s="1165">
        <f>Calendar!J169</f>
        <v>50067</v>
      </c>
      <c r="C177" s="1125"/>
      <c r="D177" s="1146">
        <f t="shared" ca="1" si="38"/>
        <v>50770</v>
      </c>
      <c r="E177" s="1147">
        <f t="shared" ca="1" si="39"/>
        <v>50797</v>
      </c>
      <c r="F177" s="1148">
        <f t="shared" ca="1" si="40"/>
        <v>5082</v>
      </c>
      <c r="G177" s="1149">
        <f ca="1">IF(F177&lt;&gt;"",COUNTIF($F$11:F177,"&gt;0"),"")</f>
        <v>167</v>
      </c>
      <c r="H177" s="1150">
        <v>1.5909727788583974E-2</v>
      </c>
      <c r="I177" s="1094"/>
      <c r="J177" s="1151">
        <f t="shared" ca="1" si="41"/>
        <v>1515582692.096411</v>
      </c>
      <c r="K177" s="1152">
        <f t="shared" ca="1" si="42"/>
        <v>24112508.072343178</v>
      </c>
      <c r="L177" s="1151">
        <f t="shared" ca="1" si="43"/>
        <v>0</v>
      </c>
      <c r="M177" s="1151">
        <f t="shared" ca="1" si="44"/>
        <v>0</v>
      </c>
      <c r="N177" s="1151">
        <f t="shared" ca="1" si="53"/>
        <v>1491470184.0240679</v>
      </c>
      <c r="O177" s="1094"/>
      <c r="P177" s="1151">
        <f t="shared" ca="1" si="45"/>
        <v>24112508.072343111</v>
      </c>
      <c r="Q177" s="1151">
        <f t="shared" ca="1" si="46"/>
        <v>1416896674.8228645</v>
      </c>
      <c r="R177" s="1151">
        <f t="shared" ca="1" si="54"/>
        <v>1439803557.4915903</v>
      </c>
      <c r="S177" s="1151">
        <f t="shared" ca="1" si="55"/>
        <v>22906882.668725729</v>
      </c>
      <c r="T177" s="1151">
        <f t="shared" ca="1" si="47"/>
        <v>1416896674.8228645</v>
      </c>
      <c r="U177" s="1153">
        <f t="shared" ca="1" si="48"/>
        <v>0.18522661934487603</v>
      </c>
      <c r="V177" s="1154">
        <f t="shared" ca="1" si="49"/>
        <v>4.9999999999999933E-2</v>
      </c>
      <c r="X177" s="1155">
        <f t="shared" ca="1" si="56"/>
        <v>75779134.604820669</v>
      </c>
      <c r="Y177" s="1155">
        <f t="shared" ca="1" si="50"/>
        <v>1205625.403617382</v>
      </c>
      <c r="Z177" s="1155">
        <f t="shared" ca="1" si="51"/>
        <v>74573509.201203287</v>
      </c>
      <c r="AA177" s="1153">
        <f t="shared" ca="1" si="52"/>
        <v>0.18518850098929782</v>
      </c>
      <c r="AB177" s="1126"/>
    </row>
    <row r="178" spans="1:28">
      <c r="A178" s="1165">
        <f>Calendar!J170</f>
        <v>50098</v>
      </c>
      <c r="C178" s="1125"/>
      <c r="D178" s="1146">
        <f t="shared" ca="1" si="38"/>
        <v>50801</v>
      </c>
      <c r="E178" s="1147">
        <f t="shared" ca="1" si="39"/>
        <v>50829</v>
      </c>
      <c r="F178" s="1148">
        <f t="shared" ca="1" si="40"/>
        <v>5114</v>
      </c>
      <c r="G178" s="1149">
        <f ca="1">IF(F178&lt;&gt;"",COUNTIF($F$11:F178,"&gt;0"),"")</f>
        <v>168</v>
      </c>
      <c r="H178" s="1150">
        <v>1.6001483846585514E-2</v>
      </c>
      <c r="I178" s="1094"/>
      <c r="J178" s="1151">
        <f t="shared" ca="1" si="41"/>
        <v>1491470184.0240679</v>
      </c>
      <c r="K178" s="1152">
        <f t="shared" ca="1" si="42"/>
        <v>23865736.057325047</v>
      </c>
      <c r="L178" s="1151">
        <f t="shared" ca="1" si="43"/>
        <v>0</v>
      </c>
      <c r="M178" s="1151">
        <f t="shared" ca="1" si="44"/>
        <v>0</v>
      </c>
      <c r="N178" s="1151">
        <f t="shared" ca="1" si="53"/>
        <v>1467604447.9667428</v>
      </c>
      <c r="O178" s="1094"/>
      <c r="P178" s="1151">
        <f t="shared" ca="1" si="45"/>
        <v>23865736.057325125</v>
      </c>
      <c r="Q178" s="1151">
        <f t="shared" ca="1" si="46"/>
        <v>1394224225.5684056</v>
      </c>
      <c r="R178" s="1151">
        <f t="shared" ca="1" si="54"/>
        <v>1416896674.8228645</v>
      </c>
      <c r="S178" s="1151">
        <f t="shared" ca="1" si="55"/>
        <v>22672449.254458904</v>
      </c>
      <c r="T178" s="1151">
        <f t="shared" ca="1" si="47"/>
        <v>1394224225.5684056</v>
      </c>
      <c r="U178" s="1153">
        <f t="shared" ca="1" si="48"/>
        <v>0.18227971425189943</v>
      </c>
      <c r="V178" s="1154">
        <f t="shared" ca="1" si="49"/>
        <v>5.0000000000000044E-2</v>
      </c>
      <c r="X178" s="1155">
        <f t="shared" ca="1" si="56"/>
        <v>74573509.201203287</v>
      </c>
      <c r="Y178" s="1155">
        <f t="shared" ca="1" si="50"/>
        <v>1193286.8028662205</v>
      </c>
      <c r="Z178" s="1155">
        <f t="shared" ca="1" si="51"/>
        <v>73380222.398337066</v>
      </c>
      <c r="AA178" s="1153">
        <f t="shared" ca="1" si="52"/>
        <v>0.18224220234898164</v>
      </c>
      <c r="AB178" s="1126"/>
    </row>
    <row r="179" spans="1:28">
      <c r="A179" s="1165">
        <f>Calendar!J171</f>
        <v>50126</v>
      </c>
      <c r="C179" s="1125"/>
      <c r="D179" s="1146">
        <f t="shared" ca="1" si="38"/>
        <v>50829</v>
      </c>
      <c r="E179" s="1147">
        <f t="shared" ca="1" si="39"/>
        <v>50857</v>
      </c>
      <c r="F179" s="1148">
        <f t="shared" ca="1" si="40"/>
        <v>5142</v>
      </c>
      <c r="G179" s="1149">
        <f ca="1">IF(F179&lt;&gt;"",COUNTIF($F$11:F179,"&gt;0"),"")</f>
        <v>169</v>
      </c>
      <c r="H179" s="1150">
        <v>1.6094577730115241E-2</v>
      </c>
      <c r="I179" s="1094"/>
      <c r="J179" s="1151">
        <f t="shared" ca="1" si="41"/>
        <v>1467604447.9667428</v>
      </c>
      <c r="K179" s="1152">
        <f t="shared" ca="1" si="42"/>
        <v>23620473.864863612</v>
      </c>
      <c r="L179" s="1151">
        <f t="shared" ca="1" si="43"/>
        <v>0</v>
      </c>
      <c r="M179" s="1151">
        <f t="shared" ca="1" si="44"/>
        <v>0</v>
      </c>
      <c r="N179" s="1151">
        <f t="shared" ca="1" si="53"/>
        <v>1443983974.1018791</v>
      </c>
      <c r="O179" s="1094"/>
      <c r="P179" s="1151">
        <f t="shared" ca="1" si="45"/>
        <v>23620473.864863634</v>
      </c>
      <c r="Q179" s="1151">
        <f t="shared" ca="1" si="46"/>
        <v>1371784775.396785</v>
      </c>
      <c r="R179" s="1151">
        <f t="shared" ca="1" si="54"/>
        <v>1394224225.5684056</v>
      </c>
      <c r="S179" s="1151">
        <f t="shared" ca="1" si="55"/>
        <v>22439450.171620607</v>
      </c>
      <c r="T179" s="1151">
        <f t="shared" ca="1" si="47"/>
        <v>1371784775.396785</v>
      </c>
      <c r="U179" s="1153">
        <f t="shared" ca="1" si="48"/>
        <v>0.17936296834873741</v>
      </c>
      <c r="V179" s="1154">
        <f t="shared" ca="1" si="49"/>
        <v>5.0000000000000044E-2</v>
      </c>
      <c r="X179" s="1155">
        <f t="shared" ca="1" si="56"/>
        <v>73380222.398337066</v>
      </c>
      <c r="Y179" s="1155">
        <f t="shared" ca="1" si="50"/>
        <v>1181023.6932430267</v>
      </c>
      <c r="Z179" s="1155">
        <f t="shared" ca="1" si="51"/>
        <v>72199198.705094039</v>
      </c>
      <c r="AA179" s="1153">
        <f t="shared" ca="1" si="52"/>
        <v>0.1793260566919283</v>
      </c>
      <c r="AB179" s="1126"/>
    </row>
    <row r="180" spans="1:28">
      <c r="A180" s="1165">
        <f>Calendar!J172</f>
        <v>50157</v>
      </c>
      <c r="C180" s="1125"/>
      <c r="D180" s="1146">
        <f t="shared" ca="1" si="38"/>
        <v>50860</v>
      </c>
      <c r="E180" s="1147">
        <f t="shared" ca="1" si="39"/>
        <v>50887</v>
      </c>
      <c r="F180" s="1148">
        <f t="shared" ca="1" si="40"/>
        <v>5172</v>
      </c>
      <c r="G180" s="1149">
        <f ca="1">IF(F180&lt;&gt;"",COUNTIF($F$11:F180,"&gt;0"),"")</f>
        <v>170</v>
      </c>
      <c r="H180" s="1150">
        <v>1.622730145022349E-2</v>
      </c>
      <c r="I180" s="1094"/>
      <c r="J180" s="1151">
        <f t="shared" ca="1" si="41"/>
        <v>1443983974.1018791</v>
      </c>
      <c r="K180" s="1152">
        <f t="shared" ca="1" si="42"/>
        <v>23431963.2370429</v>
      </c>
      <c r="L180" s="1151">
        <f t="shared" ca="1" si="43"/>
        <v>0</v>
      </c>
      <c r="M180" s="1151">
        <f t="shared" ca="1" si="44"/>
        <v>0</v>
      </c>
      <c r="N180" s="1151">
        <f t="shared" ca="1" si="53"/>
        <v>1420552010.8648362</v>
      </c>
      <c r="O180" s="1094"/>
      <c r="P180" s="1151">
        <f t="shared" ca="1" si="45"/>
        <v>23431963.237042904</v>
      </c>
      <c r="Q180" s="1151">
        <f t="shared" ca="1" si="46"/>
        <v>1349524410.3215942</v>
      </c>
      <c r="R180" s="1151">
        <f t="shared" ca="1" si="54"/>
        <v>1371784775.396785</v>
      </c>
      <c r="S180" s="1151">
        <f t="shared" ca="1" si="55"/>
        <v>22260365.075190783</v>
      </c>
      <c r="T180" s="1151">
        <f t="shared" ca="1" si="47"/>
        <v>1349524410.3215942</v>
      </c>
      <c r="U180" s="1153">
        <f t="shared" ca="1" si="48"/>
        <v>0.17647619711274443</v>
      </c>
      <c r="V180" s="1154">
        <f t="shared" ca="1" si="49"/>
        <v>5.0000000000000155E-2</v>
      </c>
      <c r="X180" s="1155">
        <f t="shared" ca="1" si="56"/>
        <v>72199198.705094039</v>
      </c>
      <c r="Y180" s="1155">
        <f t="shared" ca="1" si="50"/>
        <v>1171598.1618521214</v>
      </c>
      <c r="Z180" s="1155">
        <f t="shared" ca="1" si="51"/>
        <v>71027600.543241918</v>
      </c>
      <c r="AA180" s="1153">
        <f t="shared" ca="1" si="52"/>
        <v>0.1764398795334654</v>
      </c>
      <c r="AB180" s="1126"/>
    </row>
    <row r="181" spans="1:28">
      <c r="A181" s="1165">
        <f>Calendar!J173</f>
        <v>50187</v>
      </c>
      <c r="C181" s="1125"/>
      <c r="D181" s="1146">
        <f t="shared" ca="1" si="38"/>
        <v>50890</v>
      </c>
      <c r="E181" s="1147">
        <f t="shared" ca="1" si="39"/>
        <v>50917</v>
      </c>
      <c r="F181" s="1148">
        <f t="shared" ca="1" si="40"/>
        <v>5202</v>
      </c>
      <c r="G181" s="1149">
        <f ca="1">IF(F181&lt;&gt;"",COUNTIF($F$11:F181,"&gt;0"),"")</f>
        <v>171</v>
      </c>
      <c r="H181" s="1150">
        <v>1.6378965258124826E-2</v>
      </c>
      <c r="I181" s="1094"/>
      <c r="J181" s="1151">
        <f t="shared" ca="1" si="41"/>
        <v>1420552010.8648362</v>
      </c>
      <c r="K181" s="1152">
        <f t="shared" ca="1" si="42"/>
        <v>23267172.033314511</v>
      </c>
      <c r="L181" s="1151">
        <f t="shared" ca="1" si="43"/>
        <v>0</v>
      </c>
      <c r="M181" s="1151">
        <f t="shared" ca="1" si="44"/>
        <v>0</v>
      </c>
      <c r="N181" s="1151">
        <f t="shared" ca="1" si="53"/>
        <v>1397284838.8315217</v>
      </c>
      <c r="O181" s="1094"/>
      <c r="P181" s="1151">
        <f t="shared" ca="1" si="45"/>
        <v>23267172.033314466</v>
      </c>
      <c r="Q181" s="1151">
        <f t="shared" ca="1" si="46"/>
        <v>1327420596.8899455</v>
      </c>
      <c r="R181" s="1151">
        <f t="shared" ca="1" si="54"/>
        <v>1349524410.3215942</v>
      </c>
      <c r="S181" s="1151">
        <f t="shared" ca="1" si="55"/>
        <v>22103813.431648731</v>
      </c>
      <c r="T181" s="1151">
        <f t="shared" ca="1" si="47"/>
        <v>1327420596.8899455</v>
      </c>
      <c r="U181" s="1153">
        <f t="shared" ca="1" si="48"/>
        <v>0.17361246466340685</v>
      </c>
      <c r="V181" s="1154">
        <f t="shared" ca="1" si="49"/>
        <v>5.0000000000000155E-2</v>
      </c>
      <c r="X181" s="1155">
        <f t="shared" ca="1" si="56"/>
        <v>71027600.543241918</v>
      </c>
      <c r="Y181" s="1155">
        <f t="shared" ca="1" si="50"/>
        <v>1163358.6016657352</v>
      </c>
      <c r="Z181" s="1155">
        <f t="shared" ca="1" si="51"/>
        <v>69864241.941576183</v>
      </c>
      <c r="AA181" s="1153">
        <f t="shared" ca="1" si="52"/>
        <v>0.17357673642043481</v>
      </c>
      <c r="AB181" s="1126"/>
    </row>
    <row r="182" spans="1:28">
      <c r="A182" s="1165">
        <f>Calendar!J174</f>
        <v>50220</v>
      </c>
      <c r="C182" s="1125"/>
      <c r="D182" s="1146">
        <f t="shared" ca="1" si="38"/>
        <v>50921</v>
      </c>
      <c r="E182" s="1147">
        <f t="shared" ca="1" si="39"/>
        <v>50948</v>
      </c>
      <c r="F182" s="1148">
        <f t="shared" ca="1" si="40"/>
        <v>5233</v>
      </c>
      <c r="G182" s="1149">
        <f ca="1">IF(F182&lt;&gt;"",COUNTIF($F$11:F182,"&gt;0"),"")</f>
        <v>172</v>
      </c>
      <c r="H182" s="1150">
        <v>1.649593965294251E-2</v>
      </c>
      <c r="I182" s="1094"/>
      <c r="J182" s="1151">
        <f t="shared" ca="1" si="41"/>
        <v>1397284838.8315217</v>
      </c>
      <c r="K182" s="1152">
        <f t="shared" ca="1" si="42"/>
        <v>23049526.379336283</v>
      </c>
      <c r="L182" s="1151">
        <f t="shared" ca="1" si="43"/>
        <v>0</v>
      </c>
      <c r="M182" s="1151">
        <f t="shared" ca="1" si="44"/>
        <v>0</v>
      </c>
      <c r="N182" s="1151">
        <f t="shared" ca="1" si="53"/>
        <v>1374235312.4521854</v>
      </c>
      <c r="O182" s="1094"/>
      <c r="P182" s="1151">
        <f t="shared" ca="1" si="45"/>
        <v>23049526.379336357</v>
      </c>
      <c r="Q182" s="1151">
        <f t="shared" ca="1" si="46"/>
        <v>1305523546.829576</v>
      </c>
      <c r="R182" s="1151">
        <f t="shared" ca="1" si="54"/>
        <v>1327420596.8899455</v>
      </c>
      <c r="S182" s="1151">
        <f t="shared" ca="1" si="55"/>
        <v>21897050.060369492</v>
      </c>
      <c r="T182" s="1151">
        <f t="shared" ca="1" si="47"/>
        <v>1305523546.829576</v>
      </c>
      <c r="U182" s="1153">
        <f t="shared" ca="1" si="48"/>
        <v>0.17076887213630751</v>
      </c>
      <c r="V182" s="1154">
        <f t="shared" ca="1" si="49"/>
        <v>5.0000000000000044E-2</v>
      </c>
      <c r="X182" s="1155">
        <f t="shared" ca="1" si="56"/>
        <v>69864241.941576183</v>
      </c>
      <c r="Y182" s="1155">
        <f t="shared" ca="1" si="50"/>
        <v>1152476.3189668655</v>
      </c>
      <c r="Z182" s="1155">
        <f t="shared" ca="1" si="51"/>
        <v>68711765.622609317</v>
      </c>
      <c r="AA182" s="1153">
        <f t="shared" ca="1" si="52"/>
        <v>0.1707337290849858</v>
      </c>
      <c r="AB182" s="1126"/>
    </row>
    <row r="183" spans="1:28">
      <c r="A183" s="1165">
        <f>Calendar!J175</f>
        <v>50248</v>
      </c>
      <c r="C183" s="1125"/>
      <c r="D183" s="1146">
        <f t="shared" ca="1" si="38"/>
        <v>50951</v>
      </c>
      <c r="E183" s="1147">
        <f t="shared" ca="1" si="39"/>
        <v>50978</v>
      </c>
      <c r="F183" s="1148">
        <f t="shared" ca="1" si="40"/>
        <v>5263</v>
      </c>
      <c r="G183" s="1149">
        <f ca="1">IF(F183&lt;&gt;"",COUNTIF($F$11:F183,"&gt;0"),"")</f>
        <v>173</v>
      </c>
      <c r="H183" s="1150">
        <v>1.6625995194031577E-2</v>
      </c>
      <c r="I183" s="1094"/>
      <c r="J183" s="1151">
        <f t="shared" ca="1" si="41"/>
        <v>1374235312.4521854</v>
      </c>
      <c r="K183" s="1152">
        <f t="shared" ca="1" si="42"/>
        <v>22848029.700298518</v>
      </c>
      <c r="L183" s="1151">
        <f t="shared" ca="1" si="43"/>
        <v>0</v>
      </c>
      <c r="M183" s="1151">
        <f t="shared" ca="1" si="44"/>
        <v>0</v>
      </c>
      <c r="N183" s="1151">
        <f t="shared" ca="1" si="53"/>
        <v>1351387282.7518868</v>
      </c>
      <c r="O183" s="1094"/>
      <c r="P183" s="1151">
        <f t="shared" ca="1" si="45"/>
        <v>22848029.700298548</v>
      </c>
      <c r="Q183" s="1151">
        <f t="shared" ca="1" si="46"/>
        <v>1283817918.6142924</v>
      </c>
      <c r="R183" s="1151">
        <f t="shared" ca="1" si="54"/>
        <v>1305523546.829576</v>
      </c>
      <c r="S183" s="1151">
        <f t="shared" ca="1" si="55"/>
        <v>21705628.215283632</v>
      </c>
      <c r="T183" s="1151">
        <f t="shared" ca="1" si="47"/>
        <v>1283817918.6142924</v>
      </c>
      <c r="U183" s="1153">
        <f t="shared" ca="1" si="48"/>
        <v>0.16795187912694592</v>
      </c>
      <c r="V183" s="1154">
        <f t="shared" ca="1" si="49"/>
        <v>5.0000000000000044E-2</v>
      </c>
      <c r="X183" s="1155">
        <f t="shared" ca="1" si="56"/>
        <v>68711765.622609317</v>
      </c>
      <c r="Y183" s="1155">
        <f t="shared" ca="1" si="50"/>
        <v>1142401.4850149155</v>
      </c>
      <c r="Z183" s="1155">
        <f t="shared" ca="1" si="51"/>
        <v>67569364.137594402</v>
      </c>
      <c r="AA183" s="1153">
        <f t="shared" ca="1" si="52"/>
        <v>0.1679173157932779</v>
      </c>
      <c r="AB183" s="1126"/>
    </row>
    <row r="184" spans="1:28">
      <c r="A184" s="1165">
        <f>Calendar!J176</f>
        <v>50279</v>
      </c>
      <c r="C184" s="1125"/>
      <c r="D184" s="1146">
        <f t="shared" ca="1" si="38"/>
        <v>50982</v>
      </c>
      <c r="E184" s="1147">
        <f t="shared" ca="1" si="39"/>
        <v>51011</v>
      </c>
      <c r="F184" s="1148">
        <f t="shared" ca="1" si="40"/>
        <v>5296</v>
      </c>
      <c r="G184" s="1149">
        <f ca="1">IF(F184&lt;&gt;"",COUNTIF($F$11:F184,"&gt;0"),"")</f>
        <v>174</v>
      </c>
      <c r="H184" s="1150">
        <v>1.6770003583705364E-2</v>
      </c>
      <c r="I184" s="1094"/>
      <c r="J184" s="1151">
        <f t="shared" ca="1" si="41"/>
        <v>1351387282.7518868</v>
      </c>
      <c r="K184" s="1152">
        <f t="shared" ca="1" si="42"/>
        <v>22662769.574722998</v>
      </c>
      <c r="L184" s="1151">
        <f t="shared" ca="1" si="43"/>
        <v>0</v>
      </c>
      <c r="M184" s="1151">
        <f t="shared" ca="1" si="44"/>
        <v>0</v>
      </c>
      <c r="N184" s="1151">
        <f t="shared" ca="1" si="53"/>
        <v>1328724513.1771638</v>
      </c>
      <c r="O184" s="1094"/>
      <c r="P184" s="1151">
        <f t="shared" ca="1" si="45"/>
        <v>22662769.574723005</v>
      </c>
      <c r="Q184" s="1151">
        <f t="shared" ca="1" si="46"/>
        <v>1262288287.5183055</v>
      </c>
      <c r="R184" s="1151">
        <f t="shared" ca="1" si="54"/>
        <v>1283817918.6142924</v>
      </c>
      <c r="S184" s="1151">
        <f t="shared" ca="1" si="55"/>
        <v>21529631.095986843</v>
      </c>
      <c r="T184" s="1151">
        <f t="shared" ca="1" si="47"/>
        <v>1262288287.5183055</v>
      </c>
      <c r="U184" s="1153">
        <f t="shared" ca="1" si="48"/>
        <v>0.16515951199175274</v>
      </c>
      <c r="V184" s="1154">
        <f t="shared" ca="1" si="49"/>
        <v>5.0000000000000044E-2</v>
      </c>
      <c r="X184" s="1155">
        <f t="shared" ca="1" si="56"/>
        <v>67569364.137594402</v>
      </c>
      <c r="Y184" s="1155">
        <f t="shared" ca="1" si="50"/>
        <v>1133138.4787361622</v>
      </c>
      <c r="Z184" s="1155">
        <f t="shared" ca="1" si="51"/>
        <v>66436225.65885824</v>
      </c>
      <c r="AA184" s="1153">
        <f t="shared" ca="1" si="52"/>
        <v>0.1651255233079042</v>
      </c>
      <c r="AB184" s="1126"/>
    </row>
    <row r="185" spans="1:28">
      <c r="A185" s="1165">
        <f>Calendar!J177</f>
        <v>50311</v>
      </c>
      <c r="C185" s="1125"/>
      <c r="D185" s="1146">
        <f t="shared" ca="1" si="38"/>
        <v>51013</v>
      </c>
      <c r="E185" s="1147">
        <f t="shared" ca="1" si="39"/>
        <v>51040</v>
      </c>
      <c r="F185" s="1148">
        <f t="shared" ca="1" si="40"/>
        <v>5325</v>
      </c>
      <c r="G185" s="1149">
        <f ca="1">IF(F185&lt;&gt;"",COUNTIF($F$11:F185,"&gt;0"),"")</f>
        <v>175</v>
      </c>
      <c r="H185" s="1150">
        <v>1.6885742730233598E-2</v>
      </c>
      <c r="I185" s="1094"/>
      <c r="J185" s="1151">
        <f t="shared" ca="1" si="41"/>
        <v>1328724513.1771638</v>
      </c>
      <c r="K185" s="1152">
        <f t="shared" ca="1" si="42"/>
        <v>22436500.288864471</v>
      </c>
      <c r="L185" s="1151">
        <f t="shared" ca="1" si="43"/>
        <v>0</v>
      </c>
      <c r="M185" s="1151">
        <f t="shared" ca="1" si="44"/>
        <v>0</v>
      </c>
      <c r="N185" s="1151">
        <f t="shared" ca="1" si="53"/>
        <v>1306288012.8882995</v>
      </c>
      <c r="O185" s="1094"/>
      <c r="P185" s="1151">
        <f t="shared" ca="1" si="45"/>
        <v>22436500.288864374</v>
      </c>
      <c r="Q185" s="1151">
        <f t="shared" ca="1" si="46"/>
        <v>1240973612.2438843</v>
      </c>
      <c r="R185" s="1151">
        <f t="shared" ca="1" si="54"/>
        <v>1262288287.5183055</v>
      </c>
      <c r="S185" s="1151">
        <f t="shared" ca="1" si="55"/>
        <v>21314675.274421215</v>
      </c>
      <c r="T185" s="1151">
        <f t="shared" ca="1" si="47"/>
        <v>1240973612.2438843</v>
      </c>
      <c r="U185" s="1153">
        <f t="shared" ca="1" si="48"/>
        <v>0.16238978638376803</v>
      </c>
      <c r="V185" s="1154">
        <f t="shared" ca="1" si="49"/>
        <v>5.0000000000000155E-2</v>
      </c>
      <c r="X185" s="1155">
        <f t="shared" ca="1" si="56"/>
        <v>66436225.65885824</v>
      </c>
      <c r="Y185" s="1155">
        <f t="shared" ca="1" si="50"/>
        <v>1121825.0144431591</v>
      </c>
      <c r="Z185" s="1155">
        <f t="shared" ca="1" si="51"/>
        <v>65314400.644415081</v>
      </c>
      <c r="AA185" s="1153">
        <f t="shared" ca="1" si="52"/>
        <v>0.1623563676902694</v>
      </c>
      <c r="AB185" s="1126"/>
    </row>
    <row r="186" spans="1:28">
      <c r="A186" s="1165">
        <f>Calendar!J178</f>
        <v>50340</v>
      </c>
      <c r="C186" s="1125"/>
      <c r="D186" s="1146">
        <f t="shared" ca="1" si="38"/>
        <v>51043</v>
      </c>
      <c r="E186" s="1147">
        <f t="shared" ca="1" si="39"/>
        <v>51070</v>
      </c>
      <c r="F186" s="1148">
        <f t="shared" ca="1" si="40"/>
        <v>5355</v>
      </c>
      <c r="G186" s="1149">
        <f ca="1">IF(F186&lt;&gt;"",COUNTIF($F$11:F186,"&gt;0"),"")</f>
        <v>176</v>
      </c>
      <c r="H186" s="1150">
        <v>1.6997256534494937E-2</v>
      </c>
      <c r="I186" s="1094"/>
      <c r="J186" s="1151">
        <f t="shared" ca="1" si="41"/>
        <v>1306288012.8882995</v>
      </c>
      <c r="K186" s="1152">
        <f t="shared" ca="1" si="42"/>
        <v>22203312.462998055</v>
      </c>
      <c r="L186" s="1151">
        <f t="shared" ca="1" si="43"/>
        <v>0</v>
      </c>
      <c r="M186" s="1151">
        <f t="shared" ca="1" si="44"/>
        <v>0</v>
      </c>
      <c r="N186" s="1151">
        <f t="shared" ca="1" si="53"/>
        <v>1284084700.4253013</v>
      </c>
      <c r="O186" s="1094"/>
      <c r="P186" s="1151">
        <f t="shared" ca="1" si="45"/>
        <v>22203312.462998152</v>
      </c>
      <c r="Q186" s="1151">
        <f t="shared" ca="1" si="46"/>
        <v>1219880465.4040363</v>
      </c>
      <c r="R186" s="1151">
        <f t="shared" ca="1" si="54"/>
        <v>1240973612.2438843</v>
      </c>
      <c r="S186" s="1151">
        <f t="shared" ca="1" si="55"/>
        <v>21093146.839848042</v>
      </c>
      <c r="T186" s="1151">
        <f t="shared" ca="1" si="47"/>
        <v>1219880465.4040363</v>
      </c>
      <c r="U186" s="1153">
        <f t="shared" ca="1" si="48"/>
        <v>0.15964771422887411</v>
      </c>
      <c r="V186" s="1154">
        <f t="shared" ca="1" si="49"/>
        <v>4.9999999999999933E-2</v>
      </c>
      <c r="X186" s="1155">
        <f t="shared" ca="1" si="56"/>
        <v>65314400.644415081</v>
      </c>
      <c r="Y186" s="1155">
        <f t="shared" ca="1" si="50"/>
        <v>1110165.6231501102</v>
      </c>
      <c r="Z186" s="1155">
        <f t="shared" ca="1" si="51"/>
        <v>64204235.02126497</v>
      </c>
      <c r="AA186" s="1153">
        <f t="shared" ca="1" si="52"/>
        <v>0.15961485983483648</v>
      </c>
      <c r="AB186" s="1126"/>
    </row>
    <row r="187" spans="1:28">
      <c r="A187" s="1165">
        <f>Calendar!J179</f>
        <v>50371</v>
      </c>
      <c r="C187" s="1125"/>
      <c r="D187" s="1146">
        <f t="shared" ca="1" si="38"/>
        <v>51074</v>
      </c>
      <c r="E187" s="1147">
        <f t="shared" ca="1" si="39"/>
        <v>51102</v>
      </c>
      <c r="F187" s="1148">
        <f t="shared" ca="1" si="40"/>
        <v>5387</v>
      </c>
      <c r="G187" s="1149">
        <f ca="1">IF(F187&lt;&gt;"",COUNTIF($F$11:F187,"&gt;0"),"")</f>
        <v>177</v>
      </c>
      <c r="H187" s="1150">
        <v>1.7130972692743759E-2</v>
      </c>
      <c r="I187" s="1094"/>
      <c r="J187" s="1151">
        <f t="shared" ca="1" si="41"/>
        <v>1284084700.4253013</v>
      </c>
      <c r="K187" s="1152">
        <f t="shared" ca="1" si="42"/>
        <v>21997619.93815589</v>
      </c>
      <c r="L187" s="1151">
        <f t="shared" ca="1" si="43"/>
        <v>0</v>
      </c>
      <c r="M187" s="1151">
        <f t="shared" ca="1" si="44"/>
        <v>0</v>
      </c>
      <c r="N187" s="1151">
        <f t="shared" ca="1" si="53"/>
        <v>1262087080.4871454</v>
      </c>
      <c r="O187" s="1094"/>
      <c r="P187" s="1151">
        <f t="shared" ca="1" si="45"/>
        <v>21997619.93815589</v>
      </c>
      <c r="Q187" s="1151">
        <f t="shared" ca="1" si="46"/>
        <v>1198982726.4627881</v>
      </c>
      <c r="R187" s="1151">
        <f t="shared" ca="1" si="54"/>
        <v>1219880465.4040363</v>
      </c>
      <c r="S187" s="1151">
        <f t="shared" ca="1" si="55"/>
        <v>20897738.941248178</v>
      </c>
      <c r="T187" s="1151">
        <f t="shared" ca="1" si="47"/>
        <v>1198982726.4627881</v>
      </c>
      <c r="U187" s="1153">
        <f t="shared" ca="1" si="48"/>
        <v>0.15693414107498022</v>
      </c>
      <c r="V187" s="1154">
        <f t="shared" ca="1" si="49"/>
        <v>5.0000000000000044E-2</v>
      </c>
      <c r="X187" s="1155">
        <f t="shared" ca="1" si="56"/>
        <v>64204235.02126497</v>
      </c>
      <c r="Y187" s="1155">
        <f t="shared" ca="1" si="50"/>
        <v>1099880.996907711</v>
      </c>
      <c r="Z187" s="1155">
        <f t="shared" ca="1" si="51"/>
        <v>63104354.024357259</v>
      </c>
      <c r="AA187" s="1153">
        <f t="shared" ca="1" si="52"/>
        <v>0.15690184511550578</v>
      </c>
      <c r="AB187" s="1126"/>
    </row>
    <row r="188" spans="1:28">
      <c r="A188" s="1165">
        <f>Calendar!J180</f>
        <v>50402</v>
      </c>
      <c r="C188" s="1125"/>
      <c r="D188" s="1146">
        <f t="shared" ca="1" si="38"/>
        <v>51104</v>
      </c>
      <c r="E188" s="1147">
        <f t="shared" ca="1" si="39"/>
        <v>51131</v>
      </c>
      <c r="F188" s="1148">
        <f t="shared" ca="1" si="40"/>
        <v>5416</v>
      </c>
      <c r="G188" s="1149">
        <f ca="1">IF(F188&lt;&gt;"",COUNTIF($F$11:F188,"&gt;0"),"")</f>
        <v>178</v>
      </c>
      <c r="H188" s="1150">
        <v>1.7226374147011319E-2</v>
      </c>
      <c r="I188" s="1094"/>
      <c r="J188" s="1151">
        <f t="shared" ca="1" si="41"/>
        <v>1262087080.4871454</v>
      </c>
      <c r="K188" s="1152">
        <f t="shared" ca="1" si="42"/>
        <v>21741184.254580755</v>
      </c>
      <c r="L188" s="1151">
        <f t="shared" ca="1" si="43"/>
        <v>0</v>
      </c>
      <c r="M188" s="1151">
        <f t="shared" ca="1" si="44"/>
        <v>0</v>
      </c>
      <c r="N188" s="1151">
        <f t="shared" ca="1" si="53"/>
        <v>1240345896.2325647</v>
      </c>
      <c r="O188" s="1094"/>
      <c r="P188" s="1151">
        <f t="shared" ca="1" si="45"/>
        <v>21741184.254580736</v>
      </c>
      <c r="Q188" s="1151">
        <f t="shared" ca="1" si="46"/>
        <v>1178328601.4209363</v>
      </c>
      <c r="R188" s="1151">
        <f t="shared" ca="1" si="54"/>
        <v>1198982726.4627881</v>
      </c>
      <c r="S188" s="1151">
        <f t="shared" ca="1" si="55"/>
        <v>20654125.041851759</v>
      </c>
      <c r="T188" s="1151">
        <f t="shared" ca="1" si="47"/>
        <v>1178328601.4209363</v>
      </c>
      <c r="U188" s="1153">
        <f t="shared" ca="1" si="48"/>
        <v>0.15424570658966552</v>
      </c>
      <c r="V188" s="1154">
        <f t="shared" ca="1" si="49"/>
        <v>5.0000000000000044E-2</v>
      </c>
      <c r="X188" s="1155">
        <f t="shared" ca="1" si="56"/>
        <v>63104354.024357259</v>
      </c>
      <c r="Y188" s="1155">
        <f t="shared" ca="1" si="50"/>
        <v>1087059.2127289772</v>
      </c>
      <c r="Z188" s="1155">
        <f t="shared" ca="1" si="51"/>
        <v>62017294.811628282</v>
      </c>
      <c r="AA188" s="1153">
        <f t="shared" ca="1" si="52"/>
        <v>0.15421396389139116</v>
      </c>
      <c r="AB188" s="1126"/>
    </row>
    <row r="189" spans="1:28">
      <c r="A189" s="1165">
        <f>Calendar!J181</f>
        <v>50432</v>
      </c>
      <c r="C189" s="1125"/>
      <c r="D189" s="1146">
        <f t="shared" ca="1" si="38"/>
        <v>51135</v>
      </c>
      <c r="E189" s="1147">
        <f t="shared" ca="1" si="39"/>
        <v>51162</v>
      </c>
      <c r="F189" s="1148">
        <f t="shared" ca="1" si="40"/>
        <v>5447</v>
      </c>
      <c r="G189" s="1149">
        <f ca="1">IF(F189&lt;&gt;"",COUNTIF($F$11:F189,"&gt;0"),"")</f>
        <v>179</v>
      </c>
      <c r="H189" s="1150">
        <v>1.7300299089173389E-2</v>
      </c>
      <c r="I189" s="1094"/>
      <c r="J189" s="1151">
        <f t="shared" ca="1" si="41"/>
        <v>1240345896.2325647</v>
      </c>
      <c r="K189" s="1152">
        <f t="shared" ca="1" si="42"/>
        <v>21458354.97885219</v>
      </c>
      <c r="L189" s="1151">
        <f t="shared" ca="1" si="43"/>
        <v>0</v>
      </c>
      <c r="M189" s="1151">
        <f t="shared" ca="1" si="44"/>
        <v>0</v>
      </c>
      <c r="N189" s="1151">
        <f t="shared" ca="1" si="53"/>
        <v>1218887541.2537124</v>
      </c>
      <c r="O189" s="1094"/>
      <c r="P189" s="1151">
        <f t="shared" ca="1" si="45"/>
        <v>21458354.978852272</v>
      </c>
      <c r="Q189" s="1151">
        <f t="shared" ca="1" si="46"/>
        <v>1157943164.1910267</v>
      </c>
      <c r="R189" s="1151">
        <f t="shared" ca="1" si="54"/>
        <v>1178328601.4209363</v>
      </c>
      <c r="S189" s="1151">
        <f t="shared" ca="1" si="55"/>
        <v>20385437.229909658</v>
      </c>
      <c r="T189" s="1151">
        <f t="shared" ca="1" si="47"/>
        <v>1157943164.1910267</v>
      </c>
      <c r="U189" s="1153">
        <f t="shared" ca="1" si="48"/>
        <v>0.15158861233738183</v>
      </c>
      <c r="V189" s="1154">
        <f t="shared" ca="1" si="49"/>
        <v>5.0000000000000044E-2</v>
      </c>
      <c r="X189" s="1155">
        <f t="shared" ca="1" si="56"/>
        <v>62017294.811628282</v>
      </c>
      <c r="Y189" s="1155">
        <f t="shared" ca="1" si="50"/>
        <v>1072917.7489426136</v>
      </c>
      <c r="Z189" s="1155">
        <f t="shared" ca="1" si="51"/>
        <v>60944377.062685668</v>
      </c>
      <c r="AA189" s="1153">
        <f t="shared" ca="1" si="52"/>
        <v>0.1515574164507045</v>
      </c>
      <c r="AB189" s="1126"/>
    </row>
    <row r="190" spans="1:28">
      <c r="A190" s="1165">
        <f>Calendar!J182</f>
        <v>50462</v>
      </c>
      <c r="C190" s="1125"/>
      <c r="D190" s="1146">
        <f t="shared" ca="1" si="38"/>
        <v>51166</v>
      </c>
      <c r="E190" s="1147">
        <f t="shared" ca="1" si="39"/>
        <v>51193</v>
      </c>
      <c r="F190" s="1148">
        <f t="shared" ca="1" si="40"/>
        <v>5478</v>
      </c>
      <c r="G190" s="1149">
        <f ca="1">IF(F190&lt;&gt;"",COUNTIF($F$11:F190,"&gt;0"),"")</f>
        <v>180</v>
      </c>
      <c r="H190" s="1150">
        <v>1.7421261075670755E-2</v>
      </c>
      <c r="I190" s="1094"/>
      <c r="J190" s="1151">
        <f t="shared" ca="1" si="41"/>
        <v>1218887541.2537124</v>
      </c>
      <c r="K190" s="1152">
        <f t="shared" ca="1" si="42"/>
        <v>21234558.078063332</v>
      </c>
      <c r="L190" s="1151">
        <f t="shared" ca="1" si="43"/>
        <v>0</v>
      </c>
      <c r="M190" s="1151">
        <f t="shared" ca="1" si="44"/>
        <v>0</v>
      </c>
      <c r="N190" s="1151">
        <f t="shared" ca="1" si="53"/>
        <v>1197652983.1756492</v>
      </c>
      <c r="O190" s="1094"/>
      <c r="P190" s="1151">
        <f t="shared" ca="1" si="45"/>
        <v>21234558.07806325</v>
      </c>
      <c r="Q190" s="1151">
        <f t="shared" ca="1" si="46"/>
        <v>1137770334.0168667</v>
      </c>
      <c r="R190" s="1151">
        <f t="shared" ca="1" si="54"/>
        <v>1157943164.1910267</v>
      </c>
      <c r="S190" s="1151">
        <f t="shared" ca="1" si="55"/>
        <v>20172830.174160004</v>
      </c>
      <c r="T190" s="1151">
        <f t="shared" ca="1" si="47"/>
        <v>1137770334.0168667</v>
      </c>
      <c r="U190" s="1153">
        <f t="shared" ca="1" si="48"/>
        <v>0.14896608400543235</v>
      </c>
      <c r="V190" s="1154">
        <f t="shared" ca="1" si="49"/>
        <v>5.0000000000000044E-2</v>
      </c>
      <c r="X190" s="1155">
        <f t="shared" ca="1" si="56"/>
        <v>60944377.062685668</v>
      </c>
      <c r="Y190" s="1155">
        <f t="shared" ca="1" si="50"/>
        <v>1061727.9039032459</v>
      </c>
      <c r="Z190" s="1155">
        <f t="shared" ca="1" si="51"/>
        <v>59882649.158782423</v>
      </c>
      <c r="AA190" s="1153">
        <f t="shared" ca="1" si="52"/>
        <v>0.1489354278169249</v>
      </c>
      <c r="AB190" s="1126"/>
    </row>
    <row r="191" spans="1:28">
      <c r="A191" s="1165">
        <f>Calendar!J183</f>
        <v>50493</v>
      </c>
      <c r="C191" s="1125"/>
      <c r="D191" s="1146">
        <f t="shared" ca="1" si="38"/>
        <v>51195</v>
      </c>
      <c r="E191" s="1147">
        <f t="shared" ca="1" si="39"/>
        <v>51222</v>
      </c>
      <c r="F191" s="1148">
        <f t="shared" ca="1" si="40"/>
        <v>5507</v>
      </c>
      <c r="G191" s="1149">
        <f ca="1">IF(F191&lt;&gt;"",COUNTIF($F$11:F191,"&gt;0"),"")</f>
        <v>181</v>
      </c>
      <c r="H191" s="1150">
        <v>1.7534292494479728E-2</v>
      </c>
      <c r="I191" s="1094"/>
      <c r="J191" s="1151">
        <f t="shared" ca="1" si="41"/>
        <v>1197652983.1756492</v>
      </c>
      <c r="K191" s="1152">
        <f t="shared" ca="1" si="42"/>
        <v>20999997.713888042</v>
      </c>
      <c r="L191" s="1151">
        <f t="shared" ca="1" si="43"/>
        <v>0</v>
      </c>
      <c r="M191" s="1151">
        <f t="shared" ca="1" si="44"/>
        <v>0</v>
      </c>
      <c r="N191" s="1151">
        <f t="shared" ca="1" si="53"/>
        <v>1176652985.4617612</v>
      </c>
      <c r="O191" s="1094"/>
      <c r="P191" s="1151">
        <f t="shared" ca="1" si="45"/>
        <v>20999997.71388793</v>
      </c>
      <c r="Q191" s="1151">
        <f t="shared" ca="1" si="46"/>
        <v>1117820336.188673</v>
      </c>
      <c r="R191" s="1151">
        <f t="shared" ca="1" si="54"/>
        <v>1137770334.0168667</v>
      </c>
      <c r="S191" s="1151">
        <f t="shared" ca="1" si="55"/>
        <v>19949997.828193665</v>
      </c>
      <c r="T191" s="1151">
        <f t="shared" ca="1" si="47"/>
        <v>1117820336.188673</v>
      </c>
      <c r="U191" s="1153">
        <f t="shared" ca="1" si="48"/>
        <v>0.14637090696455343</v>
      </c>
      <c r="V191" s="1154">
        <f t="shared" ca="1" si="49"/>
        <v>5.0000000000000155E-2</v>
      </c>
      <c r="X191" s="1155">
        <f t="shared" ca="1" si="56"/>
        <v>59882649.158782423</v>
      </c>
      <c r="Y191" s="1155">
        <f t="shared" ca="1" si="50"/>
        <v>1049999.8856942654</v>
      </c>
      <c r="Z191" s="1155">
        <f t="shared" ca="1" si="51"/>
        <v>58832649.273088157</v>
      </c>
      <c r="AA191" s="1153">
        <f t="shared" ca="1" si="52"/>
        <v>0.14634078484550933</v>
      </c>
      <c r="AB191" s="1126"/>
    </row>
    <row r="192" spans="1:28">
      <c r="A192" s="1165">
        <f>Calendar!J184</f>
        <v>50522</v>
      </c>
      <c r="C192" s="1125"/>
      <c r="D192" s="1146">
        <f t="shared" ca="1" si="38"/>
        <v>51226</v>
      </c>
      <c r="E192" s="1147">
        <f t="shared" ca="1" si="39"/>
        <v>51253</v>
      </c>
      <c r="F192" s="1148">
        <f t="shared" ca="1" si="40"/>
        <v>5538</v>
      </c>
      <c r="G192" s="1149">
        <f ca="1">IF(F192&lt;&gt;"",COUNTIF($F$11:F192,"&gt;0"),"")</f>
        <v>182</v>
      </c>
      <c r="H192" s="1150">
        <v>1.7676261966314354E-2</v>
      </c>
      <c r="I192" s="1094"/>
      <c r="J192" s="1151">
        <f t="shared" ca="1" si="41"/>
        <v>1176652985.4617612</v>
      </c>
      <c r="K192" s="1152">
        <f t="shared" ca="1" si="42"/>
        <v>20798826.414467964</v>
      </c>
      <c r="L192" s="1151">
        <f t="shared" ca="1" si="43"/>
        <v>0</v>
      </c>
      <c r="M192" s="1151">
        <f t="shared" ca="1" si="44"/>
        <v>0</v>
      </c>
      <c r="N192" s="1151">
        <f t="shared" ca="1" si="53"/>
        <v>1155854159.0472932</v>
      </c>
      <c r="O192" s="1094"/>
      <c r="P192" s="1151">
        <f t="shared" ca="1" si="45"/>
        <v>20798826.41446805</v>
      </c>
      <c r="Q192" s="1151">
        <f t="shared" ca="1" si="46"/>
        <v>1098061451.0949285</v>
      </c>
      <c r="R192" s="1151">
        <f t="shared" ca="1" si="54"/>
        <v>1117820336.188673</v>
      </c>
      <c r="S192" s="1151">
        <f t="shared" ca="1" si="55"/>
        <v>19758885.093744516</v>
      </c>
      <c r="T192" s="1151">
        <f t="shared" ca="1" si="47"/>
        <v>1098061451.0949285</v>
      </c>
      <c r="U192" s="1153">
        <f t="shared" ca="1" si="48"/>
        <v>0.14380439666915465</v>
      </c>
      <c r="V192" s="1154">
        <f t="shared" ca="1" si="49"/>
        <v>5.0000000000000044E-2</v>
      </c>
      <c r="X192" s="1155">
        <f t="shared" ca="1" si="56"/>
        <v>58832649.273088157</v>
      </c>
      <c r="Y192" s="1155">
        <f t="shared" ca="1" si="50"/>
        <v>1039941.3207235336</v>
      </c>
      <c r="Z192" s="1155">
        <f t="shared" ca="1" si="51"/>
        <v>57792707.952364624</v>
      </c>
      <c r="AA192" s="1153">
        <f t="shared" ca="1" si="52"/>
        <v>0.14377480272015677</v>
      </c>
      <c r="AB192" s="1126"/>
    </row>
    <row r="193" spans="1:28">
      <c r="A193" s="1165">
        <f>Calendar!J185</f>
        <v>50552</v>
      </c>
      <c r="C193" s="1125"/>
      <c r="D193" s="1146">
        <f t="shared" ca="1" si="38"/>
        <v>51256</v>
      </c>
      <c r="E193" s="1147">
        <f t="shared" ca="1" si="39"/>
        <v>51284</v>
      </c>
      <c r="F193" s="1148">
        <f t="shared" ca="1" si="40"/>
        <v>5569</v>
      </c>
      <c r="G193" s="1149">
        <f ca="1">IF(F193&lt;&gt;"",COUNTIF($F$11:F193,"&gt;0"),"")</f>
        <v>183</v>
      </c>
      <c r="H193" s="1150">
        <v>1.7802590891272663E-2</v>
      </c>
      <c r="I193" s="1094"/>
      <c r="J193" s="1151">
        <f t="shared" ca="1" si="41"/>
        <v>1155854159.0472932</v>
      </c>
      <c r="K193" s="1152">
        <f t="shared" ca="1" si="42"/>
        <v>20577198.723494966</v>
      </c>
      <c r="L193" s="1151">
        <f t="shared" ca="1" si="43"/>
        <v>0</v>
      </c>
      <c r="M193" s="1151">
        <f t="shared" ca="1" si="44"/>
        <v>0</v>
      </c>
      <c r="N193" s="1151">
        <f t="shared" ca="1" si="53"/>
        <v>1135276960.3237982</v>
      </c>
      <c r="O193" s="1094"/>
      <c r="P193" s="1151">
        <f t="shared" ca="1" si="45"/>
        <v>20577198.723495007</v>
      </c>
      <c r="Q193" s="1151">
        <f t="shared" ca="1" si="46"/>
        <v>1078513112.3076081</v>
      </c>
      <c r="R193" s="1151">
        <f t="shared" ca="1" si="54"/>
        <v>1098061451.0949285</v>
      </c>
      <c r="S193" s="1151">
        <f t="shared" ca="1" si="55"/>
        <v>19548338.787320375</v>
      </c>
      <c r="T193" s="1151">
        <f t="shared" ca="1" si="47"/>
        <v>1078513112.3076081</v>
      </c>
      <c r="U193" s="1153">
        <f t="shared" ca="1" si="48"/>
        <v>0.14126247248172291</v>
      </c>
      <c r="V193" s="1154">
        <f t="shared" ca="1" si="49"/>
        <v>5.0000000000000155E-2</v>
      </c>
      <c r="X193" s="1155">
        <f t="shared" ca="1" si="56"/>
        <v>57792707.952364624</v>
      </c>
      <c r="Y193" s="1155">
        <f t="shared" ca="1" si="50"/>
        <v>1028859.9361746311</v>
      </c>
      <c r="Z193" s="1155">
        <f t="shared" ca="1" si="51"/>
        <v>56763848.016189992</v>
      </c>
      <c r="AA193" s="1153">
        <f t="shared" ca="1" si="52"/>
        <v>0.14123340164311982</v>
      </c>
      <c r="AB193" s="1126"/>
    </row>
    <row r="194" spans="1:28">
      <c r="A194" s="1165">
        <f>Calendar!J186</f>
        <v>50584</v>
      </c>
      <c r="C194" s="1125"/>
      <c r="D194" s="1146">
        <f t="shared" ca="1" si="38"/>
        <v>51287</v>
      </c>
      <c r="E194" s="1147">
        <f t="shared" ca="1" si="39"/>
        <v>51314</v>
      </c>
      <c r="F194" s="1148">
        <f t="shared" ca="1" si="40"/>
        <v>5599</v>
      </c>
      <c r="G194" s="1149">
        <f ca="1">IF(F194&lt;&gt;"",COUNTIF($F$11:F194,"&gt;0"),"")</f>
        <v>184</v>
      </c>
      <c r="H194" s="1150">
        <v>1.7940583529051871E-2</v>
      </c>
      <c r="I194" s="1094"/>
      <c r="J194" s="1151">
        <f t="shared" ca="1" si="41"/>
        <v>1135276960.3237982</v>
      </c>
      <c r="K194" s="1152">
        <f t="shared" ca="1" si="42"/>
        <v>20367531.135297209</v>
      </c>
      <c r="L194" s="1151">
        <f t="shared" ca="1" si="43"/>
        <v>0</v>
      </c>
      <c r="M194" s="1151">
        <f t="shared" ca="1" si="44"/>
        <v>0</v>
      </c>
      <c r="N194" s="1151">
        <f t="shared" ca="1" si="53"/>
        <v>1114909429.1885009</v>
      </c>
      <c r="O194" s="1094"/>
      <c r="P194" s="1151">
        <f t="shared" ca="1" si="45"/>
        <v>20367531.135297298</v>
      </c>
      <c r="Q194" s="1151">
        <f t="shared" ca="1" si="46"/>
        <v>1059163957.7290758</v>
      </c>
      <c r="R194" s="1151">
        <f t="shared" ca="1" si="54"/>
        <v>1078513112.3076081</v>
      </c>
      <c r="S194" s="1151">
        <f t="shared" ca="1" si="55"/>
        <v>19349154.578532338</v>
      </c>
      <c r="T194" s="1151">
        <f t="shared" ca="1" si="47"/>
        <v>1059163957.7290758</v>
      </c>
      <c r="U194" s="1153">
        <f t="shared" ca="1" si="48"/>
        <v>0.13874763447584113</v>
      </c>
      <c r="V194" s="1154">
        <f t="shared" ca="1" si="49"/>
        <v>5.0000000000000044E-2</v>
      </c>
      <c r="X194" s="1155">
        <f t="shared" ca="1" si="56"/>
        <v>56763848.016189992</v>
      </c>
      <c r="Y194" s="1155">
        <f t="shared" ca="1" si="50"/>
        <v>1018376.5567649603</v>
      </c>
      <c r="Z194" s="1155">
        <f t="shared" ca="1" si="51"/>
        <v>55745471.459425032</v>
      </c>
      <c r="AA194" s="1153">
        <f t="shared" ca="1" si="52"/>
        <v>0.13871908117348483</v>
      </c>
      <c r="AB194" s="1126"/>
    </row>
    <row r="195" spans="1:28">
      <c r="A195" s="1165">
        <f>Calendar!J187</f>
        <v>50613</v>
      </c>
      <c r="C195" s="1125"/>
      <c r="D195" s="1146">
        <f t="shared" ca="1" si="38"/>
        <v>51317</v>
      </c>
      <c r="E195" s="1147">
        <f t="shared" ca="1" si="39"/>
        <v>51344</v>
      </c>
      <c r="F195" s="1148">
        <f t="shared" ca="1" si="40"/>
        <v>5629</v>
      </c>
      <c r="G195" s="1149">
        <f ca="1">IF(F195&lt;&gt;"",COUNTIF($F$11:F195,"&gt;0"),"")</f>
        <v>185</v>
      </c>
      <c r="H195" s="1150">
        <v>1.8092906505045664E-2</v>
      </c>
      <c r="I195" s="1094"/>
      <c r="J195" s="1151">
        <f t="shared" ca="1" si="41"/>
        <v>1114909429.1885009</v>
      </c>
      <c r="K195" s="1152">
        <f t="shared" ca="1" si="42"/>
        <v>20171952.063901376</v>
      </c>
      <c r="L195" s="1151">
        <f t="shared" ca="1" si="43"/>
        <v>0</v>
      </c>
      <c r="M195" s="1151">
        <f t="shared" ca="1" si="44"/>
        <v>0</v>
      </c>
      <c r="N195" s="1151">
        <f t="shared" ca="1" si="53"/>
        <v>1094737477.1245995</v>
      </c>
      <c r="O195" s="1094"/>
      <c r="P195" s="1151">
        <f t="shared" ca="1" si="45"/>
        <v>20171952.063901424</v>
      </c>
      <c r="Q195" s="1151">
        <f t="shared" ca="1" si="46"/>
        <v>1040000603.2683694</v>
      </c>
      <c r="R195" s="1151">
        <f t="shared" ca="1" si="54"/>
        <v>1059163957.7290758</v>
      </c>
      <c r="S195" s="1151">
        <f t="shared" ca="1" si="55"/>
        <v>19163354.460706353</v>
      </c>
      <c r="T195" s="1151">
        <f t="shared" ca="1" si="47"/>
        <v>1040000603.2683694</v>
      </c>
      <c r="U195" s="1153">
        <f t="shared" ca="1" si="48"/>
        <v>0.13625842095006893</v>
      </c>
      <c r="V195" s="1154">
        <f t="shared" ca="1" si="49"/>
        <v>5.0000000000000044E-2</v>
      </c>
      <c r="X195" s="1155">
        <f t="shared" ca="1" si="56"/>
        <v>55745471.459425032</v>
      </c>
      <c r="Y195" s="1155">
        <f t="shared" ca="1" si="50"/>
        <v>1008597.6031950712</v>
      </c>
      <c r="Z195" s="1155">
        <f t="shared" ca="1" si="51"/>
        <v>54736873.856229961</v>
      </c>
      <c r="AA195" s="1153">
        <f t="shared" ca="1" si="52"/>
        <v>0.13623037991061837</v>
      </c>
      <c r="AB195" s="1126"/>
    </row>
    <row r="196" spans="1:28">
      <c r="A196" s="1165">
        <f>Calendar!J188</f>
        <v>50644</v>
      </c>
      <c r="C196" s="1125"/>
      <c r="D196" s="1146">
        <f t="shared" ca="1" si="38"/>
        <v>51348</v>
      </c>
      <c r="E196" s="1147">
        <f t="shared" ca="1" si="39"/>
        <v>51375</v>
      </c>
      <c r="F196" s="1148">
        <f t="shared" ca="1" si="40"/>
        <v>5660</v>
      </c>
      <c r="G196" s="1149">
        <f ca="1">IF(F196&lt;&gt;"",COUNTIF($F$11:F196,"&gt;0"),"")</f>
        <v>186</v>
      </c>
      <c r="H196" s="1150">
        <v>1.8259235685001249E-2</v>
      </c>
      <c r="I196" s="1094"/>
      <c r="J196" s="1151">
        <f t="shared" ca="1" si="41"/>
        <v>1094737477.1245995</v>
      </c>
      <c r="K196" s="1152">
        <f t="shared" ca="1" si="42"/>
        <v>19989069.608021725</v>
      </c>
      <c r="L196" s="1151">
        <f t="shared" ca="1" si="43"/>
        <v>0</v>
      </c>
      <c r="M196" s="1151">
        <f t="shared" ca="1" si="44"/>
        <v>0</v>
      </c>
      <c r="N196" s="1151">
        <f t="shared" ca="1" si="53"/>
        <v>1074748407.5165777</v>
      </c>
      <c r="O196" s="1094"/>
      <c r="P196" s="1151">
        <f t="shared" ca="1" si="45"/>
        <v>19989069.608021736</v>
      </c>
      <c r="Q196" s="1151">
        <f t="shared" ca="1" si="46"/>
        <v>1021010987.1407487</v>
      </c>
      <c r="R196" s="1151">
        <f t="shared" ca="1" si="54"/>
        <v>1040000603.2683694</v>
      </c>
      <c r="S196" s="1151">
        <f t="shared" ca="1" si="55"/>
        <v>18989616.127620697</v>
      </c>
      <c r="T196" s="1151">
        <f t="shared" ca="1" si="47"/>
        <v>1021010987.1407487</v>
      </c>
      <c r="U196" s="1153">
        <f t="shared" ca="1" si="48"/>
        <v>0.13379311007929418</v>
      </c>
      <c r="V196" s="1154">
        <f t="shared" ca="1" si="49"/>
        <v>5.0000000000000044E-2</v>
      </c>
      <c r="X196" s="1155">
        <f t="shared" ca="1" si="56"/>
        <v>54736873.856229961</v>
      </c>
      <c r="Y196" s="1155">
        <f t="shared" ca="1" si="50"/>
        <v>999453.48040103912</v>
      </c>
      <c r="Z196" s="1155">
        <f t="shared" ca="1" si="51"/>
        <v>53737420.375828922</v>
      </c>
      <c r="AA196" s="1153">
        <f t="shared" ca="1" si="52"/>
        <v>0.13376557638374867</v>
      </c>
      <c r="AB196" s="1126"/>
    </row>
    <row r="197" spans="1:28">
      <c r="A197" s="1165">
        <f>Calendar!J189</f>
        <v>50675</v>
      </c>
      <c r="C197" s="1125"/>
      <c r="D197" s="1146">
        <f t="shared" ca="1" si="38"/>
        <v>51379</v>
      </c>
      <c r="E197" s="1147">
        <f t="shared" ca="1" si="39"/>
        <v>51406</v>
      </c>
      <c r="F197" s="1148">
        <f t="shared" ca="1" si="40"/>
        <v>5691</v>
      </c>
      <c r="G197" s="1149">
        <f ca="1">IF(F197&lt;&gt;"",COUNTIF($F$11:F197,"&gt;0"),"")</f>
        <v>187</v>
      </c>
      <c r="H197" s="1150">
        <v>1.8405462194940533E-2</v>
      </c>
      <c r="I197" s="1094"/>
      <c r="J197" s="1151">
        <f t="shared" ca="1" si="41"/>
        <v>1074748407.5165777</v>
      </c>
      <c r="K197" s="1152">
        <f t="shared" ca="1" si="42"/>
        <v>19781241.183618914</v>
      </c>
      <c r="L197" s="1151">
        <f t="shared" ca="1" si="43"/>
        <v>0</v>
      </c>
      <c r="M197" s="1151">
        <f t="shared" ca="1" si="44"/>
        <v>0</v>
      </c>
      <c r="N197" s="1151">
        <f t="shared" ca="1" si="53"/>
        <v>1054967166.3329588</v>
      </c>
      <c r="O197" s="1094"/>
      <c r="P197" s="1151">
        <f t="shared" ca="1" si="45"/>
        <v>19781241.183618903</v>
      </c>
      <c r="Q197" s="1151">
        <f t="shared" ca="1" si="46"/>
        <v>1002218808.0163108</v>
      </c>
      <c r="R197" s="1151">
        <f t="shared" ca="1" si="54"/>
        <v>1021010987.1407487</v>
      </c>
      <c r="S197" s="1151">
        <f t="shared" ca="1" si="55"/>
        <v>18792179.124437928</v>
      </c>
      <c r="T197" s="1151">
        <f t="shared" ca="1" si="47"/>
        <v>1002218808.0163108</v>
      </c>
      <c r="U197" s="1153">
        <f t="shared" ca="1" si="48"/>
        <v>0.13135015014932702</v>
      </c>
      <c r="V197" s="1154">
        <f t="shared" ca="1" si="49"/>
        <v>5.0000000000000044E-2</v>
      </c>
      <c r="X197" s="1155">
        <f t="shared" ca="1" si="56"/>
        <v>53737420.375828922</v>
      </c>
      <c r="Y197" s="1155">
        <f t="shared" ca="1" si="50"/>
        <v>989062.05918097496</v>
      </c>
      <c r="Z197" s="1155">
        <f t="shared" ca="1" si="51"/>
        <v>52748358.316647947</v>
      </c>
      <c r="AA197" s="1153">
        <f t="shared" ca="1" si="52"/>
        <v>0.1313231191980179</v>
      </c>
      <c r="AB197" s="1126"/>
    </row>
    <row r="198" spans="1:28">
      <c r="A198" s="1165">
        <f>Calendar!J190</f>
        <v>50705</v>
      </c>
      <c r="C198" s="1125"/>
      <c r="D198" s="1146">
        <f t="shared" ca="1" si="38"/>
        <v>51409</v>
      </c>
      <c r="E198" s="1147">
        <f t="shared" ca="1" si="39"/>
        <v>51438</v>
      </c>
      <c r="F198" s="1148">
        <f t="shared" ca="1" si="40"/>
        <v>5723</v>
      </c>
      <c r="G198" s="1149">
        <f ca="1">IF(F198&lt;&gt;"",COUNTIF($F$11:F198,"&gt;0"),"")</f>
        <v>188</v>
      </c>
      <c r="H198" s="1150">
        <v>1.8569758844308379E-2</v>
      </c>
      <c r="I198" s="1094"/>
      <c r="J198" s="1151">
        <f t="shared" ca="1" si="41"/>
        <v>1054967166.3329588</v>
      </c>
      <c r="K198" s="1152">
        <f t="shared" ca="1" si="42"/>
        <v>19590485.867466412</v>
      </c>
      <c r="L198" s="1151">
        <f t="shared" ca="1" si="43"/>
        <v>0</v>
      </c>
      <c r="M198" s="1151">
        <f t="shared" ca="1" si="44"/>
        <v>0</v>
      </c>
      <c r="N198" s="1151">
        <f t="shared" ca="1" si="53"/>
        <v>1035376680.4654924</v>
      </c>
      <c r="O198" s="1094"/>
      <c r="P198" s="1151">
        <f t="shared" ca="1" si="45"/>
        <v>19590485.867466331</v>
      </c>
      <c r="Q198" s="1151">
        <f t="shared" ca="1" si="46"/>
        <v>983607846.44221771</v>
      </c>
      <c r="R198" s="1151">
        <f t="shared" ca="1" si="54"/>
        <v>1002218808.0163108</v>
      </c>
      <c r="S198" s="1151">
        <f t="shared" ca="1" si="55"/>
        <v>18610961.574093103</v>
      </c>
      <c r="T198" s="1151">
        <f t="shared" ca="1" si="47"/>
        <v>983607846.44221771</v>
      </c>
      <c r="U198" s="1153">
        <f t="shared" ca="1" si="48"/>
        <v>0.12893258992645382</v>
      </c>
      <c r="V198" s="1154">
        <f t="shared" ca="1" si="49"/>
        <v>5.0000000000000044E-2</v>
      </c>
      <c r="X198" s="1155">
        <f t="shared" ca="1" si="56"/>
        <v>52748358.316647947</v>
      </c>
      <c r="Y198" s="1155">
        <f t="shared" ca="1" si="50"/>
        <v>979524.29337322712</v>
      </c>
      <c r="Z198" s="1155">
        <f t="shared" ca="1" si="51"/>
        <v>51768834.02327472</v>
      </c>
      <c r="AA198" s="1153">
        <f t="shared" ca="1" si="52"/>
        <v>0.12890605649229703</v>
      </c>
      <c r="AB198" s="1126"/>
    </row>
    <row r="199" spans="1:28">
      <c r="A199" s="1165">
        <f>Calendar!J191</f>
        <v>50738</v>
      </c>
      <c r="C199" s="1125"/>
      <c r="D199" s="1146">
        <f t="shared" ca="1" si="38"/>
        <v>51440</v>
      </c>
      <c r="E199" s="1147">
        <f t="shared" ca="1" si="39"/>
        <v>51467</v>
      </c>
      <c r="F199" s="1148">
        <f t="shared" ca="1" si="40"/>
        <v>5752</v>
      </c>
      <c r="G199" s="1149">
        <f ca="1">IF(F199&lt;&gt;"",COUNTIF($F$11:F199,"&gt;0"),"")</f>
        <v>189</v>
      </c>
      <c r="H199" s="1150">
        <v>1.8810495123137577E-2</v>
      </c>
      <c r="I199" s="1094"/>
      <c r="J199" s="1151">
        <f t="shared" ca="1" si="41"/>
        <v>1035376680.4654924</v>
      </c>
      <c r="K199" s="1152">
        <f t="shared" ca="1" si="42"/>
        <v>19475947.998506516</v>
      </c>
      <c r="L199" s="1151">
        <f t="shared" ca="1" si="43"/>
        <v>0</v>
      </c>
      <c r="M199" s="1151">
        <f t="shared" ca="1" si="44"/>
        <v>0</v>
      </c>
      <c r="N199" s="1151">
        <f t="shared" ca="1" si="53"/>
        <v>1015900732.4669858</v>
      </c>
      <c r="O199" s="1094"/>
      <c r="P199" s="1151">
        <f t="shared" ca="1" si="45"/>
        <v>19475947.998506665</v>
      </c>
      <c r="Q199" s="1151">
        <f t="shared" ca="1" si="46"/>
        <v>965105695.84363651</v>
      </c>
      <c r="R199" s="1151">
        <f t="shared" ca="1" si="54"/>
        <v>983607846.44221771</v>
      </c>
      <c r="S199" s="1151">
        <f t="shared" ca="1" si="55"/>
        <v>18502150.598581195</v>
      </c>
      <c r="T199" s="1151">
        <f t="shared" ca="1" si="47"/>
        <v>965105695.84363651</v>
      </c>
      <c r="U199" s="1153">
        <f t="shared" ca="1" si="48"/>
        <v>0.12653834282434748</v>
      </c>
      <c r="V199" s="1154">
        <f t="shared" ca="1" si="49"/>
        <v>5.0000000000000044E-2</v>
      </c>
      <c r="X199" s="1155">
        <f t="shared" ca="1" si="56"/>
        <v>51768834.02327472</v>
      </c>
      <c r="Y199" s="1155">
        <f t="shared" ca="1" si="50"/>
        <v>973797.39992547035</v>
      </c>
      <c r="Z199" s="1155">
        <f t="shared" ca="1" si="51"/>
        <v>50795036.623349249</v>
      </c>
      <c r="AA199" s="1153">
        <f t="shared" ca="1" si="52"/>
        <v>0.12651230210966452</v>
      </c>
      <c r="AB199" s="1126"/>
    </row>
    <row r="200" spans="1:28">
      <c r="A200" s="1165">
        <f>Calendar!J192</f>
        <v>50766</v>
      </c>
      <c r="C200" s="1125"/>
      <c r="D200" s="1146">
        <f t="shared" ca="1" si="38"/>
        <v>51470</v>
      </c>
      <c r="E200" s="1147">
        <f t="shared" ca="1" si="39"/>
        <v>51497</v>
      </c>
      <c r="F200" s="1148">
        <f t="shared" ca="1" si="40"/>
        <v>5782</v>
      </c>
      <c r="G200" s="1149">
        <f ca="1">IF(F200&lt;&gt;"",COUNTIF($F$11:F200,"&gt;0"),"")</f>
        <v>190</v>
      </c>
      <c r="H200" s="1150">
        <v>1.9010539009928829E-2</v>
      </c>
      <c r="I200" s="1094"/>
      <c r="J200" s="1151">
        <f t="shared" ca="1" si="41"/>
        <v>1015900732.4669858</v>
      </c>
      <c r="K200" s="1152">
        <f t="shared" ca="1" si="42"/>
        <v>19312820.504778903</v>
      </c>
      <c r="L200" s="1151">
        <f t="shared" ca="1" si="43"/>
        <v>0</v>
      </c>
      <c r="M200" s="1151">
        <f t="shared" ca="1" si="44"/>
        <v>0</v>
      </c>
      <c r="N200" s="1151">
        <f t="shared" ca="1" si="53"/>
        <v>996587911.96220696</v>
      </c>
      <c r="O200" s="1094"/>
      <c r="P200" s="1151">
        <f t="shared" ca="1" si="45"/>
        <v>19312820.504778743</v>
      </c>
      <c r="Q200" s="1151">
        <f t="shared" ca="1" si="46"/>
        <v>946758516.36409652</v>
      </c>
      <c r="R200" s="1151">
        <f t="shared" ca="1" si="54"/>
        <v>965105695.84363651</v>
      </c>
      <c r="S200" s="1151">
        <f t="shared" ca="1" si="55"/>
        <v>18347179.47953999</v>
      </c>
      <c r="T200" s="1151">
        <f t="shared" ca="1" si="47"/>
        <v>946758516.36409652</v>
      </c>
      <c r="U200" s="1153">
        <f t="shared" ca="1" si="48"/>
        <v>0.12415809394376016</v>
      </c>
      <c r="V200" s="1154">
        <f t="shared" ca="1" si="49"/>
        <v>5.0000000000000044E-2</v>
      </c>
      <c r="X200" s="1155">
        <f t="shared" ca="1" si="56"/>
        <v>50795036.623349249</v>
      </c>
      <c r="Y200" s="1155">
        <f t="shared" ca="1" si="50"/>
        <v>965641.02523875237</v>
      </c>
      <c r="Z200" s="1155">
        <f t="shared" ca="1" si="51"/>
        <v>49829395.598110497</v>
      </c>
      <c r="AA200" s="1153">
        <f t="shared" ca="1" si="52"/>
        <v>0.12413254306781342</v>
      </c>
      <c r="AB200" s="1126"/>
    </row>
    <row r="201" spans="1:28">
      <c r="A201" s="1165">
        <f>Calendar!J193</f>
        <v>50797</v>
      </c>
      <c r="C201" s="1125"/>
      <c r="D201" s="1146">
        <f t="shared" ca="1" si="38"/>
        <v>51501</v>
      </c>
      <c r="E201" s="1147">
        <f t="shared" ca="1" si="39"/>
        <v>51529</v>
      </c>
      <c r="F201" s="1148">
        <f t="shared" ca="1" si="40"/>
        <v>5814</v>
      </c>
      <c r="G201" s="1149">
        <f ca="1">IF(F201&lt;&gt;"",COUNTIF($F$11:F201,"&gt;0"),"")</f>
        <v>191</v>
      </c>
      <c r="H201" s="1150">
        <v>1.9235363671771803E-2</v>
      </c>
      <c r="I201" s="1094"/>
      <c r="J201" s="1151">
        <f t="shared" ca="1" si="41"/>
        <v>996587911.96220696</v>
      </c>
      <c r="K201" s="1152">
        <f t="shared" ca="1" si="42"/>
        <v>19169730.917484753</v>
      </c>
      <c r="L201" s="1151">
        <f t="shared" ca="1" si="43"/>
        <v>0</v>
      </c>
      <c r="M201" s="1151">
        <f t="shared" ca="1" si="44"/>
        <v>0</v>
      </c>
      <c r="N201" s="1151">
        <f t="shared" ca="1" si="53"/>
        <v>977418181.0447222</v>
      </c>
      <c r="O201" s="1094"/>
      <c r="P201" s="1151">
        <f t="shared" ca="1" si="45"/>
        <v>19169730.917484879</v>
      </c>
      <c r="Q201" s="1151">
        <f t="shared" ca="1" si="46"/>
        <v>928547271.992486</v>
      </c>
      <c r="R201" s="1151">
        <f t="shared" ca="1" si="54"/>
        <v>946758516.36409652</v>
      </c>
      <c r="S201" s="1151">
        <f t="shared" ca="1" si="55"/>
        <v>18211244.371610522</v>
      </c>
      <c r="T201" s="1151">
        <f t="shared" ca="1" si="47"/>
        <v>928547271.992486</v>
      </c>
      <c r="U201" s="1153">
        <f t="shared" ca="1" si="48"/>
        <v>0.1217977816554439</v>
      </c>
      <c r="V201" s="1154">
        <f t="shared" ca="1" si="49"/>
        <v>5.0000000000000044E-2</v>
      </c>
      <c r="X201" s="1155">
        <f t="shared" ca="1" si="56"/>
        <v>49829395.598110497</v>
      </c>
      <c r="Y201" s="1155">
        <f t="shared" ca="1" si="50"/>
        <v>958486.54587435722</v>
      </c>
      <c r="Z201" s="1155">
        <f t="shared" ca="1" si="51"/>
        <v>48870909.05223614</v>
      </c>
      <c r="AA201" s="1153">
        <f t="shared" ca="1" si="52"/>
        <v>0.12177271651542154</v>
      </c>
      <c r="AB201" s="1126"/>
    </row>
    <row r="202" spans="1:28">
      <c r="A202" s="1165">
        <f>Calendar!J194</f>
        <v>50829</v>
      </c>
      <c r="C202" s="1125"/>
      <c r="D202" s="1146">
        <f t="shared" ca="1" si="38"/>
        <v>51532</v>
      </c>
      <c r="E202" s="1147">
        <f t="shared" ca="1" si="39"/>
        <v>51559</v>
      </c>
      <c r="F202" s="1148">
        <f t="shared" ca="1" si="40"/>
        <v>5844</v>
      </c>
      <c r="G202" s="1149">
        <f ca="1">IF(F202&lt;&gt;"",COUNTIF($F$11:F202,"&gt;0"),"")</f>
        <v>192</v>
      </c>
      <c r="H202" s="1150">
        <v>1.9459064867633255E-2</v>
      </c>
      <c r="I202" s="1094"/>
      <c r="J202" s="1151">
        <f t="shared" ca="1" si="41"/>
        <v>977418181.0447222</v>
      </c>
      <c r="K202" s="1152">
        <f t="shared" ca="1" si="42"/>
        <v>19019643.787753355</v>
      </c>
      <c r="L202" s="1151">
        <f t="shared" ca="1" si="43"/>
        <v>0</v>
      </c>
      <c r="M202" s="1151">
        <f t="shared" ca="1" si="44"/>
        <v>0</v>
      </c>
      <c r="N202" s="1151">
        <f t="shared" ca="1" si="53"/>
        <v>958398537.25696886</v>
      </c>
      <c r="O202" s="1094"/>
      <c r="P202" s="1151">
        <f t="shared" ca="1" si="45"/>
        <v>19019643.787753224</v>
      </c>
      <c r="Q202" s="1151">
        <f t="shared" ca="1" si="46"/>
        <v>910478610.39412034</v>
      </c>
      <c r="R202" s="1151">
        <f t="shared" ca="1" si="54"/>
        <v>928547271.992486</v>
      </c>
      <c r="S202" s="1151">
        <f t="shared" ca="1" si="55"/>
        <v>18068661.598365664</v>
      </c>
      <c r="T202" s="1151">
        <f t="shared" ca="1" si="47"/>
        <v>910478610.39412034</v>
      </c>
      <c r="U202" s="1153">
        <f t="shared" ca="1" si="48"/>
        <v>0.11945495703088638</v>
      </c>
      <c r="V202" s="1154">
        <f t="shared" ca="1" si="49"/>
        <v>5.0000000000000044E-2</v>
      </c>
      <c r="X202" s="1155">
        <f t="shared" ca="1" si="56"/>
        <v>48870909.05223614</v>
      </c>
      <c r="Y202" s="1155">
        <f t="shared" ca="1" si="50"/>
        <v>950982.18938755989</v>
      </c>
      <c r="Z202" s="1155">
        <f t="shared" ca="1" si="51"/>
        <v>47919926.86284858</v>
      </c>
      <c r="AA202" s="1153">
        <f t="shared" ca="1" si="52"/>
        <v>0.11943037402794755</v>
      </c>
      <c r="AB202" s="1126"/>
    </row>
    <row r="203" spans="1:28">
      <c r="A203" s="1165">
        <f>Calendar!J195</f>
        <v>50857</v>
      </c>
      <c r="C203" s="1125"/>
      <c r="D203" s="1146">
        <f t="shared" ca="1" si="38"/>
        <v>51560</v>
      </c>
      <c r="E203" s="1147">
        <f t="shared" ca="1" si="39"/>
        <v>51587</v>
      </c>
      <c r="F203" s="1148">
        <f t="shared" ca="1" si="40"/>
        <v>5872</v>
      </c>
      <c r="G203" s="1149">
        <f ca="1">IF(F203&lt;&gt;"",COUNTIF($F$11:F203,"&gt;0"),"")</f>
        <v>193</v>
      </c>
      <c r="H203" s="1150">
        <v>1.9647369940321537E-2</v>
      </c>
      <c r="I203" s="1094"/>
      <c r="J203" s="1151">
        <f t="shared" ca="1" si="41"/>
        <v>958398537.25696886</v>
      </c>
      <c r="K203" s="1152">
        <f t="shared" ca="1" si="42"/>
        <v>18830010.6117507</v>
      </c>
      <c r="L203" s="1151">
        <f t="shared" ca="1" si="43"/>
        <v>0</v>
      </c>
      <c r="M203" s="1151">
        <f t="shared" ca="1" si="44"/>
        <v>0</v>
      </c>
      <c r="N203" s="1151">
        <f t="shared" ca="1" si="53"/>
        <v>939568526.64521813</v>
      </c>
      <c r="O203" s="1094"/>
      <c r="P203" s="1151">
        <f t="shared" ca="1" si="45"/>
        <v>18830010.611750841</v>
      </c>
      <c r="Q203" s="1151">
        <f t="shared" ca="1" si="46"/>
        <v>892590100.31295717</v>
      </c>
      <c r="R203" s="1151">
        <f t="shared" ca="1" si="54"/>
        <v>910478610.39412034</v>
      </c>
      <c r="S203" s="1151">
        <f t="shared" ca="1" si="55"/>
        <v>17888510.081163168</v>
      </c>
      <c r="T203" s="1151">
        <f t="shared" ca="1" si="47"/>
        <v>892590100.31295717</v>
      </c>
      <c r="U203" s="1153">
        <f t="shared" ca="1" si="48"/>
        <v>0.11713047527326202</v>
      </c>
      <c r="V203" s="1154">
        <f t="shared" ca="1" si="49"/>
        <v>5.0000000000000044E-2</v>
      </c>
      <c r="X203" s="1155">
        <f t="shared" ca="1" si="56"/>
        <v>47919926.86284858</v>
      </c>
      <c r="Y203" s="1155">
        <f t="shared" ca="1" si="50"/>
        <v>941500.53058767319</v>
      </c>
      <c r="Z203" s="1155">
        <f t="shared" ca="1" si="51"/>
        <v>46978426.332260907</v>
      </c>
      <c r="AA203" s="1153">
        <f t="shared" ca="1" si="52"/>
        <v>0.11710637063257229</v>
      </c>
      <c r="AB203" s="1126"/>
    </row>
    <row r="204" spans="1:28">
      <c r="A204" s="1165">
        <f>Calendar!J196</f>
        <v>50887</v>
      </c>
      <c r="C204" s="1125"/>
      <c r="D204" s="1146">
        <f t="shared" ref="D204:D267" ca="1" si="57">IF(E204&lt;&gt;"",EOMONTH(E204,-1),"")</f>
        <v>51591</v>
      </c>
      <c r="E204" s="1147">
        <f t="shared" ref="E204:E267" ca="1" si="58">IF(INDIRECT("A"&amp;(IFERROR(MATCH(E203,A:A),999)+1))&gt;0,INDIRECT("A"&amp;(IFERROR(MATCH(E203,A:A),999)+1)),"")</f>
        <v>51620</v>
      </c>
      <c r="F204" s="1148">
        <f t="shared" ref="F204:F267" ca="1" si="59">IF(E204&lt;&gt;"",E204-$A$31,"")</f>
        <v>5905</v>
      </c>
      <c r="G204" s="1149">
        <f ca="1">IF(F204&lt;&gt;"",COUNTIF($F$11:F204,"&gt;0"),"")</f>
        <v>194</v>
      </c>
      <c r="H204" s="1150">
        <v>1.9890863133051145E-2</v>
      </c>
      <c r="I204" s="1094"/>
      <c r="J204" s="1151">
        <f t="shared" ref="J204:J267" ca="1" si="60">IF(G204=1,$A$7,N203)</f>
        <v>939568526.64521813</v>
      </c>
      <c r="K204" s="1152">
        <f t="shared" ref="K204:K267" ca="1" si="61">H204*J204</f>
        <v>18688828.967622552</v>
      </c>
      <c r="L204" s="1151">
        <f t="shared" ref="L204:L267" ca="1" si="62">IF(E204&lt;&gt;"",(1-(1-$A$25)^(1/12))*(J204-K204),"")</f>
        <v>0</v>
      </c>
      <c r="M204" s="1151">
        <f t="shared" ref="M204:M267" ca="1" si="63">IF(J204-K204-L204&lt;$A$27*$A$5,J204-K204-L204,0)</f>
        <v>0</v>
      </c>
      <c r="N204" s="1151">
        <f t="shared" ca="1" si="53"/>
        <v>920879697.67759562</v>
      </c>
      <c r="O204" s="1094"/>
      <c r="P204" s="1151">
        <f t="shared" ref="P204:P267" ca="1" si="64">IF(G204&lt;&gt; "", R204+X204-N204, "")</f>
        <v>18688828.967622519</v>
      </c>
      <c r="Q204" s="1151">
        <f t="shared" ref="Q204:Q267" ca="1" si="65">IF(E204&lt;&gt;"", N204*(1-$A$15), "")</f>
        <v>874835712.79371583</v>
      </c>
      <c r="R204" s="1151">
        <f t="shared" ca="1" si="54"/>
        <v>892590100.31295717</v>
      </c>
      <c r="S204" s="1151">
        <f t="shared" ca="1" si="55"/>
        <v>17754387.519241333</v>
      </c>
      <c r="T204" s="1151">
        <f t="shared" ref="T204:T267" ca="1" si="66">IF(E204&lt;&gt;"", R204-S204, "")</f>
        <v>874835712.79371583</v>
      </c>
      <c r="U204" s="1153">
        <f t="shared" ref="U204:U267" ca="1" si="67">IF(E204&lt;&gt;"", R204/$A$11, "")</f>
        <v>0.11482916949428255</v>
      </c>
      <c r="V204" s="1154">
        <f t="shared" ref="V204:V267" ca="1" si="68">IF(E204&lt;&gt;"", IFERROR(1-T204/N204, "n.a."), "")</f>
        <v>5.0000000000000044E-2</v>
      </c>
      <c r="X204" s="1155">
        <f t="shared" ca="1" si="56"/>
        <v>46978426.332260907</v>
      </c>
      <c r="Y204" s="1155">
        <f t="shared" ref="Y204:Y267" ca="1" si="69">IF(E204&lt;&gt;"", P204-S204, "")</f>
        <v>934441.44838118553</v>
      </c>
      <c r="Z204" s="1155">
        <f t="shared" ref="Z204:Z267" ca="1" si="70">IF(E204&lt;&gt;"", X204-Y204, "")</f>
        <v>46043984.883879721</v>
      </c>
      <c r="AA204" s="1153">
        <f t="shared" ref="AA204:AA267" ca="1" si="71">IF(E204&lt;&gt;"", X204/$A$19, "")</f>
        <v>0.1148055384463854</v>
      </c>
      <c r="AB204" s="1126"/>
    </row>
    <row r="205" spans="1:28">
      <c r="A205" s="1165">
        <f>Calendar!J197</f>
        <v>50917</v>
      </c>
      <c r="C205" s="1125"/>
      <c r="D205" s="1146">
        <f t="shared" ca="1" si="57"/>
        <v>51621</v>
      </c>
      <c r="E205" s="1147">
        <f t="shared" ca="1" si="58"/>
        <v>51648</v>
      </c>
      <c r="F205" s="1148">
        <f t="shared" ca="1" si="59"/>
        <v>5933</v>
      </c>
      <c r="G205" s="1149">
        <f ca="1">IF(F205&lt;&gt;"",COUNTIF($F$11:F205,"&gt;0"),"")</f>
        <v>195</v>
      </c>
      <c r="H205" s="1150">
        <v>2.0101924204233134E-2</v>
      </c>
      <c r="I205" s="1094"/>
      <c r="J205" s="1151">
        <f t="shared" ca="1" si="60"/>
        <v>920879697.67759562</v>
      </c>
      <c r="K205" s="1152">
        <f t="shared" ca="1" si="61"/>
        <v>18511453.883932151</v>
      </c>
      <c r="L205" s="1151">
        <f t="shared" ca="1" si="62"/>
        <v>0</v>
      </c>
      <c r="M205" s="1151">
        <f t="shared" ca="1" si="63"/>
        <v>0</v>
      </c>
      <c r="N205" s="1151">
        <f t="shared" ref="N205:N268" ca="1" si="72">IF(E205&lt;&gt;"",J205-K205-L205-M205,"")</f>
        <v>902368243.7936635</v>
      </c>
      <c r="O205" s="1094"/>
      <c r="P205" s="1151">
        <f t="shared" ca="1" si="64"/>
        <v>18511453.883932114</v>
      </c>
      <c r="Q205" s="1151">
        <f t="shared" ca="1" si="65"/>
        <v>857249831.6039803</v>
      </c>
      <c r="R205" s="1151">
        <f t="shared" ref="R205:R268" ca="1" si="73">IF(E205&lt;&gt;"", T204, "")</f>
        <v>874835712.79371583</v>
      </c>
      <c r="S205" s="1151">
        <f t="shared" ref="S205:S268" ca="1" si="74">IF(E205&lt;&gt;"", MIN(P205,MAX(R205-Q205,0)), "")</f>
        <v>17585881.189735532</v>
      </c>
      <c r="T205" s="1151">
        <f t="shared" ca="1" si="66"/>
        <v>857249831.6039803</v>
      </c>
      <c r="U205" s="1153">
        <f t="shared" ca="1" si="67"/>
        <v>0.11254511820018986</v>
      </c>
      <c r="V205" s="1154">
        <f t="shared" ca="1" si="68"/>
        <v>5.0000000000000044E-2</v>
      </c>
      <c r="X205" s="1155">
        <f t="shared" ref="X205:X268" ca="1" si="75">IF(E205&lt;&gt;"", Z204, "")</f>
        <v>46043984.883879721</v>
      </c>
      <c r="Y205" s="1155">
        <f t="shared" ca="1" si="69"/>
        <v>925572.69419658184</v>
      </c>
      <c r="Z205" s="1155">
        <f t="shared" ca="1" si="70"/>
        <v>45118412.189683139</v>
      </c>
      <c r="AA205" s="1153">
        <f t="shared" ca="1" si="71"/>
        <v>0.11252195719423197</v>
      </c>
      <c r="AB205" s="1126"/>
    </row>
    <row r="206" spans="1:28">
      <c r="A206" s="1165">
        <f>Calendar!J198</f>
        <v>50948</v>
      </c>
      <c r="C206" s="1125"/>
      <c r="D206" s="1146">
        <f t="shared" ca="1" si="57"/>
        <v>51652</v>
      </c>
      <c r="E206" s="1147">
        <f t="shared" ca="1" si="58"/>
        <v>51679</v>
      </c>
      <c r="F206" s="1148">
        <f t="shared" ca="1" si="59"/>
        <v>5964</v>
      </c>
      <c r="G206" s="1149">
        <f ca="1">IF(F206&lt;&gt;"",COUNTIF($F$11:F206,"&gt;0"),"")</f>
        <v>196</v>
      </c>
      <c r="H206" s="1150">
        <v>2.0313465247822134E-2</v>
      </c>
      <c r="I206" s="1094"/>
      <c r="J206" s="1151">
        <f t="shared" ca="1" si="60"/>
        <v>902368243.7936635</v>
      </c>
      <c r="K206" s="1152">
        <f t="shared" ca="1" si="61"/>
        <v>18330225.961040873</v>
      </c>
      <c r="L206" s="1151">
        <f t="shared" ca="1" si="62"/>
        <v>0</v>
      </c>
      <c r="M206" s="1151">
        <f t="shared" ca="1" si="63"/>
        <v>0</v>
      </c>
      <c r="N206" s="1151">
        <f t="shared" ca="1" si="72"/>
        <v>884038017.83262265</v>
      </c>
      <c r="O206" s="1094"/>
      <c r="P206" s="1151">
        <f t="shared" ca="1" si="64"/>
        <v>18330225.961040854</v>
      </c>
      <c r="Q206" s="1151">
        <f t="shared" ca="1" si="65"/>
        <v>839836116.94099152</v>
      </c>
      <c r="R206" s="1151">
        <f t="shared" ca="1" si="73"/>
        <v>857249831.6039803</v>
      </c>
      <c r="S206" s="1151">
        <f t="shared" ca="1" si="74"/>
        <v>17413714.662988782</v>
      </c>
      <c r="T206" s="1151">
        <f t="shared" ca="1" si="66"/>
        <v>839836116.94099152</v>
      </c>
      <c r="U206" s="1153">
        <f t="shared" ca="1" si="67"/>
        <v>0.11028274476457318</v>
      </c>
      <c r="V206" s="1154">
        <f t="shared" ca="1" si="68"/>
        <v>5.0000000000000044E-2</v>
      </c>
      <c r="X206" s="1155">
        <f t="shared" ca="1" si="75"/>
        <v>45118412.189683139</v>
      </c>
      <c r="Y206" s="1155">
        <f t="shared" ca="1" si="69"/>
        <v>916511.29805207253</v>
      </c>
      <c r="Z206" s="1155">
        <f t="shared" ca="1" si="70"/>
        <v>44201900.891631067</v>
      </c>
      <c r="AA206" s="1153">
        <f t="shared" ca="1" si="71"/>
        <v>0.11026004933940162</v>
      </c>
      <c r="AB206" s="1126"/>
    </row>
    <row r="207" spans="1:28">
      <c r="A207" s="1165">
        <f>Calendar!J199</f>
        <v>50978</v>
      </c>
      <c r="C207" s="1125"/>
      <c r="D207" s="1146">
        <f t="shared" ca="1" si="57"/>
        <v>51682</v>
      </c>
      <c r="E207" s="1147">
        <f t="shared" ca="1" si="58"/>
        <v>51711</v>
      </c>
      <c r="F207" s="1148">
        <f t="shared" ca="1" si="59"/>
        <v>5996</v>
      </c>
      <c r="G207" s="1149">
        <f ca="1">IF(F207&lt;&gt;"",COUNTIF($F$11:F207,"&gt;0"),"")</f>
        <v>197</v>
      </c>
      <c r="H207" s="1150">
        <v>2.0517428346694375E-2</v>
      </c>
      <c r="I207" s="1094"/>
      <c r="J207" s="1151">
        <f t="shared" ca="1" si="60"/>
        <v>884038017.83262265</v>
      </c>
      <c r="K207" s="1152">
        <f t="shared" ca="1" si="61"/>
        <v>18138186.686634559</v>
      </c>
      <c r="L207" s="1151">
        <f t="shared" ca="1" si="62"/>
        <v>0</v>
      </c>
      <c r="M207" s="1151">
        <f t="shared" ca="1" si="63"/>
        <v>0</v>
      </c>
      <c r="N207" s="1151">
        <f t="shared" ca="1" si="72"/>
        <v>865899831.14598811</v>
      </c>
      <c r="O207" s="1094"/>
      <c r="P207" s="1151">
        <f t="shared" ca="1" si="64"/>
        <v>18138186.686634421</v>
      </c>
      <c r="Q207" s="1151">
        <f t="shared" ca="1" si="65"/>
        <v>822604839.58868861</v>
      </c>
      <c r="R207" s="1151">
        <f t="shared" ca="1" si="73"/>
        <v>839836116.94099152</v>
      </c>
      <c r="S207" s="1151">
        <f t="shared" ca="1" si="74"/>
        <v>17231277.352302909</v>
      </c>
      <c r="T207" s="1151">
        <f t="shared" ca="1" si="66"/>
        <v>822604839.58868861</v>
      </c>
      <c r="U207" s="1153">
        <f t="shared" ca="1" si="67"/>
        <v>0.1080425200613636</v>
      </c>
      <c r="V207" s="1154">
        <f t="shared" ca="1" si="68"/>
        <v>5.0000000000000155E-2</v>
      </c>
      <c r="X207" s="1155">
        <f t="shared" ca="1" si="75"/>
        <v>44201900.891631067</v>
      </c>
      <c r="Y207" s="1155">
        <f t="shared" ca="1" si="69"/>
        <v>906909.33433151245</v>
      </c>
      <c r="Z207" s="1155">
        <f t="shared" ca="1" si="70"/>
        <v>43294991.557299554</v>
      </c>
      <c r="AA207" s="1153">
        <f t="shared" ca="1" si="71"/>
        <v>0.10802028565892245</v>
      </c>
      <c r="AB207" s="1126"/>
    </row>
    <row r="208" spans="1:28">
      <c r="A208" s="1165">
        <f>Calendar!J200</f>
        <v>51011</v>
      </c>
      <c r="C208" s="1125"/>
      <c r="D208" s="1146">
        <f t="shared" ca="1" si="57"/>
        <v>51713</v>
      </c>
      <c r="E208" s="1147">
        <f t="shared" ca="1" si="58"/>
        <v>51740</v>
      </c>
      <c r="F208" s="1148">
        <f t="shared" ca="1" si="59"/>
        <v>6025</v>
      </c>
      <c r="G208" s="1149">
        <f ca="1">IF(F208&lt;&gt;"",COUNTIF($F$11:F208,"&gt;0"),"")</f>
        <v>198</v>
      </c>
      <c r="H208" s="1150">
        <v>2.0771912268192902E-2</v>
      </c>
      <c r="I208" s="1094"/>
      <c r="J208" s="1151">
        <f t="shared" ca="1" si="60"/>
        <v>865899831.14598811</v>
      </c>
      <c r="K208" s="1152">
        <f t="shared" ca="1" si="61"/>
        <v>17986395.325607512</v>
      </c>
      <c r="L208" s="1151">
        <f t="shared" ca="1" si="62"/>
        <v>0</v>
      </c>
      <c r="M208" s="1151">
        <f t="shared" ca="1" si="63"/>
        <v>0</v>
      </c>
      <c r="N208" s="1151">
        <f t="shared" ca="1" si="72"/>
        <v>847913435.82038057</v>
      </c>
      <c r="O208" s="1094"/>
      <c r="P208" s="1151">
        <f t="shared" ca="1" si="64"/>
        <v>17986395.325607657</v>
      </c>
      <c r="Q208" s="1151">
        <f t="shared" ca="1" si="65"/>
        <v>805517764.02936149</v>
      </c>
      <c r="R208" s="1151">
        <f t="shared" ca="1" si="73"/>
        <v>822604839.58868861</v>
      </c>
      <c r="S208" s="1151">
        <f t="shared" ca="1" si="74"/>
        <v>17087075.559327126</v>
      </c>
      <c r="T208" s="1151">
        <f t="shared" ca="1" si="66"/>
        <v>805517764.02936149</v>
      </c>
      <c r="U208" s="1153">
        <f t="shared" ca="1" si="67"/>
        <v>0.10582576539760827</v>
      </c>
      <c r="V208" s="1154">
        <f t="shared" ca="1" si="68"/>
        <v>5.0000000000000044E-2</v>
      </c>
      <c r="X208" s="1155">
        <f t="shared" ca="1" si="75"/>
        <v>43294991.557299554</v>
      </c>
      <c r="Y208" s="1155">
        <f t="shared" ca="1" si="69"/>
        <v>899319.76628053188</v>
      </c>
      <c r="Z208" s="1155">
        <f t="shared" ca="1" si="70"/>
        <v>42395671.791019022</v>
      </c>
      <c r="AA208" s="1153">
        <f t="shared" ca="1" si="71"/>
        <v>0.10580398718792658</v>
      </c>
      <c r="AB208" s="1126"/>
    </row>
    <row r="209" spans="1:28">
      <c r="A209" s="1165">
        <f>Calendar!J201</f>
        <v>51040</v>
      </c>
      <c r="C209" s="1125"/>
      <c r="D209" s="1146">
        <f t="shared" ca="1" si="57"/>
        <v>51744</v>
      </c>
      <c r="E209" s="1147">
        <f t="shared" ca="1" si="58"/>
        <v>51771</v>
      </c>
      <c r="F209" s="1148">
        <f t="shared" ca="1" si="59"/>
        <v>6056</v>
      </c>
      <c r="G209" s="1149">
        <f ca="1">IF(F209&lt;&gt;"",COUNTIF($F$11:F209,"&gt;0"),"")</f>
        <v>199</v>
      </c>
      <c r="H209" s="1150">
        <v>2.0971550729519801E-2</v>
      </c>
      <c r="I209" s="1094"/>
      <c r="J209" s="1151">
        <f t="shared" ca="1" si="60"/>
        <v>847913435.82038057</v>
      </c>
      <c r="K209" s="1152">
        <f t="shared" ca="1" si="61"/>
        <v>17782059.633548543</v>
      </c>
      <c r="L209" s="1151">
        <f t="shared" ca="1" si="62"/>
        <v>0</v>
      </c>
      <c r="M209" s="1151">
        <f t="shared" ca="1" si="63"/>
        <v>0</v>
      </c>
      <c r="N209" s="1151">
        <f t="shared" ca="1" si="72"/>
        <v>830131376.18683207</v>
      </c>
      <c r="O209" s="1094"/>
      <c r="P209" s="1151">
        <f t="shared" ca="1" si="64"/>
        <v>17782059.633548379</v>
      </c>
      <c r="Q209" s="1151">
        <f t="shared" ca="1" si="65"/>
        <v>788624807.3774904</v>
      </c>
      <c r="R209" s="1151">
        <f t="shared" ca="1" si="73"/>
        <v>805517764.02936149</v>
      </c>
      <c r="S209" s="1151">
        <f t="shared" ca="1" si="74"/>
        <v>16892956.651871085</v>
      </c>
      <c r="T209" s="1151">
        <f t="shared" ca="1" si="66"/>
        <v>788624807.3774904</v>
      </c>
      <c r="U209" s="1153">
        <f t="shared" ca="1" si="67"/>
        <v>0.10362756188305479</v>
      </c>
      <c r="V209" s="1154">
        <f t="shared" ca="1" si="68"/>
        <v>5.0000000000000044E-2</v>
      </c>
      <c r="X209" s="1155">
        <f t="shared" ca="1" si="75"/>
        <v>42395671.791019022</v>
      </c>
      <c r="Y209" s="1155">
        <f t="shared" ca="1" si="69"/>
        <v>889102.98167729378</v>
      </c>
      <c r="Z209" s="1155">
        <f t="shared" ca="1" si="70"/>
        <v>41506568.809341729</v>
      </c>
      <c r="AA209" s="1153">
        <f t="shared" ca="1" si="71"/>
        <v>0.10360623604843358</v>
      </c>
      <c r="AB209" s="1126"/>
    </row>
    <row r="210" spans="1:28">
      <c r="A210" s="1165">
        <f>Calendar!J202</f>
        <v>51070</v>
      </c>
      <c r="C210" s="1125"/>
      <c r="D210" s="1146">
        <f t="shared" ca="1" si="57"/>
        <v>51774</v>
      </c>
      <c r="E210" s="1147">
        <f t="shared" ca="1" si="58"/>
        <v>51802</v>
      </c>
      <c r="F210" s="1148">
        <f t="shared" ca="1" si="59"/>
        <v>6087</v>
      </c>
      <c r="G210" s="1149">
        <f ca="1">IF(F210&lt;&gt;"",COUNTIF($F$11:F210,"&gt;0"),"")</f>
        <v>200</v>
      </c>
      <c r="H210" s="1150">
        <v>2.1135487560700862E-2</v>
      </c>
      <c r="I210" s="1094"/>
      <c r="J210" s="1151">
        <f t="shared" ca="1" si="60"/>
        <v>830131376.18683207</v>
      </c>
      <c r="K210" s="1152">
        <f t="shared" ca="1" si="61"/>
        <v>17545231.375144277</v>
      </c>
      <c r="L210" s="1151">
        <f t="shared" ca="1" si="62"/>
        <v>0</v>
      </c>
      <c r="M210" s="1151">
        <f t="shared" ca="1" si="63"/>
        <v>0</v>
      </c>
      <c r="N210" s="1151">
        <f t="shared" ca="1" si="72"/>
        <v>812586144.81168783</v>
      </c>
      <c r="O210" s="1094"/>
      <c r="P210" s="1151">
        <f t="shared" ca="1" si="64"/>
        <v>17545231.375144362</v>
      </c>
      <c r="Q210" s="1151">
        <f t="shared" ca="1" si="65"/>
        <v>771956837.57110345</v>
      </c>
      <c r="R210" s="1151">
        <f t="shared" ca="1" si="73"/>
        <v>788624807.3774904</v>
      </c>
      <c r="S210" s="1151">
        <f t="shared" ca="1" si="74"/>
        <v>16667969.806386948</v>
      </c>
      <c r="T210" s="1151">
        <f t="shared" ca="1" si="66"/>
        <v>771956837.57110345</v>
      </c>
      <c r="U210" s="1153">
        <f t="shared" ca="1" si="67"/>
        <v>0.10145433121204786</v>
      </c>
      <c r="V210" s="1154">
        <f t="shared" ca="1" si="68"/>
        <v>4.9999999999999933E-2</v>
      </c>
      <c r="X210" s="1155">
        <f t="shared" ca="1" si="75"/>
        <v>41506568.809341729</v>
      </c>
      <c r="Y210" s="1155">
        <f t="shared" ca="1" si="69"/>
        <v>877261.56875741482</v>
      </c>
      <c r="Z210" s="1155">
        <f t="shared" ca="1" si="70"/>
        <v>40629307.240584314</v>
      </c>
      <c r="AA210" s="1153">
        <f t="shared" ca="1" si="71"/>
        <v>0.10143345261324958</v>
      </c>
      <c r="AB210" s="1126"/>
    </row>
    <row r="211" spans="1:28">
      <c r="A211" s="1165">
        <f>Calendar!J203</f>
        <v>51102</v>
      </c>
      <c r="C211" s="1125"/>
      <c r="D211" s="1146">
        <f t="shared" ca="1" si="57"/>
        <v>51805</v>
      </c>
      <c r="E211" s="1147">
        <f t="shared" ca="1" si="58"/>
        <v>51832</v>
      </c>
      <c r="F211" s="1148">
        <f t="shared" ca="1" si="59"/>
        <v>6117</v>
      </c>
      <c r="G211" s="1149">
        <f ca="1">IF(F211&lt;&gt;"",COUNTIF($F$11:F211,"&gt;0"),"")</f>
        <v>201</v>
      </c>
      <c r="H211" s="1150">
        <v>2.13718414344252E-2</v>
      </c>
      <c r="I211" s="1094"/>
      <c r="J211" s="1151">
        <f t="shared" ca="1" si="60"/>
        <v>812586144.81168783</v>
      </c>
      <c r="K211" s="1152">
        <f t="shared" ca="1" si="61"/>
        <v>17366462.238726266</v>
      </c>
      <c r="L211" s="1151">
        <f t="shared" ca="1" si="62"/>
        <v>0</v>
      </c>
      <c r="M211" s="1151">
        <f t="shared" ca="1" si="63"/>
        <v>0</v>
      </c>
      <c r="N211" s="1151">
        <f t="shared" ca="1" si="72"/>
        <v>795219682.57296157</v>
      </c>
      <c r="O211" s="1094"/>
      <c r="P211" s="1151">
        <f t="shared" ca="1" si="64"/>
        <v>17366462.238726139</v>
      </c>
      <c r="Q211" s="1151">
        <f t="shared" ca="1" si="65"/>
        <v>755458698.44431341</v>
      </c>
      <c r="R211" s="1151">
        <f t="shared" ca="1" si="73"/>
        <v>771956837.57110345</v>
      </c>
      <c r="S211" s="1151">
        <f t="shared" ca="1" si="74"/>
        <v>16498139.126790047</v>
      </c>
      <c r="T211" s="1151">
        <f t="shared" ca="1" si="66"/>
        <v>755458698.44431341</v>
      </c>
      <c r="U211" s="1153">
        <f t="shared" ca="1" si="67"/>
        <v>9.9310044456736413E-2</v>
      </c>
      <c r="V211" s="1154">
        <f t="shared" ca="1" si="68"/>
        <v>5.0000000000000155E-2</v>
      </c>
      <c r="X211" s="1155">
        <f t="shared" ca="1" si="75"/>
        <v>40629307.240584314</v>
      </c>
      <c r="Y211" s="1155">
        <f t="shared" ca="1" si="69"/>
        <v>868323.11193609238</v>
      </c>
      <c r="Z211" s="1155">
        <f t="shared" ca="1" si="70"/>
        <v>39760984.128648221</v>
      </c>
      <c r="AA211" s="1153">
        <f t="shared" ca="1" si="71"/>
        <v>9.9289607137302824E-2</v>
      </c>
      <c r="AB211" s="1126"/>
    </row>
    <row r="212" spans="1:28">
      <c r="A212" s="1165">
        <f>Calendar!J204</f>
        <v>51131</v>
      </c>
      <c r="C212" s="1125"/>
      <c r="D212" s="1146">
        <f t="shared" ca="1" si="57"/>
        <v>51835</v>
      </c>
      <c r="E212" s="1147">
        <f t="shared" ca="1" si="58"/>
        <v>51862</v>
      </c>
      <c r="F212" s="1148">
        <f t="shared" ca="1" si="59"/>
        <v>6147</v>
      </c>
      <c r="G212" s="1149">
        <f ca="1">IF(F212&lt;&gt;"",COUNTIF($F$11:F212,"&gt;0"),"")</f>
        <v>202</v>
      </c>
      <c r="H212" s="1150">
        <v>2.1598666612051797E-2</v>
      </c>
      <c r="I212" s="1094"/>
      <c r="J212" s="1151">
        <f t="shared" ca="1" si="60"/>
        <v>795219682.57296157</v>
      </c>
      <c r="K212" s="1152">
        <f t="shared" ca="1" si="61"/>
        <v>17175684.807235055</v>
      </c>
      <c r="L212" s="1151">
        <f t="shared" ca="1" si="62"/>
        <v>0</v>
      </c>
      <c r="M212" s="1151">
        <f t="shared" ca="1" si="63"/>
        <v>0</v>
      </c>
      <c r="N212" s="1151">
        <f t="shared" ca="1" si="72"/>
        <v>778043997.76572657</v>
      </c>
      <c r="O212" s="1094"/>
      <c r="P212" s="1151">
        <f t="shared" ca="1" si="64"/>
        <v>17175684.807235003</v>
      </c>
      <c r="Q212" s="1151">
        <f t="shared" ca="1" si="65"/>
        <v>739141797.87744021</v>
      </c>
      <c r="R212" s="1151">
        <f t="shared" ca="1" si="73"/>
        <v>755458698.44431341</v>
      </c>
      <c r="S212" s="1151">
        <f t="shared" ca="1" si="74"/>
        <v>16316900.566873193</v>
      </c>
      <c r="T212" s="1151">
        <f t="shared" ca="1" si="66"/>
        <v>739141797.87744021</v>
      </c>
      <c r="U212" s="1153">
        <f t="shared" ca="1" si="67"/>
        <v>9.7187605933761315E-2</v>
      </c>
      <c r="V212" s="1154">
        <f t="shared" ca="1" si="68"/>
        <v>5.0000000000000044E-2</v>
      </c>
      <c r="X212" s="1155">
        <f t="shared" ca="1" si="75"/>
        <v>39760984.128648221</v>
      </c>
      <c r="Y212" s="1155">
        <f t="shared" ca="1" si="69"/>
        <v>858784.24036180973</v>
      </c>
      <c r="Z212" s="1155">
        <f t="shared" ca="1" si="70"/>
        <v>38902199.888286412</v>
      </c>
      <c r="AA212" s="1153">
        <f t="shared" ca="1" si="71"/>
        <v>9.716760539747854E-2</v>
      </c>
      <c r="AB212" s="1126"/>
    </row>
    <row r="213" spans="1:28">
      <c r="A213" s="1165">
        <f>Calendar!J205</f>
        <v>51162</v>
      </c>
      <c r="C213" s="1125"/>
      <c r="D213" s="1146">
        <f t="shared" ca="1" si="57"/>
        <v>51866</v>
      </c>
      <c r="E213" s="1147">
        <f t="shared" ca="1" si="58"/>
        <v>51893</v>
      </c>
      <c r="F213" s="1148">
        <f t="shared" ca="1" si="59"/>
        <v>6178</v>
      </c>
      <c r="G213" s="1149">
        <f ca="1">IF(F213&lt;&gt;"",COUNTIF($F$11:F213,"&gt;0"),"")</f>
        <v>203</v>
      </c>
      <c r="H213" s="1150">
        <v>2.1810724528929695E-2</v>
      </c>
      <c r="I213" s="1094"/>
      <c r="J213" s="1151">
        <f t="shared" ca="1" si="60"/>
        <v>778043997.76572657</v>
      </c>
      <c r="K213" s="1152">
        <f t="shared" ca="1" si="61"/>
        <v>16969703.306655452</v>
      </c>
      <c r="L213" s="1151">
        <f t="shared" ca="1" si="62"/>
        <v>0</v>
      </c>
      <c r="M213" s="1151">
        <f t="shared" ca="1" si="63"/>
        <v>0</v>
      </c>
      <c r="N213" s="1151">
        <f t="shared" ca="1" si="72"/>
        <v>761074294.45907116</v>
      </c>
      <c r="O213" s="1094"/>
      <c r="P213" s="1151">
        <f t="shared" ca="1" si="64"/>
        <v>16969703.306655407</v>
      </c>
      <c r="Q213" s="1151">
        <f t="shared" ca="1" si="65"/>
        <v>723020579.7361176</v>
      </c>
      <c r="R213" s="1151">
        <f t="shared" ca="1" si="73"/>
        <v>739141797.87744021</v>
      </c>
      <c r="S213" s="1151">
        <f t="shared" ca="1" si="74"/>
        <v>16121218.141322613</v>
      </c>
      <c r="T213" s="1151">
        <f t="shared" ca="1" si="66"/>
        <v>723020579.7361176</v>
      </c>
      <c r="U213" s="1153">
        <f t="shared" ca="1" si="67"/>
        <v>9.5088483234374549E-2</v>
      </c>
      <c r="V213" s="1154">
        <f t="shared" ca="1" si="68"/>
        <v>5.0000000000000044E-2</v>
      </c>
      <c r="X213" s="1155">
        <f t="shared" ca="1" si="75"/>
        <v>38902199.888286412</v>
      </c>
      <c r="Y213" s="1155">
        <f t="shared" ca="1" si="69"/>
        <v>848485.16533279419</v>
      </c>
      <c r="Z213" s="1155">
        <f t="shared" ca="1" si="70"/>
        <v>38053714.722953618</v>
      </c>
      <c r="AA213" s="1153">
        <f t="shared" ca="1" si="71"/>
        <v>9.5068914683006878E-2</v>
      </c>
      <c r="AB213" s="1126"/>
    </row>
    <row r="214" spans="1:28">
      <c r="A214" s="1165">
        <f>Calendar!J206</f>
        <v>51193</v>
      </c>
      <c r="C214" s="1125"/>
      <c r="D214" s="1146">
        <f t="shared" ca="1" si="57"/>
        <v>51897</v>
      </c>
      <c r="E214" s="1147">
        <f t="shared" ca="1" si="58"/>
        <v>51924</v>
      </c>
      <c r="F214" s="1148">
        <f t="shared" ca="1" si="59"/>
        <v>6209</v>
      </c>
      <c r="G214" s="1149">
        <f ca="1">IF(F214&lt;&gt;"",COUNTIF($F$11:F214,"&gt;0"),"")</f>
        <v>204</v>
      </c>
      <c r="H214" s="1150">
        <v>2.2092659437701043E-2</v>
      </c>
      <c r="I214" s="1094"/>
      <c r="J214" s="1151">
        <f t="shared" ca="1" si="60"/>
        <v>761074294.45907116</v>
      </c>
      <c r="K214" s="1152">
        <f t="shared" ca="1" si="61"/>
        <v>16814155.194272861</v>
      </c>
      <c r="L214" s="1151">
        <f t="shared" ca="1" si="62"/>
        <v>0</v>
      </c>
      <c r="M214" s="1151">
        <f t="shared" ca="1" si="63"/>
        <v>0</v>
      </c>
      <c r="N214" s="1151">
        <f t="shared" ca="1" si="72"/>
        <v>744260139.26479828</v>
      </c>
      <c r="O214" s="1094"/>
      <c r="P214" s="1151">
        <f t="shared" ca="1" si="64"/>
        <v>16814155.194272876</v>
      </c>
      <c r="Q214" s="1151">
        <f t="shared" ca="1" si="65"/>
        <v>707047132.30155838</v>
      </c>
      <c r="R214" s="1151">
        <f t="shared" ca="1" si="73"/>
        <v>723020579.7361176</v>
      </c>
      <c r="S214" s="1151">
        <f t="shared" ca="1" si="74"/>
        <v>15973447.434559226</v>
      </c>
      <c r="T214" s="1151">
        <f t="shared" ca="1" si="66"/>
        <v>707047132.30155838</v>
      </c>
      <c r="U214" s="1153">
        <f t="shared" ca="1" si="67"/>
        <v>9.3014534520675859E-2</v>
      </c>
      <c r="V214" s="1154">
        <f t="shared" ca="1" si="68"/>
        <v>5.0000000000000044E-2</v>
      </c>
      <c r="X214" s="1155">
        <f t="shared" ca="1" si="75"/>
        <v>38053714.722953618</v>
      </c>
      <c r="Y214" s="1155">
        <f t="shared" ca="1" si="69"/>
        <v>840707.75971364975</v>
      </c>
      <c r="Z214" s="1155">
        <f t="shared" ca="1" si="70"/>
        <v>37213006.963239968</v>
      </c>
      <c r="AA214" s="1153">
        <f t="shared" ca="1" si="71"/>
        <v>9.2995392773591437E-2</v>
      </c>
      <c r="AB214" s="1126"/>
    </row>
    <row r="215" spans="1:28">
      <c r="A215" s="1165">
        <f>Calendar!J207</f>
        <v>51222</v>
      </c>
      <c r="C215" s="1125"/>
      <c r="D215" s="1146">
        <f t="shared" ca="1" si="57"/>
        <v>51925</v>
      </c>
      <c r="E215" s="1147">
        <f t="shared" ca="1" si="58"/>
        <v>51952</v>
      </c>
      <c r="F215" s="1148">
        <f t="shared" ca="1" si="59"/>
        <v>6237</v>
      </c>
      <c r="G215" s="1149">
        <f ca="1">IF(F215&lt;&gt;"",COUNTIF($F$11:F215,"&gt;0"),"")</f>
        <v>205</v>
      </c>
      <c r="H215" s="1150">
        <v>2.2389980617248905E-2</v>
      </c>
      <c r="I215" s="1094"/>
      <c r="J215" s="1151">
        <f t="shared" ca="1" si="60"/>
        <v>744260139.26479828</v>
      </c>
      <c r="K215" s="1152">
        <f t="shared" ca="1" si="61"/>
        <v>16663970.092329804</v>
      </c>
      <c r="L215" s="1151">
        <f t="shared" ca="1" si="62"/>
        <v>0</v>
      </c>
      <c r="M215" s="1151">
        <f t="shared" ca="1" si="63"/>
        <v>0</v>
      </c>
      <c r="N215" s="1151">
        <f t="shared" ca="1" si="72"/>
        <v>727596169.17246842</v>
      </c>
      <c r="O215" s="1094"/>
      <c r="P215" s="1151">
        <f t="shared" ca="1" si="64"/>
        <v>16663970.092329979</v>
      </c>
      <c r="Q215" s="1151">
        <f t="shared" ca="1" si="65"/>
        <v>691216360.71384501</v>
      </c>
      <c r="R215" s="1151">
        <f t="shared" ca="1" si="73"/>
        <v>707047132.30155838</v>
      </c>
      <c r="S215" s="1151">
        <f t="shared" ca="1" si="74"/>
        <v>15830771.587713361</v>
      </c>
      <c r="T215" s="1151">
        <f t="shared" ca="1" si="66"/>
        <v>691216360.71384501</v>
      </c>
      <c r="U215" s="1153">
        <f t="shared" ca="1" si="67"/>
        <v>9.0959596086754274E-2</v>
      </c>
      <c r="V215" s="1154">
        <f t="shared" ca="1" si="68"/>
        <v>4.9999999999999933E-2</v>
      </c>
      <c r="X215" s="1155">
        <f t="shared" ca="1" si="75"/>
        <v>37213006.963239968</v>
      </c>
      <c r="Y215" s="1155">
        <f t="shared" ca="1" si="69"/>
        <v>833198.50461661816</v>
      </c>
      <c r="Z215" s="1155">
        <f t="shared" ca="1" si="70"/>
        <v>36379808.45862335</v>
      </c>
      <c r="AA215" s="1153">
        <f t="shared" ca="1" si="71"/>
        <v>9.0940877231769232E-2</v>
      </c>
      <c r="AB215" s="1126"/>
    </row>
    <row r="216" spans="1:28">
      <c r="A216" s="1165">
        <f>Calendar!J208</f>
        <v>51253</v>
      </c>
      <c r="C216" s="1125"/>
      <c r="D216" s="1146">
        <f t="shared" ca="1" si="57"/>
        <v>51956</v>
      </c>
      <c r="E216" s="1147">
        <f t="shared" ca="1" si="58"/>
        <v>51984</v>
      </c>
      <c r="F216" s="1148">
        <f t="shared" ca="1" si="59"/>
        <v>6269</v>
      </c>
      <c r="G216" s="1149">
        <f ca="1">IF(F216&lt;&gt;"",COUNTIF($F$11:F216,"&gt;0"),"")</f>
        <v>206</v>
      </c>
      <c r="H216" s="1150">
        <v>2.270543887829456E-2</v>
      </c>
      <c r="I216" s="1094"/>
      <c r="J216" s="1151">
        <f t="shared" ca="1" si="60"/>
        <v>727596169.17246842</v>
      </c>
      <c r="K216" s="1152">
        <f t="shared" ca="1" si="61"/>
        <v>16520390.34722675</v>
      </c>
      <c r="L216" s="1151">
        <f t="shared" ca="1" si="62"/>
        <v>0</v>
      </c>
      <c r="M216" s="1151">
        <f t="shared" ca="1" si="63"/>
        <v>0</v>
      </c>
      <c r="N216" s="1151">
        <f t="shared" ca="1" si="72"/>
        <v>711075778.82524168</v>
      </c>
      <c r="O216" s="1094"/>
      <c r="P216" s="1151">
        <f t="shared" ca="1" si="64"/>
        <v>16520390.347226739</v>
      </c>
      <c r="Q216" s="1151">
        <f t="shared" ca="1" si="65"/>
        <v>675521989.88397956</v>
      </c>
      <c r="R216" s="1151">
        <f t="shared" ca="1" si="73"/>
        <v>691216360.71384501</v>
      </c>
      <c r="S216" s="1151">
        <f t="shared" ca="1" si="74"/>
        <v>15694370.829865456</v>
      </c>
      <c r="T216" s="1151">
        <f t="shared" ca="1" si="66"/>
        <v>675521989.88397956</v>
      </c>
      <c r="U216" s="1153">
        <f t="shared" ca="1" si="67"/>
        <v>8.8923012493419051E-2</v>
      </c>
      <c r="V216" s="1154">
        <f t="shared" ca="1" si="68"/>
        <v>5.0000000000000044E-2</v>
      </c>
      <c r="X216" s="1155">
        <f t="shared" ca="1" si="75"/>
        <v>36379808.45862335</v>
      </c>
      <c r="Y216" s="1155">
        <f t="shared" ca="1" si="69"/>
        <v>826019.5173612833</v>
      </c>
      <c r="Z216" s="1155">
        <f t="shared" ca="1" si="70"/>
        <v>35553788.941262066</v>
      </c>
      <c r="AA216" s="1153">
        <f t="shared" ca="1" si="71"/>
        <v>8.8904712753233986E-2</v>
      </c>
      <c r="AB216" s="1126"/>
    </row>
    <row r="217" spans="1:28">
      <c r="A217" s="1165">
        <f>Calendar!J209</f>
        <v>51284</v>
      </c>
      <c r="C217" s="1125"/>
      <c r="D217" s="1146">
        <f t="shared" ca="1" si="57"/>
        <v>51986</v>
      </c>
      <c r="E217" s="1147">
        <f t="shared" ca="1" si="58"/>
        <v>52013</v>
      </c>
      <c r="F217" s="1148">
        <f t="shared" ca="1" si="59"/>
        <v>6298</v>
      </c>
      <c r="G217" s="1149">
        <f ca="1">IF(F217&lt;&gt;"",COUNTIF($F$11:F217,"&gt;0"),"")</f>
        <v>207</v>
      </c>
      <c r="H217" s="1150">
        <v>2.2953454632339589E-2</v>
      </c>
      <c r="I217" s="1094"/>
      <c r="J217" s="1151">
        <f t="shared" ca="1" si="60"/>
        <v>711075778.82524168</v>
      </c>
      <c r="K217" s="1152">
        <f t="shared" ca="1" si="61"/>
        <v>16321645.629420724</v>
      </c>
      <c r="L217" s="1151">
        <f t="shared" ca="1" si="62"/>
        <v>0</v>
      </c>
      <c r="M217" s="1151">
        <f t="shared" ca="1" si="63"/>
        <v>0</v>
      </c>
      <c r="N217" s="1151">
        <f t="shared" ca="1" si="72"/>
        <v>694754133.19582093</v>
      </c>
      <c r="O217" s="1094"/>
      <c r="P217" s="1151">
        <f t="shared" ca="1" si="64"/>
        <v>16321645.629420638</v>
      </c>
      <c r="Q217" s="1151">
        <f t="shared" ca="1" si="65"/>
        <v>660016426.53602982</v>
      </c>
      <c r="R217" s="1151">
        <f t="shared" ca="1" si="73"/>
        <v>675521989.88397956</v>
      </c>
      <c r="S217" s="1151">
        <f t="shared" ca="1" si="74"/>
        <v>15505563.347949743</v>
      </c>
      <c r="T217" s="1151">
        <f t="shared" ca="1" si="66"/>
        <v>660016426.53602982</v>
      </c>
      <c r="U217" s="1153">
        <f t="shared" ca="1" si="67"/>
        <v>8.6903976468375901E-2</v>
      </c>
      <c r="V217" s="1154">
        <f t="shared" ca="1" si="68"/>
        <v>5.0000000000000044E-2</v>
      </c>
      <c r="X217" s="1155">
        <f t="shared" ca="1" si="75"/>
        <v>35553788.941262066</v>
      </c>
      <c r="Y217" s="1155">
        <f t="shared" ca="1" si="69"/>
        <v>816082.28147089481</v>
      </c>
      <c r="Z217" s="1155">
        <f t="shared" ca="1" si="70"/>
        <v>34737706.659791172</v>
      </c>
      <c r="AA217" s="1153">
        <f t="shared" ca="1" si="71"/>
        <v>8.6886092231823225E-2</v>
      </c>
      <c r="AB217" s="1126"/>
    </row>
    <row r="218" spans="1:28">
      <c r="A218" s="1165">
        <f>Calendar!J210</f>
        <v>51314</v>
      </c>
      <c r="C218" s="1125"/>
      <c r="D218" s="1146">
        <f t="shared" ca="1" si="57"/>
        <v>52017</v>
      </c>
      <c r="E218" s="1147">
        <f t="shared" ca="1" si="58"/>
        <v>52044</v>
      </c>
      <c r="F218" s="1148">
        <f t="shared" ca="1" si="59"/>
        <v>6329</v>
      </c>
      <c r="G218" s="1149">
        <f ca="1">IF(F218&lt;&gt;"",COUNTIF($F$11:F218,"&gt;0"),"")</f>
        <v>208</v>
      </c>
      <c r="H218" s="1150">
        <v>2.3203851521724973E-2</v>
      </c>
      <c r="I218" s="1094"/>
      <c r="J218" s="1151">
        <f t="shared" ca="1" si="60"/>
        <v>694754133.19582093</v>
      </c>
      <c r="K218" s="1152">
        <f t="shared" ca="1" si="61"/>
        <v>16120971.750780564</v>
      </c>
      <c r="L218" s="1151">
        <f t="shared" ca="1" si="62"/>
        <v>0</v>
      </c>
      <c r="M218" s="1151">
        <f t="shared" ca="1" si="63"/>
        <v>0</v>
      </c>
      <c r="N218" s="1151">
        <f t="shared" ca="1" si="72"/>
        <v>678633161.44504035</v>
      </c>
      <c r="O218" s="1094"/>
      <c r="P218" s="1151">
        <f t="shared" ca="1" si="64"/>
        <v>16120971.750780702</v>
      </c>
      <c r="Q218" s="1151">
        <f t="shared" ca="1" si="65"/>
        <v>644701503.37278831</v>
      </c>
      <c r="R218" s="1151">
        <f t="shared" ca="1" si="73"/>
        <v>660016426.53602982</v>
      </c>
      <c r="S218" s="1151">
        <f t="shared" ca="1" si="74"/>
        <v>15314923.163241506</v>
      </c>
      <c r="T218" s="1151">
        <f t="shared" ca="1" si="66"/>
        <v>644701503.37278831</v>
      </c>
      <c r="U218" s="1153">
        <f t="shared" ca="1" si="67"/>
        <v>8.4909229987139123E-2</v>
      </c>
      <c r="V218" s="1154">
        <f t="shared" ca="1" si="68"/>
        <v>5.0000000000000044E-2</v>
      </c>
      <c r="X218" s="1155">
        <f t="shared" ca="1" si="75"/>
        <v>34737706.659791172</v>
      </c>
      <c r="Y218" s="1155">
        <f t="shared" ca="1" si="69"/>
        <v>806048.58753919601</v>
      </c>
      <c r="Z218" s="1155">
        <f t="shared" ca="1" si="70"/>
        <v>33931658.072251976</v>
      </c>
      <c r="AA218" s="1153">
        <f t="shared" ca="1" si="71"/>
        <v>8.4891756255599152E-2</v>
      </c>
      <c r="AB218" s="1126"/>
    </row>
    <row r="219" spans="1:28">
      <c r="A219" s="1165">
        <f>Calendar!J211</f>
        <v>51344</v>
      </c>
      <c r="C219" s="1125"/>
      <c r="D219" s="1146">
        <f t="shared" ca="1" si="57"/>
        <v>52047</v>
      </c>
      <c r="E219" s="1147">
        <f t="shared" ca="1" si="58"/>
        <v>52075</v>
      </c>
      <c r="F219" s="1148">
        <f t="shared" ca="1" si="59"/>
        <v>6360</v>
      </c>
      <c r="G219" s="1149">
        <f ca="1">IF(F219&lt;&gt;"",COUNTIF($F$11:F219,"&gt;0"),"")</f>
        <v>209</v>
      </c>
      <c r="H219" s="1150">
        <v>2.3485895322030388E-2</v>
      </c>
      <c r="I219" s="1094"/>
      <c r="J219" s="1151">
        <f t="shared" ca="1" si="60"/>
        <v>678633161.44504035</v>
      </c>
      <c r="K219" s="1152">
        <f t="shared" ca="1" si="61"/>
        <v>15938307.391756766</v>
      </c>
      <c r="L219" s="1151">
        <f t="shared" ca="1" si="62"/>
        <v>0</v>
      </c>
      <c r="M219" s="1151">
        <f t="shared" ca="1" si="63"/>
        <v>0</v>
      </c>
      <c r="N219" s="1151">
        <f t="shared" ca="1" si="72"/>
        <v>662694854.05328357</v>
      </c>
      <c r="O219" s="1094"/>
      <c r="P219" s="1151">
        <f t="shared" ca="1" si="64"/>
        <v>15938307.391756654</v>
      </c>
      <c r="Q219" s="1151">
        <f t="shared" ca="1" si="65"/>
        <v>629560111.35061932</v>
      </c>
      <c r="R219" s="1151">
        <f t="shared" ca="1" si="73"/>
        <v>644701503.37278831</v>
      </c>
      <c r="S219" s="1151">
        <f t="shared" ca="1" si="74"/>
        <v>15141392.022168994</v>
      </c>
      <c r="T219" s="1151">
        <f t="shared" ca="1" si="66"/>
        <v>629560111.35061932</v>
      </c>
      <c r="U219" s="1153">
        <f t="shared" ca="1" si="67"/>
        <v>8.2939008821693555E-2</v>
      </c>
      <c r="V219" s="1154">
        <f t="shared" ca="1" si="68"/>
        <v>5.0000000000000155E-2</v>
      </c>
      <c r="X219" s="1155">
        <f t="shared" ca="1" si="75"/>
        <v>33931658.072251976</v>
      </c>
      <c r="Y219" s="1155">
        <f t="shared" ca="1" si="69"/>
        <v>796915.36958765984</v>
      </c>
      <c r="Z219" s="1155">
        <f t="shared" ca="1" si="70"/>
        <v>33134742.702664316</v>
      </c>
      <c r="AA219" s="1153">
        <f t="shared" ca="1" si="71"/>
        <v>8.2921940548025361E-2</v>
      </c>
      <c r="AB219" s="1126"/>
    </row>
    <row r="220" spans="1:28">
      <c r="A220" s="1165">
        <f>Calendar!J212</f>
        <v>51375</v>
      </c>
      <c r="C220" s="1125"/>
      <c r="D220" s="1146">
        <f t="shared" ca="1" si="57"/>
        <v>52078</v>
      </c>
      <c r="E220" s="1147">
        <f t="shared" ca="1" si="58"/>
        <v>52105</v>
      </c>
      <c r="F220" s="1148">
        <f t="shared" ca="1" si="59"/>
        <v>6390</v>
      </c>
      <c r="G220" s="1149">
        <f ca="1">IF(F220&lt;&gt;"",COUNTIF($F$11:F220,"&gt;0"),"")</f>
        <v>210</v>
      </c>
      <c r="H220" s="1150">
        <v>2.3744053897673978E-2</v>
      </c>
      <c r="I220" s="1094"/>
      <c r="J220" s="1151">
        <f t="shared" ca="1" si="60"/>
        <v>662694854.05328357</v>
      </c>
      <c r="K220" s="1152">
        <f t="shared" ca="1" si="61"/>
        <v>15735062.332352355</v>
      </c>
      <c r="L220" s="1151">
        <f t="shared" ca="1" si="62"/>
        <v>0</v>
      </c>
      <c r="M220" s="1151">
        <f t="shared" ca="1" si="63"/>
        <v>0</v>
      </c>
      <c r="N220" s="1151">
        <f t="shared" ca="1" si="72"/>
        <v>646959791.72093117</v>
      </c>
      <c r="O220" s="1094"/>
      <c r="P220" s="1151">
        <f t="shared" ca="1" si="64"/>
        <v>15735062.332352519</v>
      </c>
      <c r="Q220" s="1151">
        <f t="shared" ca="1" si="65"/>
        <v>614611802.1348846</v>
      </c>
      <c r="R220" s="1151">
        <f t="shared" ca="1" si="73"/>
        <v>629560111.35061932</v>
      </c>
      <c r="S220" s="1151">
        <f t="shared" ca="1" si="74"/>
        <v>14948309.21573472</v>
      </c>
      <c r="T220" s="1151">
        <f t="shared" ca="1" si="66"/>
        <v>614611802.1348846</v>
      </c>
      <c r="U220" s="1153">
        <f t="shared" ca="1" si="67"/>
        <v>8.0991111942394292E-2</v>
      </c>
      <c r="V220" s="1154">
        <f t="shared" ca="1" si="68"/>
        <v>5.0000000000000044E-2</v>
      </c>
      <c r="X220" s="1155">
        <f t="shared" ca="1" si="75"/>
        <v>33134742.702664316</v>
      </c>
      <c r="Y220" s="1155">
        <f t="shared" ca="1" si="69"/>
        <v>786753.11661779881</v>
      </c>
      <c r="Z220" s="1155">
        <f t="shared" ca="1" si="70"/>
        <v>32347989.586046517</v>
      </c>
      <c r="AA220" s="1153">
        <f t="shared" ca="1" si="71"/>
        <v>8.0974444532415243E-2</v>
      </c>
      <c r="AB220" s="1126"/>
    </row>
    <row r="221" spans="1:28">
      <c r="A221" s="1165">
        <f>Calendar!J213</f>
        <v>51406</v>
      </c>
      <c r="C221" s="1125"/>
      <c r="D221" s="1146">
        <f t="shared" ca="1" si="57"/>
        <v>52109</v>
      </c>
      <c r="E221" s="1147">
        <f t="shared" ca="1" si="58"/>
        <v>52138</v>
      </c>
      <c r="F221" s="1148">
        <f t="shared" ca="1" si="59"/>
        <v>6423</v>
      </c>
      <c r="G221" s="1149">
        <f ca="1">IF(F221&lt;&gt;"",COUNTIF($F$11:F221,"&gt;0"),"")</f>
        <v>211</v>
      </c>
      <c r="H221" s="1150">
        <v>2.3943072521831265E-2</v>
      </c>
      <c r="I221" s="1094"/>
      <c r="J221" s="1151">
        <f t="shared" ca="1" si="60"/>
        <v>646959791.72093117</v>
      </c>
      <c r="K221" s="1152">
        <f t="shared" ca="1" si="61"/>
        <v>15490205.211883105</v>
      </c>
      <c r="L221" s="1151">
        <f t="shared" ca="1" si="62"/>
        <v>0</v>
      </c>
      <c r="M221" s="1151">
        <f t="shared" ca="1" si="63"/>
        <v>0</v>
      </c>
      <c r="N221" s="1151">
        <f t="shared" ca="1" si="72"/>
        <v>631469586.5090481</v>
      </c>
      <c r="O221" s="1094"/>
      <c r="P221" s="1151">
        <f t="shared" ca="1" si="64"/>
        <v>15490205.211882949</v>
      </c>
      <c r="Q221" s="1151">
        <f t="shared" ca="1" si="65"/>
        <v>599896107.18359566</v>
      </c>
      <c r="R221" s="1151">
        <f t="shared" ca="1" si="73"/>
        <v>614611802.1348846</v>
      </c>
      <c r="S221" s="1151">
        <f t="shared" ca="1" si="74"/>
        <v>14715694.951288939</v>
      </c>
      <c r="T221" s="1151">
        <f t="shared" ca="1" si="66"/>
        <v>599896107.18359566</v>
      </c>
      <c r="U221" s="1153">
        <f t="shared" ca="1" si="67"/>
        <v>7.9068054615201541E-2</v>
      </c>
      <c r="V221" s="1154">
        <f t="shared" ca="1" si="68"/>
        <v>5.0000000000000044E-2</v>
      </c>
      <c r="X221" s="1155">
        <f t="shared" ca="1" si="75"/>
        <v>32347989.586046517</v>
      </c>
      <c r="Y221" s="1155">
        <f t="shared" ca="1" si="69"/>
        <v>774510.26059401035</v>
      </c>
      <c r="Z221" s="1155">
        <f t="shared" ca="1" si="70"/>
        <v>31573479.325452507</v>
      </c>
      <c r="AA221" s="1153">
        <f t="shared" ca="1" si="71"/>
        <v>7.9051782957102926E-2</v>
      </c>
      <c r="AB221" s="1126"/>
    </row>
    <row r="222" spans="1:28">
      <c r="A222" s="1165">
        <f>Calendar!J214</f>
        <v>51438</v>
      </c>
      <c r="C222" s="1125"/>
      <c r="D222" s="1146">
        <f t="shared" ca="1" si="57"/>
        <v>52139</v>
      </c>
      <c r="E222" s="1147">
        <f t="shared" ca="1" si="58"/>
        <v>52166</v>
      </c>
      <c r="F222" s="1148">
        <f t="shared" ca="1" si="59"/>
        <v>6451</v>
      </c>
      <c r="G222" s="1149">
        <f ca="1">IF(F222&lt;&gt;"",COUNTIF($F$11:F222,"&gt;0"),"")</f>
        <v>212</v>
      </c>
      <c r="H222" s="1150">
        <v>2.4097161214815345E-2</v>
      </c>
      <c r="I222" s="1094"/>
      <c r="J222" s="1151">
        <f t="shared" ca="1" si="60"/>
        <v>631469586.5090481</v>
      </c>
      <c r="K222" s="1152">
        <f t="shared" ca="1" si="61"/>
        <v>15216624.428361317</v>
      </c>
      <c r="L222" s="1151">
        <f t="shared" ca="1" si="62"/>
        <v>0</v>
      </c>
      <c r="M222" s="1151">
        <f t="shared" ca="1" si="63"/>
        <v>0</v>
      </c>
      <c r="N222" s="1151">
        <f t="shared" ca="1" si="72"/>
        <v>616252962.08068681</v>
      </c>
      <c r="O222" s="1094"/>
      <c r="P222" s="1151">
        <f t="shared" ca="1" si="64"/>
        <v>15216624.428361416</v>
      </c>
      <c r="Q222" s="1151">
        <f t="shared" ca="1" si="65"/>
        <v>585440313.97665238</v>
      </c>
      <c r="R222" s="1151">
        <f t="shared" ca="1" si="73"/>
        <v>599896107.18359566</v>
      </c>
      <c r="S222" s="1151">
        <f t="shared" ca="1" si="74"/>
        <v>14455793.206943274</v>
      </c>
      <c r="T222" s="1151">
        <f t="shared" ca="1" si="66"/>
        <v>585440313.97665238</v>
      </c>
      <c r="U222" s="1153">
        <f t="shared" ca="1" si="67"/>
        <v>7.7174922449389657E-2</v>
      </c>
      <c r="V222" s="1154">
        <f t="shared" ca="1" si="68"/>
        <v>5.0000000000000155E-2</v>
      </c>
      <c r="X222" s="1155">
        <f t="shared" ca="1" si="75"/>
        <v>31573479.325452507</v>
      </c>
      <c r="Y222" s="1155">
        <f t="shared" ca="1" si="69"/>
        <v>760831.22141814232</v>
      </c>
      <c r="Z222" s="1155">
        <f t="shared" ca="1" si="70"/>
        <v>30812648.104034364</v>
      </c>
      <c r="AA222" s="1153">
        <f t="shared" ca="1" si="71"/>
        <v>7.7159040384781302E-2</v>
      </c>
      <c r="AB222" s="1126"/>
    </row>
    <row r="223" spans="1:28">
      <c r="A223" s="1165">
        <f>Calendar!J215</f>
        <v>51467</v>
      </c>
      <c r="C223" s="1125"/>
      <c r="D223" s="1146">
        <f t="shared" ca="1" si="57"/>
        <v>52170</v>
      </c>
      <c r="E223" s="1147">
        <f t="shared" ca="1" si="58"/>
        <v>52197</v>
      </c>
      <c r="F223" s="1148">
        <f t="shared" ca="1" si="59"/>
        <v>6482</v>
      </c>
      <c r="G223" s="1149">
        <f ca="1">IF(F223&lt;&gt;"",COUNTIF($F$11:F223,"&gt;0"),"")</f>
        <v>213</v>
      </c>
      <c r="H223" s="1150">
        <v>2.4344877704547116E-2</v>
      </c>
      <c r="I223" s="1094"/>
      <c r="J223" s="1151">
        <f t="shared" ca="1" si="60"/>
        <v>616252962.08068681</v>
      </c>
      <c r="K223" s="1152">
        <f t="shared" ca="1" si="61"/>
        <v>15002602.996919231</v>
      </c>
      <c r="L223" s="1151">
        <f t="shared" ca="1" si="62"/>
        <v>0</v>
      </c>
      <c r="M223" s="1151">
        <f t="shared" ca="1" si="63"/>
        <v>0</v>
      </c>
      <c r="N223" s="1151">
        <f t="shared" ca="1" si="72"/>
        <v>601250359.08376753</v>
      </c>
      <c r="O223" s="1094"/>
      <c r="P223" s="1151">
        <f t="shared" ca="1" si="64"/>
        <v>15002602.996919274</v>
      </c>
      <c r="Q223" s="1151">
        <f t="shared" ca="1" si="65"/>
        <v>571187841.12957919</v>
      </c>
      <c r="R223" s="1151">
        <f t="shared" ca="1" si="73"/>
        <v>585440313.97665238</v>
      </c>
      <c r="S223" s="1151">
        <f t="shared" ca="1" si="74"/>
        <v>14252472.847073197</v>
      </c>
      <c r="T223" s="1151">
        <f t="shared" ca="1" si="66"/>
        <v>571187841.12957919</v>
      </c>
      <c r="U223" s="1153">
        <f t="shared" ca="1" si="67"/>
        <v>7.5315225901385841E-2</v>
      </c>
      <c r="V223" s="1154">
        <f t="shared" ca="1" si="68"/>
        <v>4.9999999999999933E-2</v>
      </c>
      <c r="X223" s="1155">
        <f t="shared" ca="1" si="75"/>
        <v>30812648.104034364</v>
      </c>
      <c r="Y223" s="1155">
        <f t="shared" ca="1" si="69"/>
        <v>750130.14984607697</v>
      </c>
      <c r="Z223" s="1155">
        <f t="shared" ca="1" si="70"/>
        <v>30062517.954188287</v>
      </c>
      <c r="AA223" s="1153">
        <f t="shared" ca="1" si="71"/>
        <v>7.5299726549448595E-2</v>
      </c>
      <c r="AB223" s="1126"/>
    </row>
    <row r="224" spans="1:28">
      <c r="A224" s="1165">
        <f>Calendar!J216</f>
        <v>51497</v>
      </c>
      <c r="C224" s="1125"/>
      <c r="D224" s="1146">
        <f t="shared" ca="1" si="57"/>
        <v>52200</v>
      </c>
      <c r="E224" s="1147">
        <f t="shared" ca="1" si="58"/>
        <v>52229</v>
      </c>
      <c r="F224" s="1148">
        <f t="shared" ca="1" si="59"/>
        <v>6514</v>
      </c>
      <c r="G224" s="1149">
        <f ca="1">IF(F224&lt;&gt;"",COUNTIF($F$11:F224,"&gt;0"),"")</f>
        <v>214</v>
      </c>
      <c r="H224" s="1150">
        <v>2.4467993562860439E-2</v>
      </c>
      <c r="I224" s="1094"/>
      <c r="J224" s="1151">
        <f t="shared" ca="1" si="60"/>
        <v>601250359.08376753</v>
      </c>
      <c r="K224" s="1152">
        <f t="shared" ca="1" si="61"/>
        <v>14711389.915729152</v>
      </c>
      <c r="L224" s="1151">
        <f t="shared" ca="1" si="62"/>
        <v>0</v>
      </c>
      <c r="M224" s="1151">
        <f t="shared" ca="1" si="63"/>
        <v>0</v>
      </c>
      <c r="N224" s="1151">
        <f t="shared" ca="1" si="72"/>
        <v>586538969.16803837</v>
      </c>
      <c r="O224" s="1094"/>
      <c r="P224" s="1151">
        <f t="shared" ca="1" si="64"/>
        <v>14711389.915729046</v>
      </c>
      <c r="Q224" s="1151">
        <f t="shared" ca="1" si="65"/>
        <v>557212020.70963645</v>
      </c>
      <c r="R224" s="1151">
        <f t="shared" ca="1" si="73"/>
        <v>571187841.12957919</v>
      </c>
      <c r="S224" s="1151">
        <f t="shared" ca="1" si="74"/>
        <v>13975820.419942737</v>
      </c>
      <c r="T224" s="1151">
        <f t="shared" ca="1" si="66"/>
        <v>557212020.70963645</v>
      </c>
      <c r="U224" s="1153">
        <f t="shared" ca="1" si="67"/>
        <v>7.348168593752627E-2</v>
      </c>
      <c r="V224" s="1154">
        <f t="shared" ca="1" si="68"/>
        <v>5.0000000000000044E-2</v>
      </c>
      <c r="X224" s="1155">
        <f t="shared" ca="1" si="75"/>
        <v>30062517.954188287</v>
      </c>
      <c r="Y224" s="1155">
        <f t="shared" ca="1" si="69"/>
        <v>735569.49578630924</v>
      </c>
      <c r="Z224" s="1155">
        <f t="shared" ca="1" si="70"/>
        <v>29326948.458401978</v>
      </c>
      <c r="AA224" s="1153">
        <f t="shared" ca="1" si="71"/>
        <v>7.3466563915416144E-2</v>
      </c>
      <c r="AB224" s="1126"/>
    </row>
    <row r="225" spans="1:28">
      <c r="A225" s="1165">
        <f>Calendar!J217</f>
        <v>51529</v>
      </c>
      <c r="C225" s="1125"/>
      <c r="D225" s="1146">
        <f t="shared" ca="1" si="57"/>
        <v>52231</v>
      </c>
      <c r="E225" s="1147">
        <f t="shared" ca="1" si="58"/>
        <v>52258</v>
      </c>
      <c r="F225" s="1148">
        <f t="shared" ca="1" si="59"/>
        <v>6543</v>
      </c>
      <c r="G225" s="1149">
        <f ca="1">IF(F225&lt;&gt;"",COUNTIF($F$11:F225,"&gt;0"),"")</f>
        <v>215</v>
      </c>
      <c r="H225" s="1150">
        <v>2.4572216241888677E-2</v>
      </c>
      <c r="I225" s="1094"/>
      <c r="J225" s="1151">
        <f t="shared" ca="1" si="60"/>
        <v>586538969.16803837</v>
      </c>
      <c r="K225" s="1152">
        <f t="shared" ca="1" si="61"/>
        <v>14412562.384691514</v>
      </c>
      <c r="L225" s="1151">
        <f t="shared" ca="1" si="62"/>
        <v>0</v>
      </c>
      <c r="M225" s="1151">
        <f t="shared" ca="1" si="63"/>
        <v>0</v>
      </c>
      <c r="N225" s="1151">
        <f t="shared" ca="1" si="72"/>
        <v>572126406.78334689</v>
      </c>
      <c r="O225" s="1094"/>
      <c r="P225" s="1151">
        <f t="shared" ca="1" si="64"/>
        <v>14412562.384691477</v>
      </c>
      <c r="Q225" s="1151">
        <f t="shared" ca="1" si="65"/>
        <v>543520086.44417953</v>
      </c>
      <c r="R225" s="1151">
        <f t="shared" ca="1" si="73"/>
        <v>557212020.70963645</v>
      </c>
      <c r="S225" s="1151">
        <f t="shared" ca="1" si="74"/>
        <v>13691934.265456915</v>
      </c>
      <c r="T225" s="1151">
        <f t="shared" ca="1" si="66"/>
        <v>543520086.44417953</v>
      </c>
      <c r="U225" s="1153">
        <f t="shared" ca="1" si="67"/>
        <v>7.1683736519018743E-2</v>
      </c>
      <c r="V225" s="1154">
        <f t="shared" ca="1" si="68"/>
        <v>5.0000000000000044E-2</v>
      </c>
      <c r="X225" s="1155">
        <f t="shared" ca="1" si="75"/>
        <v>29326948.458401978</v>
      </c>
      <c r="Y225" s="1155">
        <f t="shared" ca="1" si="69"/>
        <v>720628.11923456192</v>
      </c>
      <c r="Z225" s="1155">
        <f t="shared" ca="1" si="70"/>
        <v>28606320.339167416</v>
      </c>
      <c r="AA225" s="1153">
        <f t="shared" ca="1" si="71"/>
        <v>7.1668984502448629E-2</v>
      </c>
      <c r="AB225" s="1126"/>
    </row>
    <row r="226" spans="1:28">
      <c r="A226" s="1165">
        <f>Calendar!J218</f>
        <v>51559</v>
      </c>
      <c r="C226" s="1125"/>
      <c r="D226" s="1146">
        <f t="shared" ca="1" si="57"/>
        <v>52262</v>
      </c>
      <c r="E226" s="1147">
        <f t="shared" ca="1" si="58"/>
        <v>52289</v>
      </c>
      <c r="F226" s="1148">
        <f t="shared" ca="1" si="59"/>
        <v>6574</v>
      </c>
      <c r="G226" s="1149">
        <f ca="1">IF(F226&lt;&gt;"",COUNTIF($F$11:F226,"&gt;0"),"")</f>
        <v>216</v>
      </c>
      <c r="H226" s="1150">
        <v>2.4696919442793848E-2</v>
      </c>
      <c r="I226" s="1094"/>
      <c r="J226" s="1151">
        <f t="shared" ca="1" si="60"/>
        <v>572126406.78334689</v>
      </c>
      <c r="K226" s="1152">
        <f t="shared" ca="1" si="61"/>
        <v>14129759.779423421</v>
      </c>
      <c r="L226" s="1151">
        <f t="shared" ca="1" si="62"/>
        <v>0</v>
      </c>
      <c r="M226" s="1151">
        <f t="shared" ca="1" si="63"/>
        <v>0</v>
      </c>
      <c r="N226" s="1151">
        <f t="shared" ca="1" si="72"/>
        <v>557996647.00392342</v>
      </c>
      <c r="O226" s="1094"/>
      <c r="P226" s="1151">
        <f t="shared" ca="1" si="64"/>
        <v>14129759.779423475</v>
      </c>
      <c r="Q226" s="1151">
        <f t="shared" ca="1" si="65"/>
        <v>530096814.65372723</v>
      </c>
      <c r="R226" s="1151">
        <f t="shared" ca="1" si="73"/>
        <v>543520086.44417953</v>
      </c>
      <c r="S226" s="1151">
        <f t="shared" ca="1" si="74"/>
        <v>13423271.790452302</v>
      </c>
      <c r="T226" s="1151">
        <f t="shared" ca="1" si="66"/>
        <v>530096814.65372723</v>
      </c>
      <c r="U226" s="1153">
        <f t="shared" ca="1" si="67"/>
        <v>6.9922308244246834E-2</v>
      </c>
      <c r="V226" s="1154">
        <f t="shared" ca="1" si="68"/>
        <v>5.0000000000000044E-2</v>
      </c>
      <c r="X226" s="1155">
        <f t="shared" ca="1" si="75"/>
        <v>28606320.339167416</v>
      </c>
      <c r="Y226" s="1155">
        <f t="shared" ca="1" si="69"/>
        <v>706487.98897117376</v>
      </c>
      <c r="Z226" s="1155">
        <f t="shared" ca="1" si="70"/>
        <v>27899832.350196242</v>
      </c>
      <c r="AA226" s="1153">
        <f t="shared" ca="1" si="71"/>
        <v>6.990791871741793E-2</v>
      </c>
      <c r="AB226" s="1126"/>
    </row>
    <row r="227" spans="1:28">
      <c r="A227" s="1165">
        <f>Calendar!J219</f>
        <v>51587</v>
      </c>
      <c r="C227" s="1125"/>
      <c r="D227" s="1146">
        <f t="shared" ca="1" si="57"/>
        <v>52290</v>
      </c>
      <c r="E227" s="1147">
        <f t="shared" ca="1" si="58"/>
        <v>52317</v>
      </c>
      <c r="F227" s="1148">
        <f t="shared" ca="1" si="59"/>
        <v>6602</v>
      </c>
      <c r="G227" s="1149">
        <f ca="1">IF(F227&lt;&gt;"",COUNTIF($F$11:F227,"&gt;0"),"")</f>
        <v>217</v>
      </c>
      <c r="H227" s="1150">
        <v>2.4867699424687036E-2</v>
      </c>
      <c r="I227" s="1094"/>
      <c r="J227" s="1151">
        <f t="shared" ca="1" si="60"/>
        <v>557996647.00392342</v>
      </c>
      <c r="K227" s="1152">
        <f t="shared" ca="1" si="61"/>
        <v>13876092.89767676</v>
      </c>
      <c r="L227" s="1151">
        <f t="shared" ca="1" si="62"/>
        <v>0</v>
      </c>
      <c r="M227" s="1151">
        <f t="shared" ca="1" si="63"/>
        <v>0</v>
      </c>
      <c r="N227" s="1151">
        <f t="shared" ca="1" si="72"/>
        <v>544120554.10624671</v>
      </c>
      <c r="O227" s="1094"/>
      <c r="P227" s="1151">
        <f t="shared" ca="1" si="64"/>
        <v>13876092.897676706</v>
      </c>
      <c r="Q227" s="1151">
        <f t="shared" ca="1" si="65"/>
        <v>516914526.40093434</v>
      </c>
      <c r="R227" s="1151">
        <f t="shared" ca="1" si="73"/>
        <v>530096814.65372723</v>
      </c>
      <c r="S227" s="1151">
        <f t="shared" ca="1" si="74"/>
        <v>13182288.252792895</v>
      </c>
      <c r="T227" s="1151">
        <f t="shared" ca="1" si="66"/>
        <v>516914526.40093434</v>
      </c>
      <c r="U227" s="1153">
        <f t="shared" ca="1" si="67"/>
        <v>6.8195442630284472E-2</v>
      </c>
      <c r="V227" s="1154">
        <f t="shared" ca="1" si="68"/>
        <v>5.0000000000000044E-2</v>
      </c>
      <c r="X227" s="1155">
        <f t="shared" ca="1" si="75"/>
        <v>27899832.350196242</v>
      </c>
      <c r="Y227" s="1155">
        <f t="shared" ca="1" si="69"/>
        <v>693804.64488381147</v>
      </c>
      <c r="Z227" s="1155">
        <f t="shared" ca="1" si="70"/>
        <v>27206027.705312431</v>
      </c>
      <c r="AA227" s="1153">
        <f t="shared" ca="1" si="71"/>
        <v>6.8181408480440478E-2</v>
      </c>
      <c r="AB227" s="1126"/>
    </row>
    <row r="228" spans="1:28">
      <c r="A228" s="1165">
        <f>Calendar!J220</f>
        <v>51620</v>
      </c>
      <c r="C228" s="1125"/>
      <c r="D228" s="1146">
        <f t="shared" ca="1" si="57"/>
        <v>52321</v>
      </c>
      <c r="E228" s="1147">
        <f t="shared" ca="1" si="58"/>
        <v>52348</v>
      </c>
      <c r="F228" s="1148">
        <f t="shared" ca="1" si="59"/>
        <v>6633</v>
      </c>
      <c r="G228" s="1149">
        <f ca="1">IF(F228&lt;&gt;"",COUNTIF($F$11:F228,"&gt;0"),"")</f>
        <v>218</v>
      </c>
      <c r="H228" s="1150">
        <v>2.5035405110877876E-2</v>
      </c>
      <c r="I228" s="1094"/>
      <c r="J228" s="1151">
        <f t="shared" ca="1" si="60"/>
        <v>544120554.10624671</v>
      </c>
      <c r="K228" s="1152">
        <f t="shared" ca="1" si="61"/>
        <v>13622278.50120523</v>
      </c>
      <c r="L228" s="1151">
        <f t="shared" ca="1" si="62"/>
        <v>0</v>
      </c>
      <c r="M228" s="1151">
        <f t="shared" ca="1" si="63"/>
        <v>0</v>
      </c>
      <c r="N228" s="1151">
        <f t="shared" ca="1" si="72"/>
        <v>530498275.6050415</v>
      </c>
      <c r="O228" s="1094"/>
      <c r="P228" s="1151">
        <f t="shared" ca="1" si="64"/>
        <v>13622278.501205206</v>
      </c>
      <c r="Q228" s="1151">
        <f t="shared" ca="1" si="65"/>
        <v>503973361.8247894</v>
      </c>
      <c r="R228" s="1151">
        <f t="shared" ca="1" si="73"/>
        <v>516914526.40093434</v>
      </c>
      <c r="S228" s="1151">
        <f t="shared" ca="1" si="74"/>
        <v>12941164.576144934</v>
      </c>
      <c r="T228" s="1151">
        <f t="shared" ca="1" si="66"/>
        <v>503973361.8247894</v>
      </c>
      <c r="U228" s="1153">
        <f t="shared" ca="1" si="67"/>
        <v>6.6499578860821071E-2</v>
      </c>
      <c r="V228" s="1154">
        <f t="shared" ca="1" si="68"/>
        <v>5.0000000000000044E-2</v>
      </c>
      <c r="X228" s="1155">
        <f t="shared" ca="1" si="75"/>
        <v>27206027.705312431</v>
      </c>
      <c r="Y228" s="1155">
        <f t="shared" ca="1" si="69"/>
        <v>681113.92506027222</v>
      </c>
      <c r="Z228" s="1155">
        <f t="shared" ca="1" si="70"/>
        <v>26524913.780252159</v>
      </c>
      <c r="AA228" s="1153">
        <f t="shared" ca="1" si="71"/>
        <v>6.6485893707997137E-2</v>
      </c>
      <c r="AB228" s="1126"/>
    </row>
    <row r="229" spans="1:28">
      <c r="A229" s="1165">
        <f>Calendar!J221</f>
        <v>51648</v>
      </c>
      <c r="C229" s="1125"/>
      <c r="D229" s="1146">
        <f t="shared" ca="1" si="57"/>
        <v>52351</v>
      </c>
      <c r="E229" s="1147">
        <f t="shared" ca="1" si="58"/>
        <v>52378</v>
      </c>
      <c r="F229" s="1148">
        <f t="shared" ca="1" si="59"/>
        <v>6663</v>
      </c>
      <c r="G229" s="1149">
        <f ca="1">IF(F229&lt;&gt;"",COUNTIF($F$11:F229,"&gt;0"),"")</f>
        <v>219</v>
      </c>
      <c r="H229" s="1150">
        <v>2.5155582815976858E-2</v>
      </c>
      <c r="I229" s="1094"/>
      <c r="J229" s="1151">
        <f t="shared" ca="1" si="60"/>
        <v>530498275.6050415</v>
      </c>
      <c r="K229" s="1152">
        <f t="shared" ca="1" si="61"/>
        <v>13344993.305715537</v>
      </c>
      <c r="L229" s="1151">
        <f t="shared" ca="1" si="62"/>
        <v>0</v>
      </c>
      <c r="M229" s="1151">
        <f t="shared" ca="1" si="63"/>
        <v>0</v>
      </c>
      <c r="N229" s="1151">
        <f t="shared" ca="1" si="72"/>
        <v>517153282.29932594</v>
      </c>
      <c r="O229" s="1094"/>
      <c r="P229" s="1151">
        <f t="shared" ca="1" si="64"/>
        <v>13344993.305715621</v>
      </c>
      <c r="Q229" s="1151">
        <f t="shared" ca="1" si="65"/>
        <v>491295618.18435961</v>
      </c>
      <c r="R229" s="1151">
        <f t="shared" ca="1" si="73"/>
        <v>503973361.8247894</v>
      </c>
      <c r="S229" s="1151">
        <f t="shared" ca="1" si="74"/>
        <v>12677743.640429795</v>
      </c>
      <c r="T229" s="1151">
        <f t="shared" ca="1" si="66"/>
        <v>491295618.18435961</v>
      </c>
      <c r="U229" s="1153">
        <f t="shared" ca="1" si="67"/>
        <v>6.4834734964337642E-2</v>
      </c>
      <c r="V229" s="1154">
        <f t="shared" ca="1" si="68"/>
        <v>5.0000000000000044E-2</v>
      </c>
      <c r="X229" s="1155">
        <f t="shared" ca="1" si="75"/>
        <v>26524913.780252159</v>
      </c>
      <c r="Y229" s="1155">
        <f t="shared" ca="1" si="69"/>
        <v>667249.66528582573</v>
      </c>
      <c r="Z229" s="1155">
        <f t="shared" ca="1" si="70"/>
        <v>25857664.114966333</v>
      </c>
      <c r="AA229" s="1153">
        <f t="shared" ca="1" si="71"/>
        <v>6.4821392424858654E-2</v>
      </c>
      <c r="AB229" s="1126"/>
    </row>
    <row r="230" spans="1:28">
      <c r="A230" s="1165">
        <f>Calendar!J222</f>
        <v>51679</v>
      </c>
      <c r="C230" s="1125"/>
      <c r="D230" s="1146">
        <f t="shared" ca="1" si="57"/>
        <v>52382</v>
      </c>
      <c r="E230" s="1147">
        <f t="shared" ca="1" si="58"/>
        <v>52411</v>
      </c>
      <c r="F230" s="1148">
        <f t="shared" ca="1" si="59"/>
        <v>6696</v>
      </c>
      <c r="G230" s="1149">
        <f ca="1">IF(F230&lt;&gt;"",COUNTIF($F$11:F230,"&gt;0"),"")</f>
        <v>220</v>
      </c>
      <c r="H230" s="1150">
        <v>2.5386577605328049E-2</v>
      </c>
      <c r="I230" s="1094"/>
      <c r="J230" s="1151">
        <f t="shared" ca="1" si="60"/>
        <v>517153282.29932594</v>
      </c>
      <c r="K230" s="1152">
        <f t="shared" ca="1" si="61"/>
        <v>13128751.934941962</v>
      </c>
      <c r="L230" s="1151">
        <f t="shared" ca="1" si="62"/>
        <v>0</v>
      </c>
      <c r="M230" s="1151">
        <f t="shared" ca="1" si="63"/>
        <v>0</v>
      </c>
      <c r="N230" s="1151">
        <f t="shared" ca="1" si="72"/>
        <v>504024530.364384</v>
      </c>
      <c r="O230" s="1094"/>
      <c r="P230" s="1151">
        <f t="shared" ca="1" si="64"/>
        <v>13128751.934941947</v>
      </c>
      <c r="Q230" s="1151">
        <f t="shared" ca="1" si="65"/>
        <v>478823303.84616476</v>
      </c>
      <c r="R230" s="1151">
        <f t="shared" ca="1" si="73"/>
        <v>491295618.18435961</v>
      </c>
      <c r="S230" s="1151">
        <f t="shared" ca="1" si="74"/>
        <v>12472314.338194847</v>
      </c>
      <c r="T230" s="1151">
        <f t="shared" ca="1" si="66"/>
        <v>478823303.84616476</v>
      </c>
      <c r="U230" s="1153">
        <f t="shared" ca="1" si="67"/>
        <v>6.3203779419590336E-2</v>
      </c>
      <c r="V230" s="1154">
        <f t="shared" ca="1" si="68"/>
        <v>5.0000000000000044E-2</v>
      </c>
      <c r="X230" s="1155">
        <f t="shared" ca="1" si="75"/>
        <v>25857664.114966333</v>
      </c>
      <c r="Y230" s="1155">
        <f t="shared" ca="1" si="69"/>
        <v>656437.59674710035</v>
      </c>
      <c r="Z230" s="1155">
        <f t="shared" ca="1" si="70"/>
        <v>25201226.518219233</v>
      </c>
      <c r="AA230" s="1153">
        <f t="shared" ca="1" si="71"/>
        <v>6.3190772519468072E-2</v>
      </c>
      <c r="AB230" s="1126"/>
    </row>
    <row r="231" spans="1:28">
      <c r="A231" s="1165">
        <f>Calendar!J223</f>
        <v>51711</v>
      </c>
      <c r="C231" s="1125"/>
      <c r="D231" s="1146">
        <f t="shared" ca="1" si="57"/>
        <v>52412</v>
      </c>
      <c r="E231" s="1147">
        <f t="shared" ca="1" si="58"/>
        <v>52439</v>
      </c>
      <c r="F231" s="1148">
        <f t="shared" ca="1" si="59"/>
        <v>6724</v>
      </c>
      <c r="G231" s="1149">
        <f ca="1">IF(F231&lt;&gt;"",COUNTIF($F$11:F231,"&gt;0"),"")</f>
        <v>221</v>
      </c>
      <c r="H231" s="1150">
        <v>2.5685759597010187E-2</v>
      </c>
      <c r="I231" s="1094"/>
      <c r="J231" s="1151">
        <f t="shared" ca="1" si="60"/>
        <v>504024530.364384</v>
      </c>
      <c r="K231" s="1152">
        <f t="shared" ca="1" si="61"/>
        <v>12946252.917935528</v>
      </c>
      <c r="L231" s="1151">
        <f t="shared" ca="1" si="62"/>
        <v>0</v>
      </c>
      <c r="M231" s="1151">
        <f t="shared" ca="1" si="63"/>
        <v>0</v>
      </c>
      <c r="N231" s="1151">
        <f t="shared" ca="1" si="72"/>
        <v>491078277.44644845</v>
      </c>
      <c r="O231" s="1094"/>
      <c r="P231" s="1151">
        <f t="shared" ca="1" si="64"/>
        <v>12946252.91793555</v>
      </c>
      <c r="Q231" s="1151">
        <f t="shared" ca="1" si="65"/>
        <v>466524363.57412601</v>
      </c>
      <c r="R231" s="1151">
        <f t="shared" ca="1" si="73"/>
        <v>478823303.84616476</v>
      </c>
      <c r="S231" s="1151">
        <f t="shared" ca="1" si="74"/>
        <v>12298940.272038758</v>
      </c>
      <c r="T231" s="1151">
        <f t="shared" ca="1" si="66"/>
        <v>466524363.57412601</v>
      </c>
      <c r="U231" s="1153">
        <f t="shared" ca="1" si="67"/>
        <v>6.1599251768404875E-2</v>
      </c>
      <c r="V231" s="1154">
        <f t="shared" ca="1" si="68"/>
        <v>5.0000000000000044E-2</v>
      </c>
      <c r="X231" s="1155">
        <f t="shared" ca="1" si="75"/>
        <v>25201226.518219233</v>
      </c>
      <c r="Y231" s="1155">
        <f t="shared" ca="1" si="69"/>
        <v>647312.64589679241</v>
      </c>
      <c r="Z231" s="1155">
        <f t="shared" ca="1" si="70"/>
        <v>24553913.87232244</v>
      </c>
      <c r="AA231" s="1153">
        <f t="shared" ca="1" si="71"/>
        <v>6.1586575068961959E-2</v>
      </c>
      <c r="AB231" s="1126"/>
    </row>
    <row r="232" spans="1:28">
      <c r="A232" s="1165">
        <f>Calendar!J224</f>
        <v>51740</v>
      </c>
      <c r="C232" s="1125"/>
      <c r="D232" s="1146">
        <f t="shared" ca="1" si="57"/>
        <v>52443</v>
      </c>
      <c r="E232" s="1147">
        <f t="shared" ca="1" si="58"/>
        <v>52470</v>
      </c>
      <c r="F232" s="1148">
        <f t="shared" ca="1" si="59"/>
        <v>6755</v>
      </c>
      <c r="G232" s="1149">
        <f ca="1">IF(F232&lt;&gt;"",COUNTIF($F$11:F232,"&gt;0"),"")</f>
        <v>222</v>
      </c>
      <c r="H232" s="1150">
        <v>2.5908731309482604E-2</v>
      </c>
      <c r="I232" s="1094"/>
      <c r="J232" s="1151">
        <f t="shared" ca="1" si="60"/>
        <v>491078277.44644845</v>
      </c>
      <c r="K232" s="1152">
        <f t="shared" ca="1" si="61"/>
        <v>12723215.142283583</v>
      </c>
      <c r="L232" s="1151">
        <f t="shared" ca="1" si="62"/>
        <v>0</v>
      </c>
      <c r="M232" s="1151">
        <f t="shared" ca="1" si="63"/>
        <v>0</v>
      </c>
      <c r="N232" s="1151">
        <f t="shared" ca="1" si="72"/>
        <v>478355062.30416489</v>
      </c>
      <c r="O232" s="1094"/>
      <c r="P232" s="1151">
        <f t="shared" ca="1" si="64"/>
        <v>12723215.142283559</v>
      </c>
      <c r="Q232" s="1151">
        <f t="shared" ca="1" si="65"/>
        <v>454437309.18895662</v>
      </c>
      <c r="R232" s="1151">
        <f t="shared" ca="1" si="73"/>
        <v>466524363.57412601</v>
      </c>
      <c r="S232" s="1151">
        <f t="shared" ca="1" si="74"/>
        <v>12087054.385169387</v>
      </c>
      <c r="T232" s="1151">
        <f t="shared" ca="1" si="66"/>
        <v>454437309.18895662</v>
      </c>
      <c r="U232" s="1153">
        <f t="shared" ca="1" si="67"/>
        <v>6.0017028196125921E-2</v>
      </c>
      <c r="V232" s="1154">
        <f t="shared" ca="1" si="68"/>
        <v>5.0000000000000044E-2</v>
      </c>
      <c r="X232" s="1155">
        <f t="shared" ca="1" si="75"/>
        <v>24553913.87232244</v>
      </c>
      <c r="Y232" s="1155">
        <f t="shared" ca="1" si="69"/>
        <v>636160.75711417198</v>
      </c>
      <c r="Z232" s="1155">
        <f t="shared" ca="1" si="70"/>
        <v>23917753.115208268</v>
      </c>
      <c r="AA232" s="1153">
        <f t="shared" ca="1" si="71"/>
        <v>6.000467710733734E-2</v>
      </c>
      <c r="AB232" s="1126"/>
    </row>
    <row r="233" spans="1:28">
      <c r="A233" s="1165">
        <f>Calendar!J225</f>
        <v>51771</v>
      </c>
      <c r="C233" s="1125"/>
      <c r="D233" s="1146">
        <f t="shared" ca="1" si="57"/>
        <v>52474</v>
      </c>
      <c r="E233" s="1147">
        <f t="shared" ca="1" si="58"/>
        <v>52502</v>
      </c>
      <c r="F233" s="1148">
        <f t="shared" ca="1" si="59"/>
        <v>6787</v>
      </c>
      <c r="G233" s="1149">
        <f ca="1">IF(F233&lt;&gt;"",COUNTIF($F$11:F233,"&gt;0"),"")</f>
        <v>223</v>
      </c>
      <c r="H233" s="1150">
        <v>2.6021856587252722E-2</v>
      </c>
      <c r="I233" s="1094"/>
      <c r="J233" s="1151">
        <f t="shared" ca="1" si="60"/>
        <v>478355062.30416489</v>
      </c>
      <c r="K233" s="1152">
        <f t="shared" ca="1" si="61"/>
        <v>12447686.829065319</v>
      </c>
      <c r="L233" s="1151">
        <f t="shared" ca="1" si="62"/>
        <v>0</v>
      </c>
      <c r="M233" s="1151">
        <f t="shared" ca="1" si="63"/>
        <v>0</v>
      </c>
      <c r="N233" s="1151">
        <f t="shared" ca="1" si="72"/>
        <v>465907375.47509956</v>
      </c>
      <c r="O233" s="1094"/>
      <c r="P233" s="1151">
        <f t="shared" ca="1" si="64"/>
        <v>12447686.829065323</v>
      </c>
      <c r="Q233" s="1151">
        <f t="shared" ca="1" si="65"/>
        <v>442612006.70134455</v>
      </c>
      <c r="R233" s="1151">
        <f t="shared" ca="1" si="73"/>
        <v>454437309.18895662</v>
      </c>
      <c r="S233" s="1151">
        <f t="shared" ca="1" si="74"/>
        <v>11825302.487612069</v>
      </c>
      <c r="T233" s="1151">
        <f t="shared" ca="1" si="66"/>
        <v>442612006.70134455</v>
      </c>
      <c r="U233" s="1153">
        <f t="shared" ca="1" si="67"/>
        <v>5.8462063138598856E-2</v>
      </c>
      <c r="V233" s="1154">
        <f t="shared" ca="1" si="68"/>
        <v>5.0000000000000044E-2</v>
      </c>
      <c r="X233" s="1155">
        <f t="shared" ca="1" si="75"/>
        <v>23917753.115208268</v>
      </c>
      <c r="Y233" s="1155">
        <f t="shared" ca="1" si="69"/>
        <v>622384.34145325422</v>
      </c>
      <c r="Z233" s="1155">
        <f t="shared" ca="1" si="70"/>
        <v>23295368.773755014</v>
      </c>
      <c r="AA233" s="1153">
        <f t="shared" ca="1" si="71"/>
        <v>5.8450032050851093E-2</v>
      </c>
      <c r="AB233" s="1126"/>
    </row>
    <row r="234" spans="1:28">
      <c r="A234" s="1165">
        <f>Calendar!J226</f>
        <v>51802</v>
      </c>
      <c r="C234" s="1125"/>
      <c r="D234" s="1146">
        <f t="shared" ca="1" si="57"/>
        <v>52504</v>
      </c>
      <c r="E234" s="1147">
        <f t="shared" ca="1" si="58"/>
        <v>52531</v>
      </c>
      <c r="F234" s="1148">
        <f t="shared" ca="1" si="59"/>
        <v>6816</v>
      </c>
      <c r="G234" s="1149">
        <f ca="1">IF(F234&lt;&gt;"",COUNTIF($F$11:F234,"&gt;0"),"")</f>
        <v>224</v>
      </c>
      <c r="H234" s="1150">
        <v>2.6135460068687395E-2</v>
      </c>
      <c r="I234" s="1094"/>
      <c r="J234" s="1151">
        <f t="shared" ca="1" si="60"/>
        <v>465907375.47509956</v>
      </c>
      <c r="K234" s="1152">
        <f t="shared" ca="1" si="61"/>
        <v>12176703.607436409</v>
      </c>
      <c r="L234" s="1151">
        <f t="shared" ca="1" si="62"/>
        <v>0</v>
      </c>
      <c r="M234" s="1151">
        <f t="shared" ca="1" si="63"/>
        <v>0</v>
      </c>
      <c r="N234" s="1151">
        <f t="shared" ca="1" si="72"/>
        <v>453730671.86766315</v>
      </c>
      <c r="O234" s="1094"/>
      <c r="P234" s="1151">
        <f t="shared" ca="1" si="64"/>
        <v>12176703.607436419</v>
      </c>
      <c r="Q234" s="1151">
        <f t="shared" ca="1" si="65"/>
        <v>431044138.27427995</v>
      </c>
      <c r="R234" s="1151">
        <f t="shared" ca="1" si="73"/>
        <v>442612006.70134455</v>
      </c>
      <c r="S234" s="1151">
        <f t="shared" ca="1" si="74"/>
        <v>11567868.427064598</v>
      </c>
      <c r="T234" s="1151">
        <f t="shared" ca="1" si="66"/>
        <v>431044138.27427995</v>
      </c>
      <c r="U234" s="1153">
        <f t="shared" ca="1" si="67"/>
        <v>5.6940771715811321E-2</v>
      </c>
      <c r="V234" s="1154">
        <f t="shared" ca="1" si="68"/>
        <v>5.0000000000000044E-2</v>
      </c>
      <c r="X234" s="1155">
        <f t="shared" ca="1" si="75"/>
        <v>23295368.773755014</v>
      </c>
      <c r="Y234" s="1155">
        <f t="shared" ca="1" si="69"/>
        <v>608835.18037182093</v>
      </c>
      <c r="Z234" s="1155">
        <f t="shared" ca="1" si="70"/>
        <v>22686533.593383193</v>
      </c>
      <c r="AA234" s="1153">
        <f t="shared" ca="1" si="71"/>
        <v>5.6929053699303553E-2</v>
      </c>
      <c r="AB234" s="1126"/>
    </row>
    <row r="235" spans="1:28">
      <c r="A235" s="1165">
        <f>Calendar!J227</f>
        <v>51832</v>
      </c>
      <c r="C235" s="1125"/>
      <c r="D235" s="1146">
        <f t="shared" ca="1" si="57"/>
        <v>52535</v>
      </c>
      <c r="E235" s="1147">
        <f t="shared" ca="1" si="58"/>
        <v>52562</v>
      </c>
      <c r="F235" s="1148">
        <f t="shared" ca="1" si="59"/>
        <v>6847</v>
      </c>
      <c r="G235" s="1149">
        <f ca="1">IF(F235&lt;&gt;"",COUNTIF($F$11:F235,"&gt;0"),"")</f>
        <v>225</v>
      </c>
      <c r="H235" s="1150">
        <v>2.6334136746163302E-2</v>
      </c>
      <c r="I235" s="1094"/>
      <c r="J235" s="1151">
        <f t="shared" ca="1" si="60"/>
        <v>453730671.86766315</v>
      </c>
      <c r="K235" s="1152">
        <f t="shared" ca="1" si="61"/>
        <v>11948605.558891593</v>
      </c>
      <c r="L235" s="1151">
        <f t="shared" ca="1" si="62"/>
        <v>0</v>
      </c>
      <c r="M235" s="1151">
        <f t="shared" ca="1" si="63"/>
        <v>0</v>
      </c>
      <c r="N235" s="1151">
        <f t="shared" ca="1" si="72"/>
        <v>441782066.30877155</v>
      </c>
      <c r="O235" s="1094"/>
      <c r="P235" s="1151">
        <f t="shared" ca="1" si="64"/>
        <v>11948605.558891594</v>
      </c>
      <c r="Q235" s="1151">
        <f t="shared" ca="1" si="65"/>
        <v>419692962.99333298</v>
      </c>
      <c r="R235" s="1151">
        <f t="shared" ca="1" si="73"/>
        <v>431044138.27427995</v>
      </c>
      <c r="S235" s="1151">
        <f t="shared" ca="1" si="74"/>
        <v>11351175.28094697</v>
      </c>
      <c r="T235" s="1151">
        <f t="shared" ca="1" si="66"/>
        <v>419692962.99333298</v>
      </c>
      <c r="U235" s="1153">
        <f t="shared" ca="1" si="67"/>
        <v>5.545259845035249E-2</v>
      </c>
      <c r="V235" s="1154">
        <f t="shared" ca="1" si="68"/>
        <v>4.9999999999999933E-2</v>
      </c>
      <c r="X235" s="1155">
        <f t="shared" ca="1" si="75"/>
        <v>22686533.593383193</v>
      </c>
      <c r="Y235" s="1155">
        <f t="shared" ca="1" si="69"/>
        <v>597430.27794462442</v>
      </c>
      <c r="Z235" s="1155">
        <f t="shared" ca="1" si="70"/>
        <v>22089103.315438569</v>
      </c>
      <c r="AA235" s="1153">
        <f t="shared" ca="1" si="71"/>
        <v>5.5441186689597244E-2</v>
      </c>
      <c r="AB235" s="1126"/>
    </row>
    <row r="236" spans="1:28">
      <c r="A236" s="1165">
        <f>Calendar!J228</f>
        <v>51862</v>
      </c>
      <c r="C236" s="1125"/>
      <c r="D236" s="1146">
        <f t="shared" ca="1" si="57"/>
        <v>52565</v>
      </c>
      <c r="E236" s="1147">
        <f t="shared" ca="1" si="58"/>
        <v>52593</v>
      </c>
      <c r="F236" s="1148">
        <f t="shared" ca="1" si="59"/>
        <v>6878</v>
      </c>
      <c r="G236" s="1149">
        <f ca="1">IF(F236&lt;&gt;"",COUNTIF($F$11:F236,"&gt;0"),"")</f>
        <v>226</v>
      </c>
      <c r="H236" s="1150">
        <v>2.6358157049637791E-2</v>
      </c>
      <c r="I236" s="1094"/>
      <c r="J236" s="1151">
        <f t="shared" ca="1" si="60"/>
        <v>441782066.30877155</v>
      </c>
      <c r="K236" s="1152">
        <f t="shared" ca="1" si="61"/>
        <v>11644561.085480096</v>
      </c>
      <c r="L236" s="1151">
        <f t="shared" ca="1" si="62"/>
        <v>0</v>
      </c>
      <c r="M236" s="1151">
        <f t="shared" ca="1" si="63"/>
        <v>0</v>
      </c>
      <c r="N236" s="1151">
        <f t="shared" ca="1" si="72"/>
        <v>430137505.22329146</v>
      </c>
      <c r="O236" s="1094"/>
      <c r="P236" s="1151">
        <f t="shared" ca="1" si="64"/>
        <v>11644561.085480094</v>
      </c>
      <c r="Q236" s="1151">
        <f t="shared" ca="1" si="65"/>
        <v>408630629.96212685</v>
      </c>
      <c r="R236" s="1151">
        <f t="shared" ca="1" si="73"/>
        <v>419692962.99333298</v>
      </c>
      <c r="S236" s="1151">
        <f t="shared" ca="1" si="74"/>
        <v>11062333.031206131</v>
      </c>
      <c r="T236" s="1151">
        <f t="shared" ca="1" si="66"/>
        <v>408630629.96212685</v>
      </c>
      <c r="U236" s="1153">
        <f t="shared" ca="1" si="67"/>
        <v>5.3992302139830826E-2</v>
      </c>
      <c r="V236" s="1154">
        <f t="shared" ca="1" si="68"/>
        <v>5.0000000000000044E-2</v>
      </c>
      <c r="X236" s="1155">
        <f t="shared" ca="1" si="75"/>
        <v>22089103.315438569</v>
      </c>
      <c r="Y236" s="1155">
        <f t="shared" ca="1" si="69"/>
        <v>582228.05427396297</v>
      </c>
      <c r="Z236" s="1155">
        <f t="shared" ca="1" si="70"/>
        <v>21506875.261164606</v>
      </c>
      <c r="AA236" s="1153">
        <f t="shared" ca="1" si="71"/>
        <v>5.3981190897943718E-2</v>
      </c>
      <c r="AB236" s="1126"/>
    </row>
    <row r="237" spans="1:28">
      <c r="A237" s="1165">
        <f>Calendar!J229</f>
        <v>51893</v>
      </c>
      <c r="C237" s="1125"/>
      <c r="D237" s="1146">
        <f t="shared" ca="1" si="57"/>
        <v>52596</v>
      </c>
      <c r="E237" s="1147">
        <f t="shared" ca="1" si="58"/>
        <v>52623</v>
      </c>
      <c r="F237" s="1148">
        <f t="shared" ca="1" si="59"/>
        <v>6908</v>
      </c>
      <c r="G237" s="1149">
        <f ca="1">IF(F237&lt;&gt;"",COUNTIF($F$11:F237,"&gt;0"),"")</f>
        <v>227</v>
      </c>
      <c r="H237" s="1150">
        <v>2.6289718067447992E-2</v>
      </c>
      <c r="I237" s="1094"/>
      <c r="J237" s="1151">
        <f t="shared" ca="1" si="60"/>
        <v>430137505.22329146</v>
      </c>
      <c r="K237" s="1152">
        <f t="shared" ca="1" si="61"/>
        <v>11308193.742555771</v>
      </c>
      <c r="L237" s="1151">
        <f t="shared" ca="1" si="62"/>
        <v>0</v>
      </c>
      <c r="M237" s="1151">
        <f t="shared" ca="1" si="63"/>
        <v>0</v>
      </c>
      <c r="N237" s="1151">
        <f t="shared" ca="1" si="72"/>
        <v>418829311.48073566</v>
      </c>
      <c r="O237" s="1094"/>
      <c r="P237" s="1151">
        <f t="shared" ca="1" si="64"/>
        <v>11308193.742555797</v>
      </c>
      <c r="Q237" s="1151">
        <f t="shared" ca="1" si="65"/>
        <v>397887845.90669888</v>
      </c>
      <c r="R237" s="1151">
        <f t="shared" ca="1" si="73"/>
        <v>408630629.96212685</v>
      </c>
      <c r="S237" s="1151">
        <f t="shared" ca="1" si="74"/>
        <v>10742784.055427969</v>
      </c>
      <c r="T237" s="1151">
        <f t="shared" ca="1" si="66"/>
        <v>397887845.90669888</v>
      </c>
      <c r="U237" s="1153">
        <f t="shared" ca="1" si="67"/>
        <v>5.2569164560557664E-2</v>
      </c>
      <c r="V237" s="1154">
        <f t="shared" ca="1" si="68"/>
        <v>4.9999999999999933E-2</v>
      </c>
      <c r="X237" s="1155">
        <f t="shared" ca="1" si="75"/>
        <v>21506875.261164606</v>
      </c>
      <c r="Y237" s="1155">
        <f t="shared" ca="1" si="69"/>
        <v>565409.6871278286</v>
      </c>
      <c r="Z237" s="1155">
        <f t="shared" ca="1" si="70"/>
        <v>20941465.574036777</v>
      </c>
      <c r="AA237" s="1153">
        <f t="shared" ca="1" si="71"/>
        <v>5.2558346190529341E-2</v>
      </c>
      <c r="AB237" s="1126"/>
    </row>
    <row r="238" spans="1:28">
      <c r="A238" s="1165">
        <f>Calendar!J230</f>
        <v>51924</v>
      </c>
      <c r="C238" s="1125"/>
      <c r="D238" s="1146">
        <f t="shared" ca="1" si="57"/>
        <v>52627</v>
      </c>
      <c r="E238" s="1147">
        <f t="shared" ca="1" si="58"/>
        <v>52656</v>
      </c>
      <c r="F238" s="1148">
        <f t="shared" ca="1" si="59"/>
        <v>6941</v>
      </c>
      <c r="G238" s="1149">
        <f ca="1">IF(F238&lt;&gt;"",COUNTIF($F$11:F238,"&gt;0"),"")</f>
        <v>228</v>
      </c>
      <c r="H238" s="1150">
        <v>2.6262783735619473E-2</v>
      </c>
      <c r="I238" s="1094"/>
      <c r="J238" s="1151">
        <f t="shared" ca="1" si="60"/>
        <v>418829311.48073566</v>
      </c>
      <c r="K238" s="1152">
        <f t="shared" ca="1" si="61"/>
        <v>10999623.629556967</v>
      </c>
      <c r="L238" s="1151">
        <f t="shared" ca="1" si="62"/>
        <v>0</v>
      </c>
      <c r="M238" s="1151">
        <f t="shared" ca="1" si="63"/>
        <v>0</v>
      </c>
      <c r="N238" s="1151">
        <f t="shared" ca="1" si="72"/>
        <v>407829687.85117871</v>
      </c>
      <c r="O238" s="1094"/>
      <c r="P238" s="1151">
        <f t="shared" ca="1" si="64"/>
        <v>10999623.629556954</v>
      </c>
      <c r="Q238" s="1151">
        <f t="shared" ca="1" si="65"/>
        <v>387438203.45861977</v>
      </c>
      <c r="R238" s="1151">
        <f t="shared" ca="1" si="73"/>
        <v>397887845.90669888</v>
      </c>
      <c r="S238" s="1151">
        <f t="shared" ca="1" si="74"/>
        <v>10449642.448079109</v>
      </c>
      <c r="T238" s="1151">
        <f t="shared" ca="1" si="66"/>
        <v>387438203.45861977</v>
      </c>
      <c r="U238" s="1153">
        <f t="shared" ca="1" si="67"/>
        <v>5.1187136045219329E-2</v>
      </c>
      <c r="V238" s="1154">
        <f t="shared" ca="1" si="68"/>
        <v>5.0000000000000044E-2</v>
      </c>
      <c r="X238" s="1155">
        <f t="shared" ca="1" si="75"/>
        <v>20941465.574036777</v>
      </c>
      <c r="Y238" s="1155">
        <f t="shared" ca="1" si="69"/>
        <v>549981.18147784472</v>
      </c>
      <c r="Z238" s="1155">
        <f t="shared" ca="1" si="70"/>
        <v>20391484.392558932</v>
      </c>
      <c r="AA238" s="1153">
        <f t="shared" ca="1" si="71"/>
        <v>5.11766020870889E-2</v>
      </c>
      <c r="AB238" s="1126"/>
    </row>
    <row r="239" spans="1:28">
      <c r="A239" s="1165">
        <f>Calendar!J231</f>
        <v>51952</v>
      </c>
      <c r="C239" s="1125"/>
      <c r="D239" s="1146">
        <f t="shared" ca="1" si="57"/>
        <v>52656</v>
      </c>
      <c r="E239" s="1147">
        <f t="shared" ca="1" si="58"/>
        <v>52684</v>
      </c>
      <c r="F239" s="1148">
        <f t="shared" ca="1" si="59"/>
        <v>6969</v>
      </c>
      <c r="G239" s="1149">
        <f ca="1">IF(F239&lt;&gt;"",COUNTIF($F$11:F239,"&gt;0"),"")</f>
        <v>229</v>
      </c>
      <c r="H239" s="1150">
        <v>2.6128829337453124E-2</v>
      </c>
      <c r="I239" s="1094"/>
      <c r="J239" s="1151">
        <f t="shared" ca="1" si="60"/>
        <v>407829687.85117871</v>
      </c>
      <c r="K239" s="1152">
        <f t="shared" ca="1" si="61"/>
        <v>10656112.312610228</v>
      </c>
      <c r="L239" s="1151">
        <f t="shared" ca="1" si="62"/>
        <v>0</v>
      </c>
      <c r="M239" s="1151">
        <f t="shared" ca="1" si="63"/>
        <v>0</v>
      </c>
      <c r="N239" s="1151">
        <f t="shared" ca="1" si="72"/>
        <v>397173575.5385685</v>
      </c>
      <c r="O239" s="1094"/>
      <c r="P239" s="1151">
        <f t="shared" ca="1" si="64"/>
        <v>10656112.312610209</v>
      </c>
      <c r="Q239" s="1151">
        <f t="shared" ca="1" si="65"/>
        <v>377314896.76164007</v>
      </c>
      <c r="R239" s="1151">
        <f t="shared" ca="1" si="73"/>
        <v>387438203.45861977</v>
      </c>
      <c r="S239" s="1151">
        <f t="shared" ca="1" si="74"/>
        <v>10123306.696979702</v>
      </c>
      <c r="T239" s="1151">
        <f t="shared" ca="1" si="66"/>
        <v>377314896.76164007</v>
      </c>
      <c r="U239" s="1153">
        <f t="shared" ca="1" si="67"/>
        <v>4.9842819361218003E-2</v>
      </c>
      <c r="V239" s="1154">
        <f t="shared" ca="1" si="68"/>
        <v>5.0000000000000044E-2</v>
      </c>
      <c r="X239" s="1155">
        <f t="shared" ca="1" si="75"/>
        <v>20391484.392558932</v>
      </c>
      <c r="Y239" s="1155">
        <f t="shared" ca="1" si="69"/>
        <v>532805.61563050747</v>
      </c>
      <c r="Z239" s="1155">
        <f t="shared" ca="1" si="70"/>
        <v>19858678.776928425</v>
      </c>
      <c r="AA239" s="1153">
        <f t="shared" ca="1" si="71"/>
        <v>4.983256205415184E-2</v>
      </c>
      <c r="AB239" s="1126"/>
    </row>
    <row r="240" spans="1:28">
      <c r="A240" s="1165">
        <f>Calendar!J232</f>
        <v>51984</v>
      </c>
      <c r="C240" s="1125"/>
      <c r="D240" s="1146">
        <f t="shared" ca="1" si="57"/>
        <v>52687</v>
      </c>
      <c r="E240" s="1147">
        <f t="shared" ca="1" si="58"/>
        <v>52714</v>
      </c>
      <c r="F240" s="1148">
        <f t="shared" ca="1" si="59"/>
        <v>6999</v>
      </c>
      <c r="G240" s="1149">
        <f ca="1">IF(F240&lt;&gt;"",COUNTIF($F$11:F240,"&gt;0"),"")</f>
        <v>230</v>
      </c>
      <c r="H240" s="1150">
        <v>2.6144464632107983E-2</v>
      </c>
      <c r="I240" s="1094"/>
      <c r="J240" s="1151">
        <f t="shared" ca="1" si="60"/>
        <v>397173575.5385685</v>
      </c>
      <c r="K240" s="1152">
        <f t="shared" ca="1" si="61"/>
        <v>10383890.498475973</v>
      </c>
      <c r="L240" s="1151">
        <f t="shared" ca="1" si="62"/>
        <v>0</v>
      </c>
      <c r="M240" s="1151">
        <f t="shared" ca="1" si="63"/>
        <v>0</v>
      </c>
      <c r="N240" s="1151">
        <f t="shared" ca="1" si="72"/>
        <v>386789685.04009253</v>
      </c>
      <c r="O240" s="1094"/>
      <c r="P240" s="1151">
        <f t="shared" ca="1" si="64"/>
        <v>10383890.498475969</v>
      </c>
      <c r="Q240" s="1151">
        <f t="shared" ca="1" si="65"/>
        <v>367450200.7880879</v>
      </c>
      <c r="R240" s="1151">
        <f t="shared" ca="1" si="73"/>
        <v>377314896.76164007</v>
      </c>
      <c r="S240" s="1151">
        <f t="shared" ca="1" si="74"/>
        <v>9864695.9735521674</v>
      </c>
      <c r="T240" s="1151">
        <f t="shared" ca="1" si="66"/>
        <v>367450200.7880879</v>
      </c>
      <c r="U240" s="1153">
        <f t="shared" ca="1" si="67"/>
        <v>4.8540484840431233E-2</v>
      </c>
      <c r="V240" s="1154">
        <f t="shared" ca="1" si="68"/>
        <v>5.0000000000000044E-2</v>
      </c>
      <c r="X240" s="1155">
        <f t="shared" ca="1" si="75"/>
        <v>19858678.776928425</v>
      </c>
      <c r="Y240" s="1155">
        <f t="shared" ca="1" si="69"/>
        <v>519194.52492380142</v>
      </c>
      <c r="Z240" s="1155">
        <f t="shared" ca="1" si="70"/>
        <v>19339484.252004623</v>
      </c>
      <c r="AA240" s="1153">
        <f t="shared" ca="1" si="71"/>
        <v>4.8530495544790872E-2</v>
      </c>
      <c r="AB240" s="1126"/>
    </row>
    <row r="241" spans="1:28">
      <c r="A241" s="1165">
        <f>Calendar!J233</f>
        <v>52013</v>
      </c>
      <c r="C241" s="1125"/>
      <c r="D241" s="1146">
        <f t="shared" ca="1" si="57"/>
        <v>52717</v>
      </c>
      <c r="E241" s="1147">
        <f t="shared" ca="1" si="58"/>
        <v>52744</v>
      </c>
      <c r="F241" s="1148">
        <f t="shared" ca="1" si="59"/>
        <v>7029</v>
      </c>
      <c r="G241" s="1149">
        <f ca="1">IF(F241&lt;&gt;"",COUNTIF($F$11:F241,"&gt;0"),"")</f>
        <v>231</v>
      </c>
      <c r="H241" s="1150">
        <v>2.6281385504956678E-2</v>
      </c>
      <c r="I241" s="1094"/>
      <c r="J241" s="1151">
        <f t="shared" ca="1" si="60"/>
        <v>386789685.04009253</v>
      </c>
      <c r="K241" s="1152">
        <f t="shared" ca="1" si="61"/>
        <v>10165368.821879447</v>
      </c>
      <c r="L241" s="1151">
        <f t="shared" ca="1" si="62"/>
        <v>0</v>
      </c>
      <c r="M241" s="1151">
        <f t="shared" ca="1" si="63"/>
        <v>0</v>
      </c>
      <c r="N241" s="1151">
        <f t="shared" ca="1" si="72"/>
        <v>376624316.21821308</v>
      </c>
      <c r="O241" s="1094"/>
      <c r="P241" s="1151">
        <f t="shared" ca="1" si="64"/>
        <v>10165368.821879447</v>
      </c>
      <c r="Q241" s="1151">
        <f t="shared" ca="1" si="65"/>
        <v>357793100.40730244</v>
      </c>
      <c r="R241" s="1151">
        <f t="shared" ca="1" si="73"/>
        <v>367450200.7880879</v>
      </c>
      <c r="S241" s="1151">
        <f t="shared" ca="1" si="74"/>
        <v>9657100.3807854652</v>
      </c>
      <c r="T241" s="1151">
        <f t="shared" ca="1" si="66"/>
        <v>357793100.40730244</v>
      </c>
      <c r="U241" s="1153">
        <f t="shared" ca="1" si="67"/>
        <v>4.727141985129521E-2</v>
      </c>
      <c r="V241" s="1154">
        <f t="shared" ca="1" si="68"/>
        <v>4.9999999999999933E-2</v>
      </c>
      <c r="X241" s="1155">
        <f t="shared" ca="1" si="75"/>
        <v>19339484.252004623</v>
      </c>
      <c r="Y241" s="1155">
        <f t="shared" ca="1" si="69"/>
        <v>508268.44109398127</v>
      </c>
      <c r="Z241" s="1155">
        <f t="shared" ca="1" si="70"/>
        <v>18831215.810910642</v>
      </c>
      <c r="AA241" s="1153">
        <f t="shared" ca="1" si="71"/>
        <v>4.7261691720441409E-2</v>
      </c>
      <c r="AB241" s="1126"/>
    </row>
    <row r="242" spans="1:28">
      <c r="A242" s="1165">
        <f>Calendar!J234</f>
        <v>52044</v>
      </c>
      <c r="C242" s="1125"/>
      <c r="D242" s="1146">
        <f t="shared" ca="1" si="57"/>
        <v>52748</v>
      </c>
      <c r="E242" s="1147">
        <f t="shared" ca="1" si="58"/>
        <v>52775</v>
      </c>
      <c r="F242" s="1148">
        <f t="shared" ca="1" si="59"/>
        <v>7060</v>
      </c>
      <c r="G242" s="1149">
        <f ca="1">IF(F242&lt;&gt;"",COUNTIF($F$11:F242,"&gt;0"),"")</f>
        <v>232</v>
      </c>
      <c r="H242" s="1150">
        <v>2.6385687555472232E-2</v>
      </c>
      <c r="I242" s="1094"/>
      <c r="J242" s="1151">
        <f t="shared" ca="1" si="60"/>
        <v>376624316.21821308</v>
      </c>
      <c r="K242" s="1152">
        <f t="shared" ca="1" si="61"/>
        <v>9937491.5335271433</v>
      </c>
      <c r="L242" s="1151">
        <f t="shared" ca="1" si="62"/>
        <v>0</v>
      </c>
      <c r="M242" s="1151">
        <f t="shared" ca="1" si="63"/>
        <v>0</v>
      </c>
      <c r="N242" s="1151">
        <f t="shared" ca="1" si="72"/>
        <v>366686824.68468595</v>
      </c>
      <c r="O242" s="1094"/>
      <c r="P242" s="1151">
        <f t="shared" ca="1" si="64"/>
        <v>9937491.5335271358</v>
      </c>
      <c r="Q242" s="1151">
        <f t="shared" ca="1" si="65"/>
        <v>348352483.45045161</v>
      </c>
      <c r="R242" s="1151">
        <f t="shared" ca="1" si="73"/>
        <v>357793100.40730244</v>
      </c>
      <c r="S242" s="1151">
        <f t="shared" ca="1" si="74"/>
        <v>9440616.9568508267</v>
      </c>
      <c r="T242" s="1151">
        <f t="shared" ca="1" si="66"/>
        <v>348352483.45045161</v>
      </c>
      <c r="U242" s="1153">
        <f t="shared" ca="1" si="67"/>
        <v>4.6029061442816654E-2</v>
      </c>
      <c r="V242" s="1154">
        <f t="shared" ca="1" si="68"/>
        <v>5.0000000000000044E-2</v>
      </c>
      <c r="X242" s="1155">
        <f t="shared" ca="1" si="75"/>
        <v>18831215.810910642</v>
      </c>
      <c r="Y242" s="1155">
        <f t="shared" ca="1" si="69"/>
        <v>496874.57667630911</v>
      </c>
      <c r="Z242" s="1155">
        <f t="shared" ca="1" si="70"/>
        <v>18334341.234234333</v>
      </c>
      <c r="AA242" s="1153">
        <f t="shared" ca="1" si="71"/>
        <v>4.6019588980720047E-2</v>
      </c>
      <c r="AB242" s="1126"/>
    </row>
    <row r="243" spans="1:28">
      <c r="A243" s="1165">
        <f>Calendar!J235</f>
        <v>52075</v>
      </c>
      <c r="C243" s="1125"/>
      <c r="D243" s="1146">
        <f t="shared" ca="1" si="57"/>
        <v>52778</v>
      </c>
      <c r="E243" s="1147">
        <f t="shared" ca="1" si="58"/>
        <v>52805</v>
      </c>
      <c r="F243" s="1148">
        <f t="shared" ca="1" si="59"/>
        <v>7090</v>
      </c>
      <c r="G243" s="1149">
        <f ca="1">IF(F243&lt;&gt;"",COUNTIF($F$11:F243,"&gt;0"),"")</f>
        <v>233</v>
      </c>
      <c r="H243" s="1150">
        <v>2.6452360100786755E-2</v>
      </c>
      <c r="I243" s="1094"/>
      <c r="J243" s="1151">
        <f t="shared" ca="1" si="60"/>
        <v>366686824.68468595</v>
      </c>
      <c r="K243" s="1152">
        <f t="shared" ca="1" si="61"/>
        <v>9699731.9307733737</v>
      </c>
      <c r="L243" s="1151">
        <f t="shared" ca="1" si="62"/>
        <v>0</v>
      </c>
      <c r="M243" s="1151">
        <f t="shared" ca="1" si="63"/>
        <v>0</v>
      </c>
      <c r="N243" s="1151">
        <f t="shared" ca="1" si="72"/>
        <v>356987092.75391257</v>
      </c>
      <c r="O243" s="1094"/>
      <c r="P243" s="1151">
        <f t="shared" ca="1" si="64"/>
        <v>9699731.9307733774</v>
      </c>
      <c r="Q243" s="1151">
        <f t="shared" ca="1" si="65"/>
        <v>339137738.1162169</v>
      </c>
      <c r="R243" s="1151">
        <f t="shared" ca="1" si="73"/>
        <v>348352483.45045161</v>
      </c>
      <c r="S243" s="1151">
        <f t="shared" ca="1" si="74"/>
        <v>9214745.3342347145</v>
      </c>
      <c r="T243" s="1151">
        <f t="shared" ca="1" si="66"/>
        <v>339137738.1162169</v>
      </c>
      <c r="U243" s="1153">
        <f t="shared" ca="1" si="67"/>
        <v>4.4814553009114855E-2</v>
      </c>
      <c r="V243" s="1154">
        <f t="shared" ca="1" si="68"/>
        <v>5.0000000000000155E-2</v>
      </c>
      <c r="X243" s="1155">
        <f t="shared" ca="1" si="75"/>
        <v>18334341.234234333</v>
      </c>
      <c r="Y243" s="1155">
        <f t="shared" ca="1" si="69"/>
        <v>484986.59653866291</v>
      </c>
      <c r="Z243" s="1155">
        <f t="shared" ca="1" si="70"/>
        <v>17849354.63769567</v>
      </c>
      <c r="AA243" s="1153">
        <f t="shared" ca="1" si="71"/>
        <v>4.4805330484443628E-2</v>
      </c>
      <c r="AB243" s="1126"/>
    </row>
    <row r="244" spans="1:28">
      <c r="A244" s="1165">
        <f>Calendar!J236</f>
        <v>52105</v>
      </c>
      <c r="C244" s="1125"/>
      <c r="D244" s="1146">
        <f t="shared" ca="1" si="57"/>
        <v>52809</v>
      </c>
      <c r="E244" s="1147">
        <f t="shared" ca="1" si="58"/>
        <v>52838</v>
      </c>
      <c r="F244" s="1148">
        <f t="shared" ca="1" si="59"/>
        <v>7123</v>
      </c>
      <c r="G244" s="1149">
        <f ca="1">IF(F244&lt;&gt;"",COUNTIF($F$11:F244,"&gt;0"),"")</f>
        <v>234</v>
      </c>
      <c r="H244" s="1150">
        <v>2.660722629029932E-2</v>
      </c>
      <c r="I244" s="1094"/>
      <c r="J244" s="1151">
        <f t="shared" ca="1" si="60"/>
        <v>356987092.75391257</v>
      </c>
      <c r="K244" s="1152">
        <f t="shared" ca="1" si="61"/>
        <v>9498436.3596194237</v>
      </c>
      <c r="L244" s="1151">
        <f t="shared" ca="1" si="62"/>
        <v>0</v>
      </c>
      <c r="M244" s="1151">
        <f t="shared" ca="1" si="63"/>
        <v>0</v>
      </c>
      <c r="N244" s="1151">
        <f t="shared" ca="1" si="72"/>
        <v>347488656.39429313</v>
      </c>
      <c r="O244" s="1094"/>
      <c r="P244" s="1151">
        <f t="shared" ca="1" si="64"/>
        <v>9498436.3596194386</v>
      </c>
      <c r="Q244" s="1151">
        <f t="shared" ca="1" si="65"/>
        <v>330114223.57457846</v>
      </c>
      <c r="R244" s="1151">
        <f t="shared" ca="1" si="73"/>
        <v>339137738.1162169</v>
      </c>
      <c r="S244" s="1151">
        <f t="shared" ca="1" si="74"/>
        <v>9023514.5416384339</v>
      </c>
      <c r="T244" s="1151">
        <f t="shared" ca="1" si="66"/>
        <v>330114223.57457846</v>
      </c>
      <c r="U244" s="1153">
        <f t="shared" ca="1" si="67"/>
        <v>4.3629102315161955E-2</v>
      </c>
      <c r="V244" s="1154">
        <f t="shared" ca="1" si="68"/>
        <v>5.0000000000000044E-2</v>
      </c>
      <c r="X244" s="1155">
        <f t="shared" ca="1" si="75"/>
        <v>17849354.63769567</v>
      </c>
      <c r="Y244" s="1155">
        <f t="shared" ca="1" si="69"/>
        <v>474921.81798100471</v>
      </c>
      <c r="Z244" s="1155">
        <f t="shared" ca="1" si="70"/>
        <v>17374432.819714665</v>
      </c>
      <c r="AA244" s="1153">
        <f t="shared" ca="1" si="71"/>
        <v>4.3620123748034381E-2</v>
      </c>
      <c r="AB244" s="1126"/>
    </row>
    <row r="245" spans="1:28">
      <c r="A245" s="1165">
        <f>Calendar!J237</f>
        <v>52138</v>
      </c>
      <c r="C245" s="1125"/>
      <c r="D245" s="1146">
        <f t="shared" ca="1" si="57"/>
        <v>52840</v>
      </c>
      <c r="E245" s="1147">
        <f t="shared" ca="1" si="58"/>
        <v>52867</v>
      </c>
      <c r="F245" s="1148">
        <f t="shared" ca="1" si="59"/>
        <v>7152</v>
      </c>
      <c r="G245" s="1149">
        <f ca="1">IF(F245&lt;&gt;"",COUNTIF($F$11:F245,"&gt;0"),"")</f>
        <v>235</v>
      </c>
      <c r="H245" s="1150">
        <v>2.6609230945894537E-2</v>
      </c>
      <c r="I245" s="1094"/>
      <c r="J245" s="1151">
        <f t="shared" ca="1" si="60"/>
        <v>347488656.39429313</v>
      </c>
      <c r="K245" s="1152">
        <f t="shared" ca="1" si="61"/>
        <v>9246405.9090743382</v>
      </c>
      <c r="L245" s="1151">
        <f t="shared" ca="1" si="62"/>
        <v>0</v>
      </c>
      <c r="M245" s="1151">
        <f t="shared" ca="1" si="63"/>
        <v>0</v>
      </c>
      <c r="N245" s="1151">
        <f t="shared" ca="1" si="72"/>
        <v>338242250.48521876</v>
      </c>
      <c r="O245" s="1094"/>
      <c r="P245" s="1151">
        <f t="shared" ca="1" si="64"/>
        <v>9246405.9090743661</v>
      </c>
      <c r="Q245" s="1151">
        <f t="shared" ca="1" si="65"/>
        <v>321330137.96095783</v>
      </c>
      <c r="R245" s="1151">
        <f t="shared" ca="1" si="73"/>
        <v>330114223.57457846</v>
      </c>
      <c r="S245" s="1151">
        <f t="shared" ca="1" si="74"/>
        <v>8784085.6136206388</v>
      </c>
      <c r="T245" s="1151">
        <f t="shared" ca="1" si="66"/>
        <v>321330137.96095783</v>
      </c>
      <c r="U245" s="1153">
        <f t="shared" ca="1" si="67"/>
        <v>4.2468252917019819E-2</v>
      </c>
      <c r="V245" s="1154">
        <f t="shared" ca="1" si="68"/>
        <v>5.0000000000000044E-2</v>
      </c>
      <c r="X245" s="1155">
        <f t="shared" ca="1" si="75"/>
        <v>17374432.819714665</v>
      </c>
      <c r="Y245" s="1155">
        <f t="shared" ca="1" si="69"/>
        <v>462320.29545372725</v>
      </c>
      <c r="Z245" s="1155">
        <f t="shared" ca="1" si="70"/>
        <v>16912112.524260938</v>
      </c>
      <c r="AA245" s="1153">
        <f t="shared" ca="1" si="71"/>
        <v>4.2459513244659498E-2</v>
      </c>
      <c r="AB245" s="1126"/>
    </row>
    <row r="246" spans="1:28">
      <c r="A246" s="1165">
        <f>Calendar!J238</f>
        <v>52166</v>
      </c>
      <c r="C246" s="1125"/>
      <c r="D246" s="1146">
        <f t="shared" ca="1" si="57"/>
        <v>52870</v>
      </c>
      <c r="E246" s="1147">
        <f t="shared" ca="1" si="58"/>
        <v>52897</v>
      </c>
      <c r="F246" s="1148">
        <f t="shared" ca="1" si="59"/>
        <v>7182</v>
      </c>
      <c r="G246" s="1149">
        <f ca="1">IF(F246&lt;&gt;"",COUNTIF($F$11:F246,"&gt;0"),"")</f>
        <v>236</v>
      </c>
      <c r="H246" s="1150">
        <v>2.6528809878518623E-2</v>
      </c>
      <c r="I246" s="1094"/>
      <c r="J246" s="1151">
        <f t="shared" ca="1" si="60"/>
        <v>338242250.48521876</v>
      </c>
      <c r="K246" s="1152">
        <f t="shared" ca="1" si="61"/>
        <v>8973164.3560046423</v>
      </c>
      <c r="L246" s="1151">
        <f t="shared" ca="1" si="62"/>
        <v>0</v>
      </c>
      <c r="M246" s="1151">
        <f t="shared" ca="1" si="63"/>
        <v>0</v>
      </c>
      <c r="N246" s="1151">
        <f t="shared" ca="1" si="72"/>
        <v>329269086.12921411</v>
      </c>
      <c r="O246" s="1094"/>
      <c r="P246" s="1151">
        <f t="shared" ca="1" si="64"/>
        <v>8973164.3560046554</v>
      </c>
      <c r="Q246" s="1151">
        <f t="shared" ca="1" si="65"/>
        <v>312805631.82275337</v>
      </c>
      <c r="R246" s="1151">
        <f t="shared" ca="1" si="73"/>
        <v>321330137.96095783</v>
      </c>
      <c r="S246" s="1151">
        <f t="shared" ca="1" si="74"/>
        <v>8524506.1382044554</v>
      </c>
      <c r="T246" s="1151">
        <f t="shared" ca="1" si="66"/>
        <v>312805631.82275337</v>
      </c>
      <c r="U246" s="1153">
        <f t="shared" ca="1" si="67"/>
        <v>4.133820536728218E-2</v>
      </c>
      <c r="V246" s="1154">
        <f t="shared" ca="1" si="68"/>
        <v>5.0000000000000044E-2</v>
      </c>
      <c r="X246" s="1155">
        <f t="shared" ca="1" si="75"/>
        <v>16912112.524260938</v>
      </c>
      <c r="Y246" s="1155">
        <f t="shared" ca="1" si="69"/>
        <v>448658.21780019999</v>
      </c>
      <c r="Z246" s="1155">
        <f t="shared" ca="1" si="70"/>
        <v>16463454.306460738</v>
      </c>
      <c r="AA246" s="1153">
        <f t="shared" ca="1" si="71"/>
        <v>4.1329698250882056E-2</v>
      </c>
      <c r="AB246" s="1126"/>
    </row>
    <row r="247" spans="1:28">
      <c r="A247" s="1165">
        <f>Calendar!J239</f>
        <v>52197</v>
      </c>
      <c r="C247" s="1125"/>
      <c r="D247" s="1146">
        <f t="shared" ca="1" si="57"/>
        <v>52901</v>
      </c>
      <c r="E247" s="1147">
        <f t="shared" ca="1" si="58"/>
        <v>52929</v>
      </c>
      <c r="F247" s="1148">
        <f t="shared" ca="1" si="59"/>
        <v>7214</v>
      </c>
      <c r="G247" s="1149">
        <f ca="1">IF(F247&lt;&gt;"",COUNTIF($F$11:F247,"&gt;0"),"")</f>
        <v>237</v>
      </c>
      <c r="H247" s="1150">
        <v>2.6518091792928092E-2</v>
      </c>
      <c r="I247" s="1094"/>
      <c r="J247" s="1151">
        <f t="shared" ca="1" si="60"/>
        <v>329269086.12921411</v>
      </c>
      <c r="K247" s="1152">
        <f t="shared" ca="1" si="61"/>
        <v>8731587.8505480457</v>
      </c>
      <c r="L247" s="1151">
        <f t="shared" ca="1" si="62"/>
        <v>0</v>
      </c>
      <c r="M247" s="1151">
        <f t="shared" ca="1" si="63"/>
        <v>0</v>
      </c>
      <c r="N247" s="1151">
        <f t="shared" ca="1" si="72"/>
        <v>320537498.27866608</v>
      </c>
      <c r="O247" s="1094"/>
      <c r="P247" s="1151">
        <f t="shared" ca="1" si="64"/>
        <v>8731587.8505480289</v>
      </c>
      <c r="Q247" s="1151">
        <f t="shared" ca="1" si="65"/>
        <v>304510623.36473274</v>
      </c>
      <c r="R247" s="1151">
        <f t="shared" ca="1" si="73"/>
        <v>312805631.82275337</v>
      </c>
      <c r="S247" s="1151">
        <f t="shared" ca="1" si="74"/>
        <v>8295008.4580206275</v>
      </c>
      <c r="T247" s="1151">
        <f t="shared" ca="1" si="66"/>
        <v>304510623.36473274</v>
      </c>
      <c r="U247" s="1153">
        <f t="shared" ca="1" si="67"/>
        <v>4.0241551976374385E-2</v>
      </c>
      <c r="V247" s="1154">
        <f t="shared" ca="1" si="68"/>
        <v>5.0000000000000155E-2</v>
      </c>
      <c r="X247" s="1155">
        <f t="shared" ca="1" si="75"/>
        <v>16463454.306460738</v>
      </c>
      <c r="Y247" s="1155">
        <f t="shared" ca="1" si="69"/>
        <v>436579.39252740145</v>
      </c>
      <c r="Z247" s="1155">
        <f t="shared" ca="1" si="70"/>
        <v>16026874.913933337</v>
      </c>
      <c r="AA247" s="1153">
        <f t="shared" ca="1" si="71"/>
        <v>4.0233270543647941E-2</v>
      </c>
      <c r="AB247" s="1126"/>
    </row>
    <row r="248" spans="1:28">
      <c r="A248" s="1165">
        <f>Calendar!J240</f>
        <v>52229</v>
      </c>
      <c r="C248" s="1125"/>
      <c r="D248" s="1146">
        <f t="shared" ca="1" si="57"/>
        <v>52931</v>
      </c>
      <c r="E248" s="1147">
        <f t="shared" ca="1" si="58"/>
        <v>52958</v>
      </c>
      <c r="F248" s="1148">
        <f t="shared" ca="1" si="59"/>
        <v>7243</v>
      </c>
      <c r="G248" s="1149">
        <f ca="1">IF(F248&lt;&gt;"",COUNTIF($F$11:F248,"&gt;0"),"")</f>
        <v>238</v>
      </c>
      <c r="H248" s="1150">
        <v>2.6272445883014722E-2</v>
      </c>
      <c r="I248" s="1094"/>
      <c r="J248" s="1151">
        <f t="shared" ca="1" si="60"/>
        <v>320537498.27866608</v>
      </c>
      <c r="K248" s="1152">
        <f t="shared" ca="1" si="61"/>
        <v>8421304.0770031791</v>
      </c>
      <c r="L248" s="1151">
        <f t="shared" ca="1" si="62"/>
        <v>0</v>
      </c>
      <c r="M248" s="1151">
        <f t="shared" ca="1" si="63"/>
        <v>0</v>
      </c>
      <c r="N248" s="1151">
        <f t="shared" ca="1" si="72"/>
        <v>312116194.2016629</v>
      </c>
      <c r="O248" s="1094"/>
      <c r="P248" s="1151">
        <f t="shared" ca="1" si="64"/>
        <v>8421304.077003181</v>
      </c>
      <c r="Q248" s="1151">
        <f t="shared" ca="1" si="65"/>
        <v>296510384.49157971</v>
      </c>
      <c r="R248" s="1151">
        <f t="shared" ca="1" si="73"/>
        <v>304510623.36473274</v>
      </c>
      <c r="S248" s="1151">
        <f t="shared" ca="1" si="74"/>
        <v>8000238.8731530309</v>
      </c>
      <c r="T248" s="1151">
        <f t="shared" ca="1" si="66"/>
        <v>296510384.49157971</v>
      </c>
      <c r="U248" s="1153">
        <f t="shared" ca="1" si="67"/>
        <v>3.9174422807175001E-2</v>
      </c>
      <c r="V248" s="1154">
        <f t="shared" ca="1" si="68"/>
        <v>5.0000000000000155E-2</v>
      </c>
      <c r="X248" s="1155">
        <f t="shared" ca="1" si="75"/>
        <v>16026874.913933337</v>
      </c>
      <c r="Y248" s="1155">
        <f t="shared" ca="1" si="69"/>
        <v>421065.20385015011</v>
      </c>
      <c r="Z248" s="1155">
        <f t="shared" ca="1" si="70"/>
        <v>15605809.710083187</v>
      </c>
      <c r="AA248" s="1153">
        <f t="shared" ca="1" si="71"/>
        <v>3.9166360982241778E-2</v>
      </c>
      <c r="AB248" s="1126"/>
    </row>
    <row r="249" spans="1:28">
      <c r="A249" s="1165">
        <f>Calendar!J241</f>
        <v>52258</v>
      </c>
      <c r="C249" s="1125"/>
      <c r="D249" s="1146">
        <f t="shared" ca="1" si="57"/>
        <v>52962</v>
      </c>
      <c r="E249" s="1147">
        <f t="shared" ca="1" si="58"/>
        <v>52989</v>
      </c>
      <c r="F249" s="1148">
        <f t="shared" ca="1" si="59"/>
        <v>7274</v>
      </c>
      <c r="G249" s="1149">
        <f ca="1">IF(F249&lt;&gt;"",COUNTIF($F$11:F249,"&gt;0"),"")</f>
        <v>239</v>
      </c>
      <c r="H249" s="1150">
        <v>2.6225528720367274E-2</v>
      </c>
      <c r="I249" s="1094"/>
      <c r="J249" s="1151">
        <f t="shared" ca="1" si="60"/>
        <v>312116194.2016629</v>
      </c>
      <c r="K249" s="1152">
        <f t="shared" ca="1" si="61"/>
        <v>8185412.2151274402</v>
      </c>
      <c r="L249" s="1151">
        <f t="shared" ca="1" si="62"/>
        <v>0</v>
      </c>
      <c r="M249" s="1151">
        <f t="shared" ca="1" si="63"/>
        <v>0</v>
      </c>
      <c r="N249" s="1151">
        <f t="shared" ca="1" si="72"/>
        <v>303930781.98653543</v>
      </c>
      <c r="O249" s="1094"/>
      <c r="P249" s="1151">
        <f t="shared" ca="1" si="64"/>
        <v>8185412.2151274681</v>
      </c>
      <c r="Q249" s="1151">
        <f t="shared" ca="1" si="65"/>
        <v>288734242.88720864</v>
      </c>
      <c r="R249" s="1151">
        <f t="shared" ca="1" si="73"/>
        <v>296510384.49157971</v>
      </c>
      <c r="S249" s="1151">
        <f t="shared" ca="1" si="74"/>
        <v>7776141.6043710709</v>
      </c>
      <c r="T249" s="1151">
        <f t="shared" ca="1" si="66"/>
        <v>288734242.88720864</v>
      </c>
      <c r="U249" s="1153">
        <f t="shared" ca="1" si="67"/>
        <v>3.8145214903975162E-2</v>
      </c>
      <c r="V249" s="1154">
        <f t="shared" ca="1" si="68"/>
        <v>5.0000000000000044E-2</v>
      </c>
      <c r="X249" s="1155">
        <f t="shared" ca="1" si="75"/>
        <v>15605809.710083187</v>
      </c>
      <c r="Y249" s="1155">
        <f t="shared" ca="1" si="69"/>
        <v>409270.61075639725</v>
      </c>
      <c r="Z249" s="1155">
        <f t="shared" ca="1" si="70"/>
        <v>15196539.099326789</v>
      </c>
      <c r="AA249" s="1153">
        <f t="shared" ca="1" si="71"/>
        <v>3.8137364882901238E-2</v>
      </c>
      <c r="AB249" s="1126"/>
    </row>
    <row r="250" spans="1:28">
      <c r="A250" s="1165">
        <f>Calendar!J242</f>
        <v>52289</v>
      </c>
      <c r="C250" s="1125"/>
      <c r="D250" s="1146">
        <f t="shared" ca="1" si="57"/>
        <v>52993</v>
      </c>
      <c r="E250" s="1147">
        <f t="shared" ca="1" si="58"/>
        <v>53020</v>
      </c>
      <c r="F250" s="1148">
        <f t="shared" ca="1" si="59"/>
        <v>7305</v>
      </c>
      <c r="G250" s="1149">
        <f ca="1">IF(F250&lt;&gt;"",COUNTIF($F$11:F250,"&gt;0"),"")</f>
        <v>240</v>
      </c>
      <c r="H250" s="1150">
        <v>2.6526466269356584E-2</v>
      </c>
      <c r="I250" s="1094"/>
      <c r="J250" s="1151">
        <f t="shared" ca="1" si="60"/>
        <v>303930781.98653543</v>
      </c>
      <c r="K250" s="1152">
        <f t="shared" ca="1" si="61"/>
        <v>8062209.6365850018</v>
      </c>
      <c r="L250" s="1151">
        <f t="shared" ca="1" si="62"/>
        <v>0</v>
      </c>
      <c r="M250" s="1151">
        <f t="shared" ca="1" si="63"/>
        <v>0</v>
      </c>
      <c r="N250" s="1151">
        <f t="shared" ca="1" si="72"/>
        <v>295868572.34995043</v>
      </c>
      <c r="O250" s="1094"/>
      <c r="P250" s="1151">
        <f t="shared" ca="1" si="64"/>
        <v>8062209.6365849972</v>
      </c>
      <c r="Q250" s="1151">
        <f t="shared" ca="1" si="65"/>
        <v>281075143.73245287</v>
      </c>
      <c r="R250" s="1151">
        <f t="shared" ca="1" si="73"/>
        <v>288734242.88720864</v>
      </c>
      <c r="S250" s="1151">
        <f t="shared" ca="1" si="74"/>
        <v>7659099.1547557712</v>
      </c>
      <c r="T250" s="1151">
        <f t="shared" ca="1" si="66"/>
        <v>281075143.73245287</v>
      </c>
      <c r="U250" s="1153">
        <f t="shared" ca="1" si="67"/>
        <v>3.7144836474966379E-2</v>
      </c>
      <c r="V250" s="1154">
        <f t="shared" ca="1" si="68"/>
        <v>5.0000000000000155E-2</v>
      </c>
      <c r="X250" s="1155">
        <f t="shared" ca="1" si="75"/>
        <v>15196539.099326789</v>
      </c>
      <c r="Y250" s="1155">
        <f t="shared" ca="1" si="69"/>
        <v>403110.48182922602</v>
      </c>
      <c r="Z250" s="1155">
        <f t="shared" ca="1" si="70"/>
        <v>14793428.617497563</v>
      </c>
      <c r="AA250" s="1153">
        <f t="shared" ca="1" si="71"/>
        <v>3.7137192324845525E-2</v>
      </c>
      <c r="AB250" s="1126"/>
    </row>
    <row r="251" spans="1:28">
      <c r="A251" s="1165">
        <f>Calendar!J243</f>
        <v>52317</v>
      </c>
      <c r="C251" s="1125"/>
      <c r="D251" s="1146">
        <f t="shared" ca="1" si="57"/>
        <v>53021</v>
      </c>
      <c r="E251" s="1147">
        <f t="shared" ca="1" si="58"/>
        <v>53048</v>
      </c>
      <c r="F251" s="1148">
        <f t="shared" ca="1" si="59"/>
        <v>7333</v>
      </c>
      <c r="G251" s="1149">
        <f ca="1">IF(F251&lt;&gt;"",COUNTIF($F$11:F251,"&gt;0"),"")</f>
        <v>241</v>
      </c>
      <c r="H251" s="1150">
        <v>2.6776128829043153E-2</v>
      </c>
      <c r="I251" s="1094"/>
      <c r="J251" s="1151">
        <f t="shared" ca="1" si="60"/>
        <v>295868572.34995043</v>
      </c>
      <c r="K251" s="1152">
        <f t="shared" ca="1" si="61"/>
        <v>7922215.0097073475</v>
      </c>
      <c r="L251" s="1151">
        <f t="shared" ca="1" si="62"/>
        <v>0</v>
      </c>
      <c r="M251" s="1151">
        <f t="shared" ca="1" si="63"/>
        <v>0</v>
      </c>
      <c r="N251" s="1151">
        <f t="shared" ca="1" si="72"/>
        <v>287946357.3402431</v>
      </c>
      <c r="O251" s="1094"/>
      <c r="P251" s="1151">
        <f t="shared" ca="1" si="64"/>
        <v>7922215.0097073317</v>
      </c>
      <c r="Q251" s="1151">
        <f t="shared" ca="1" si="65"/>
        <v>273549039.47323096</v>
      </c>
      <c r="R251" s="1151">
        <f t="shared" ca="1" si="73"/>
        <v>281075143.73245287</v>
      </c>
      <c r="S251" s="1151">
        <f t="shared" ca="1" si="74"/>
        <v>7526104.2592219114</v>
      </c>
      <c r="T251" s="1151">
        <f t="shared" ca="1" si="66"/>
        <v>273549039.47323096</v>
      </c>
      <c r="U251" s="1153">
        <f t="shared" ca="1" si="67"/>
        <v>3.6159515223132412E-2</v>
      </c>
      <c r="V251" s="1154">
        <f t="shared" ca="1" si="68"/>
        <v>4.9999999999999933E-2</v>
      </c>
      <c r="X251" s="1155">
        <f t="shared" ca="1" si="75"/>
        <v>14793428.617497563</v>
      </c>
      <c r="Y251" s="1155">
        <f t="shared" ca="1" si="69"/>
        <v>396110.75048542023</v>
      </c>
      <c r="Z251" s="1155">
        <f t="shared" ca="1" si="70"/>
        <v>14397317.867012143</v>
      </c>
      <c r="AA251" s="1153">
        <f t="shared" ca="1" si="71"/>
        <v>3.615207384530196E-2</v>
      </c>
      <c r="AB251" s="1126"/>
    </row>
    <row r="252" spans="1:28">
      <c r="A252" s="1165">
        <f>Calendar!J244</f>
        <v>52348</v>
      </c>
      <c r="C252" s="1125"/>
      <c r="D252" s="1146">
        <f t="shared" ca="1" si="57"/>
        <v>53052</v>
      </c>
      <c r="E252" s="1147">
        <f t="shared" ca="1" si="58"/>
        <v>53079</v>
      </c>
      <c r="F252" s="1148">
        <f t="shared" ca="1" si="59"/>
        <v>7364</v>
      </c>
      <c r="G252" s="1149">
        <f ca="1">IF(F252&lt;&gt;"",COUNTIF($F$11:F252,"&gt;0"),"")</f>
        <v>242</v>
      </c>
      <c r="H252" s="1150">
        <v>2.7385870047039105E-2</v>
      </c>
      <c r="I252" s="1094"/>
      <c r="J252" s="1151">
        <f t="shared" ca="1" si="60"/>
        <v>287946357.3402431</v>
      </c>
      <c r="K252" s="1152">
        <f t="shared" ca="1" si="61"/>
        <v>7885661.5226381822</v>
      </c>
      <c r="L252" s="1151">
        <f t="shared" ca="1" si="62"/>
        <v>0</v>
      </c>
      <c r="M252" s="1151">
        <f t="shared" ca="1" si="63"/>
        <v>0</v>
      </c>
      <c r="N252" s="1151">
        <f t="shared" ca="1" si="72"/>
        <v>280060695.8176049</v>
      </c>
      <c r="O252" s="1094"/>
      <c r="P252" s="1151">
        <f t="shared" ca="1" si="64"/>
        <v>7885661.5226382017</v>
      </c>
      <c r="Q252" s="1151">
        <f t="shared" ca="1" si="65"/>
        <v>266057661.02672464</v>
      </c>
      <c r="R252" s="1151">
        <f t="shared" ca="1" si="73"/>
        <v>273549039.47323096</v>
      </c>
      <c r="S252" s="1151">
        <f t="shared" ca="1" si="74"/>
        <v>7491378.4465063214</v>
      </c>
      <c r="T252" s="1151">
        <f t="shared" ca="1" si="66"/>
        <v>266057661.02672464</v>
      </c>
      <c r="U252" s="1153">
        <f t="shared" ca="1" si="67"/>
        <v>3.519130338512208E-2</v>
      </c>
      <c r="V252" s="1154">
        <f t="shared" ca="1" si="68"/>
        <v>5.0000000000000044E-2</v>
      </c>
      <c r="X252" s="1155">
        <f t="shared" ca="1" si="75"/>
        <v>14397317.867012143</v>
      </c>
      <c r="Y252" s="1155">
        <f t="shared" ca="1" si="69"/>
        <v>394283.07613188028</v>
      </c>
      <c r="Z252" s="1155">
        <f t="shared" ca="1" si="70"/>
        <v>14003034.790880263</v>
      </c>
      <c r="AA252" s="1153">
        <f t="shared" ca="1" si="71"/>
        <v>3.5184061258582949E-2</v>
      </c>
      <c r="AB252" s="1126"/>
    </row>
    <row r="253" spans="1:28">
      <c r="A253" s="1165">
        <f>Calendar!J245</f>
        <v>52378</v>
      </c>
      <c r="C253" s="1125"/>
      <c r="D253" s="1146">
        <f t="shared" ca="1" si="57"/>
        <v>53082</v>
      </c>
      <c r="E253" s="1147">
        <f t="shared" ca="1" si="58"/>
        <v>53111</v>
      </c>
      <c r="F253" s="1148">
        <f t="shared" ca="1" si="59"/>
        <v>7396</v>
      </c>
      <c r="G253" s="1149">
        <f ca="1">IF(F253&lt;&gt;"",COUNTIF($F$11:F253,"&gt;0"),"")</f>
        <v>243</v>
      </c>
      <c r="H253" s="1150">
        <v>2.801029486688468E-2</v>
      </c>
      <c r="I253" s="1094"/>
      <c r="J253" s="1151">
        <f t="shared" ca="1" si="60"/>
        <v>280060695.8176049</v>
      </c>
      <c r="K253" s="1152">
        <f t="shared" ca="1" si="61"/>
        <v>7844582.6704760101</v>
      </c>
      <c r="L253" s="1151">
        <f t="shared" ca="1" si="62"/>
        <v>0</v>
      </c>
      <c r="M253" s="1151">
        <f t="shared" ca="1" si="63"/>
        <v>0</v>
      </c>
      <c r="N253" s="1151">
        <f t="shared" ca="1" si="72"/>
        <v>272216113.14712888</v>
      </c>
      <c r="O253" s="1094"/>
      <c r="P253" s="1151">
        <f t="shared" ca="1" si="64"/>
        <v>7844582.6704760194</v>
      </c>
      <c r="Q253" s="1151">
        <f t="shared" ca="1" si="65"/>
        <v>258605307.48977241</v>
      </c>
      <c r="R253" s="1151">
        <f t="shared" ca="1" si="73"/>
        <v>266057661.02672464</v>
      </c>
      <c r="S253" s="1151">
        <f t="shared" ca="1" si="74"/>
        <v>7452353.5369522274</v>
      </c>
      <c r="T253" s="1151">
        <f t="shared" ca="1" si="66"/>
        <v>258605307.48977241</v>
      </c>
      <c r="U253" s="1153">
        <f t="shared" ca="1" si="67"/>
        <v>3.4227558923831197E-2</v>
      </c>
      <c r="V253" s="1154">
        <f t="shared" ca="1" si="68"/>
        <v>5.0000000000000044E-2</v>
      </c>
      <c r="X253" s="1155">
        <f t="shared" ca="1" si="75"/>
        <v>14003034.790880263</v>
      </c>
      <c r="Y253" s="1155">
        <f t="shared" ca="1" si="69"/>
        <v>392229.13352379203</v>
      </c>
      <c r="Z253" s="1155">
        <f t="shared" ca="1" si="70"/>
        <v>13610805.657356471</v>
      </c>
      <c r="AA253" s="1153">
        <f t="shared" ca="1" si="71"/>
        <v>3.4220515129228406E-2</v>
      </c>
      <c r="AB253" s="1126"/>
    </row>
    <row r="254" spans="1:28">
      <c r="A254" s="1165">
        <f>Calendar!J246</f>
        <v>52411</v>
      </c>
      <c r="C254" s="1125"/>
      <c r="D254" s="1146">
        <f t="shared" ca="1" si="57"/>
        <v>53113</v>
      </c>
      <c r="E254" s="1147">
        <f t="shared" ca="1" si="58"/>
        <v>53140</v>
      </c>
      <c r="F254" s="1148">
        <f t="shared" ca="1" si="59"/>
        <v>7425</v>
      </c>
      <c r="G254" s="1149">
        <f ca="1">IF(F254&lt;&gt;"",COUNTIF($F$11:F254,"&gt;0"),"")</f>
        <v>244</v>
      </c>
      <c r="H254" s="1150">
        <v>2.8659681468211358E-2</v>
      </c>
      <c r="I254" s="1094"/>
      <c r="J254" s="1151">
        <f t="shared" ca="1" si="60"/>
        <v>272216113.14712888</v>
      </c>
      <c r="K254" s="1152">
        <f t="shared" ca="1" si="61"/>
        <v>7801627.0933112958</v>
      </c>
      <c r="L254" s="1151">
        <f t="shared" ca="1" si="62"/>
        <v>0</v>
      </c>
      <c r="M254" s="1151">
        <f t="shared" ca="1" si="63"/>
        <v>0</v>
      </c>
      <c r="N254" s="1151">
        <f t="shared" ca="1" si="72"/>
        <v>264414486.05381757</v>
      </c>
      <c r="O254" s="1094"/>
      <c r="P254" s="1151">
        <f t="shared" ca="1" si="64"/>
        <v>7801627.0933113098</v>
      </c>
      <c r="Q254" s="1151">
        <f t="shared" ca="1" si="65"/>
        <v>251193761.75112668</v>
      </c>
      <c r="R254" s="1151">
        <f t="shared" ca="1" si="73"/>
        <v>258605307.48977241</v>
      </c>
      <c r="S254" s="1151">
        <f t="shared" ca="1" si="74"/>
        <v>7411545.7386457324</v>
      </c>
      <c r="T254" s="1151">
        <f t="shared" ca="1" si="66"/>
        <v>251193761.75112668</v>
      </c>
      <c r="U254" s="1153">
        <f t="shared" ca="1" si="67"/>
        <v>3.3268834905801008E-2</v>
      </c>
      <c r="V254" s="1154">
        <f t="shared" ca="1" si="68"/>
        <v>5.0000000000000044E-2</v>
      </c>
      <c r="X254" s="1155">
        <f t="shared" ca="1" si="75"/>
        <v>13610805.657356471</v>
      </c>
      <c r="Y254" s="1155">
        <f t="shared" ca="1" si="69"/>
        <v>390081.35466557741</v>
      </c>
      <c r="Z254" s="1155">
        <f t="shared" ca="1" si="70"/>
        <v>13220724.302690893</v>
      </c>
      <c r="AA254" s="1153">
        <f t="shared" ca="1" si="71"/>
        <v>3.326198840996205E-2</v>
      </c>
      <c r="AB254" s="1126"/>
    </row>
    <row r="255" spans="1:28">
      <c r="A255" s="1165">
        <f>Calendar!J247</f>
        <v>52439</v>
      </c>
      <c r="C255" s="1125"/>
      <c r="D255" s="1146">
        <f t="shared" ca="1" si="57"/>
        <v>53143</v>
      </c>
      <c r="E255" s="1147">
        <f t="shared" ca="1" si="58"/>
        <v>53170</v>
      </c>
      <c r="F255" s="1148">
        <f t="shared" ca="1" si="59"/>
        <v>7455</v>
      </c>
      <c r="G255" s="1149">
        <f ca="1">IF(F255&lt;&gt;"",COUNTIF($F$11:F255,"&gt;0"),"")</f>
        <v>245</v>
      </c>
      <c r="H255" s="1150">
        <v>2.933955360109141E-2</v>
      </c>
      <c r="I255" s="1094"/>
      <c r="J255" s="1151">
        <f t="shared" ca="1" si="60"/>
        <v>264414486.05381757</v>
      </c>
      <c r="K255" s="1152">
        <f t="shared" ca="1" si="61"/>
        <v>7757802.9864810174</v>
      </c>
      <c r="L255" s="1151">
        <f t="shared" ca="1" si="62"/>
        <v>0</v>
      </c>
      <c r="M255" s="1151">
        <f t="shared" ca="1" si="63"/>
        <v>0</v>
      </c>
      <c r="N255" s="1151">
        <f t="shared" ca="1" si="72"/>
        <v>256656683.06733656</v>
      </c>
      <c r="O255" s="1094"/>
      <c r="P255" s="1151">
        <f t="shared" ca="1" si="64"/>
        <v>7757802.9864810109</v>
      </c>
      <c r="Q255" s="1151">
        <f t="shared" ca="1" si="65"/>
        <v>243823848.91396973</v>
      </c>
      <c r="R255" s="1151">
        <f t="shared" ca="1" si="73"/>
        <v>251193761.75112668</v>
      </c>
      <c r="S255" s="1151">
        <f t="shared" ca="1" si="74"/>
        <v>7369912.8371569514</v>
      </c>
      <c r="T255" s="1151">
        <f t="shared" ca="1" si="66"/>
        <v>243823848.91396973</v>
      </c>
      <c r="U255" s="1153">
        <f t="shared" ca="1" si="67"/>
        <v>3.231536069458224E-2</v>
      </c>
      <c r="V255" s="1154">
        <f t="shared" ca="1" si="68"/>
        <v>5.0000000000000044E-2</v>
      </c>
      <c r="X255" s="1155">
        <f t="shared" ca="1" si="75"/>
        <v>13220724.302690893</v>
      </c>
      <c r="Y255" s="1155">
        <f t="shared" ca="1" si="69"/>
        <v>387890.14932405949</v>
      </c>
      <c r="Z255" s="1155">
        <f t="shared" ca="1" si="70"/>
        <v>12832834.153366834</v>
      </c>
      <c r="AA255" s="1153">
        <f t="shared" ca="1" si="71"/>
        <v>3.2308710417133173E-2</v>
      </c>
      <c r="AB255" s="1126"/>
    </row>
    <row r="256" spans="1:28">
      <c r="A256" s="1165">
        <f>Calendar!J248</f>
        <v>52470</v>
      </c>
      <c r="C256" s="1125"/>
      <c r="D256" s="1146">
        <f t="shared" ca="1" si="57"/>
        <v>53174</v>
      </c>
      <c r="E256" s="1147">
        <f t="shared" ca="1" si="58"/>
        <v>53202</v>
      </c>
      <c r="F256" s="1148">
        <f t="shared" ca="1" si="59"/>
        <v>7487</v>
      </c>
      <c r="G256" s="1149">
        <f ca="1">IF(F256&lt;&gt;"",COUNTIF($F$11:F256,"&gt;0"),"")</f>
        <v>246</v>
      </c>
      <c r="H256" s="1150">
        <v>3.0000951199375001E-2</v>
      </c>
      <c r="I256" s="1094"/>
      <c r="J256" s="1151">
        <f t="shared" ca="1" si="60"/>
        <v>256656683.06733656</v>
      </c>
      <c r="K256" s="1152">
        <f t="shared" ca="1" si="61"/>
        <v>7699944.6236966206</v>
      </c>
      <c r="L256" s="1151">
        <f t="shared" ca="1" si="62"/>
        <v>0</v>
      </c>
      <c r="M256" s="1151">
        <f t="shared" ca="1" si="63"/>
        <v>0</v>
      </c>
      <c r="N256" s="1151">
        <f t="shared" ca="1" si="72"/>
        <v>248956738.44363993</v>
      </c>
      <c r="O256" s="1094"/>
      <c r="P256" s="1151">
        <f t="shared" ca="1" si="64"/>
        <v>7699944.6236966252</v>
      </c>
      <c r="Q256" s="1151">
        <f t="shared" ca="1" si="65"/>
        <v>236508901.52145794</v>
      </c>
      <c r="R256" s="1151">
        <f t="shared" ca="1" si="73"/>
        <v>243823848.91396973</v>
      </c>
      <c r="S256" s="1151">
        <f t="shared" ca="1" si="74"/>
        <v>7314947.392511785</v>
      </c>
      <c r="T256" s="1151">
        <f t="shared" ca="1" si="66"/>
        <v>236508901.52145794</v>
      </c>
      <c r="U256" s="1153">
        <f t="shared" ca="1" si="67"/>
        <v>3.1367242437344942E-2</v>
      </c>
      <c r="V256" s="1154">
        <f t="shared" ca="1" si="68"/>
        <v>4.9999999999999933E-2</v>
      </c>
      <c r="X256" s="1155">
        <f t="shared" ca="1" si="75"/>
        <v>12832834.153366834</v>
      </c>
      <c r="Y256" s="1155">
        <f t="shared" ca="1" si="69"/>
        <v>384997.2311848402</v>
      </c>
      <c r="Z256" s="1155">
        <f t="shared" ca="1" si="70"/>
        <v>12447836.922181994</v>
      </c>
      <c r="AA256" s="1153">
        <f t="shared" ca="1" si="71"/>
        <v>3.1360787276067531E-2</v>
      </c>
      <c r="AB256" s="1126"/>
    </row>
    <row r="257" spans="1:28">
      <c r="A257" s="1165">
        <f>Calendar!J249</f>
        <v>52502</v>
      </c>
      <c r="C257" s="1125"/>
      <c r="D257" s="1146">
        <f t="shared" ca="1" si="57"/>
        <v>53205</v>
      </c>
      <c r="E257" s="1147">
        <f t="shared" ca="1" si="58"/>
        <v>53232</v>
      </c>
      <c r="F257" s="1148">
        <f t="shared" ca="1" si="59"/>
        <v>7517</v>
      </c>
      <c r="G257" s="1149">
        <f ca="1">IF(F257&lt;&gt;"",COUNTIF($F$11:F257,"&gt;0"),"")</f>
        <v>247</v>
      </c>
      <c r="H257" s="1150">
        <v>3.072697221838603E-2</v>
      </c>
      <c r="I257" s="1094"/>
      <c r="J257" s="1151">
        <f t="shared" ca="1" si="60"/>
        <v>248956738.44363993</v>
      </c>
      <c r="K257" s="1152">
        <f t="shared" ca="1" si="61"/>
        <v>7649686.7857377212</v>
      </c>
      <c r="L257" s="1151">
        <f t="shared" ca="1" si="62"/>
        <v>0</v>
      </c>
      <c r="M257" s="1151">
        <f t="shared" ca="1" si="63"/>
        <v>0</v>
      </c>
      <c r="N257" s="1151">
        <f t="shared" ca="1" si="72"/>
        <v>241307051.65790221</v>
      </c>
      <c r="O257" s="1094"/>
      <c r="P257" s="1151">
        <f t="shared" ca="1" si="64"/>
        <v>7649686.7857377231</v>
      </c>
      <c r="Q257" s="1151">
        <f t="shared" ca="1" si="65"/>
        <v>229241699.07500708</v>
      </c>
      <c r="R257" s="1151">
        <f t="shared" ca="1" si="73"/>
        <v>236508901.52145794</v>
      </c>
      <c r="S257" s="1151">
        <f t="shared" ca="1" si="74"/>
        <v>7267202.4464508593</v>
      </c>
      <c r="T257" s="1151">
        <f t="shared" ca="1" si="66"/>
        <v>229241699.07500708</v>
      </c>
      <c r="U257" s="1153">
        <f t="shared" ca="1" si="67"/>
        <v>3.0426195327723195E-2</v>
      </c>
      <c r="V257" s="1154">
        <f t="shared" ca="1" si="68"/>
        <v>5.0000000000000044E-2</v>
      </c>
      <c r="X257" s="1155">
        <f t="shared" ca="1" si="75"/>
        <v>12447836.922181994</v>
      </c>
      <c r="Y257" s="1155">
        <f t="shared" ca="1" si="69"/>
        <v>382484.3392868638</v>
      </c>
      <c r="Z257" s="1155">
        <f t="shared" ca="1" si="70"/>
        <v>12065352.58289513</v>
      </c>
      <c r="AA257" s="1153">
        <f t="shared" ca="1" si="71"/>
        <v>3.0419933827424226E-2</v>
      </c>
      <c r="AB257" s="1126"/>
    </row>
    <row r="258" spans="1:28">
      <c r="A258" s="1165">
        <f>Calendar!J250</f>
        <v>52531</v>
      </c>
      <c r="C258" s="1125"/>
      <c r="D258" s="1146">
        <f t="shared" ca="1" si="57"/>
        <v>53235</v>
      </c>
      <c r="E258" s="1147">
        <f t="shared" ca="1" si="58"/>
        <v>53262</v>
      </c>
      <c r="F258" s="1148">
        <f t="shared" ca="1" si="59"/>
        <v>7547</v>
      </c>
      <c r="G258" s="1149">
        <f ca="1">IF(F258&lt;&gt;"",COUNTIF($F$11:F258,"&gt;0"),"")</f>
        <v>248</v>
      </c>
      <c r="H258" s="1150">
        <v>3.1454103598447816E-2</v>
      </c>
      <c r="I258" s="1094"/>
      <c r="J258" s="1151">
        <f t="shared" ca="1" si="60"/>
        <v>241307051.65790221</v>
      </c>
      <c r="K258" s="1152">
        <f t="shared" ca="1" si="61"/>
        <v>7590097.0018836549</v>
      </c>
      <c r="L258" s="1151">
        <f t="shared" ca="1" si="62"/>
        <v>0</v>
      </c>
      <c r="M258" s="1151">
        <f t="shared" ca="1" si="63"/>
        <v>0</v>
      </c>
      <c r="N258" s="1151">
        <f t="shared" ca="1" si="72"/>
        <v>233716954.65601856</v>
      </c>
      <c r="O258" s="1094"/>
      <c r="P258" s="1151">
        <f t="shared" ca="1" si="64"/>
        <v>7590097.0018836558</v>
      </c>
      <c r="Q258" s="1151">
        <f t="shared" ca="1" si="65"/>
        <v>222031106.92321762</v>
      </c>
      <c r="R258" s="1151">
        <f t="shared" ca="1" si="73"/>
        <v>229241699.07500708</v>
      </c>
      <c r="S258" s="1151">
        <f t="shared" ca="1" si="74"/>
        <v>7210592.1517894566</v>
      </c>
      <c r="T258" s="1151">
        <f t="shared" ca="1" si="66"/>
        <v>222031106.92321762</v>
      </c>
      <c r="U258" s="1153">
        <f t="shared" ca="1" si="67"/>
        <v>2.9491290469177055E-2</v>
      </c>
      <c r="V258" s="1154">
        <f t="shared" ca="1" si="68"/>
        <v>5.0000000000000044E-2</v>
      </c>
      <c r="X258" s="1155">
        <f t="shared" ca="1" si="75"/>
        <v>12065352.58289513</v>
      </c>
      <c r="Y258" s="1155">
        <f t="shared" ca="1" si="69"/>
        <v>379504.85009419918</v>
      </c>
      <c r="Z258" s="1155">
        <f t="shared" ca="1" si="70"/>
        <v>11685847.732800931</v>
      </c>
      <c r="AA258" s="1153">
        <f t="shared" ca="1" si="71"/>
        <v>2.9485221365823877E-2</v>
      </c>
      <c r="AB258" s="1126"/>
    </row>
    <row r="259" spans="1:28">
      <c r="A259" s="1165">
        <f>Calendar!J251</f>
        <v>52562</v>
      </c>
      <c r="C259" s="1125"/>
      <c r="D259" s="1146">
        <f t="shared" ca="1" si="57"/>
        <v>53266</v>
      </c>
      <c r="E259" s="1147">
        <f t="shared" ca="1" si="58"/>
        <v>53293</v>
      </c>
      <c r="F259" s="1148">
        <f t="shared" ca="1" si="59"/>
        <v>7578</v>
      </c>
      <c r="G259" s="1149">
        <f ca="1">IF(F259&lt;&gt;"",COUNTIF($F$11:F259,"&gt;0"),"")</f>
        <v>249</v>
      </c>
      <c r="H259" s="1150">
        <v>3.2332006128677628E-2</v>
      </c>
      <c r="I259" s="1094"/>
      <c r="J259" s="1151">
        <f t="shared" ca="1" si="60"/>
        <v>233716954.65601856</v>
      </c>
      <c r="K259" s="1152">
        <f t="shared" ca="1" si="61"/>
        <v>7556538.0103142634</v>
      </c>
      <c r="L259" s="1151">
        <f t="shared" ca="1" si="62"/>
        <v>0</v>
      </c>
      <c r="M259" s="1151">
        <f t="shared" ca="1" si="63"/>
        <v>0</v>
      </c>
      <c r="N259" s="1151">
        <f t="shared" ca="1" si="72"/>
        <v>226160416.6457043</v>
      </c>
      <c r="O259" s="1094"/>
      <c r="P259" s="1151">
        <f t="shared" ca="1" si="64"/>
        <v>7556538.010314256</v>
      </c>
      <c r="Q259" s="1151">
        <f t="shared" ca="1" si="65"/>
        <v>214852395.81341907</v>
      </c>
      <c r="R259" s="1151">
        <f t="shared" ca="1" si="73"/>
        <v>222031106.92321762</v>
      </c>
      <c r="S259" s="1151">
        <f t="shared" ca="1" si="74"/>
        <v>7178711.1097985506</v>
      </c>
      <c r="T259" s="1151">
        <f t="shared" ca="1" si="66"/>
        <v>214852395.81341907</v>
      </c>
      <c r="U259" s="1153">
        <f t="shared" ca="1" si="67"/>
        <v>2.8563668363507645E-2</v>
      </c>
      <c r="V259" s="1154">
        <f t="shared" ca="1" si="68"/>
        <v>5.0000000000000044E-2</v>
      </c>
      <c r="X259" s="1155">
        <f t="shared" ca="1" si="75"/>
        <v>11685847.732800931</v>
      </c>
      <c r="Y259" s="1155">
        <f t="shared" ca="1" si="69"/>
        <v>377826.90051570535</v>
      </c>
      <c r="Z259" s="1155">
        <f t="shared" ca="1" si="70"/>
        <v>11308020.832285225</v>
      </c>
      <c r="AA259" s="1153">
        <f t="shared" ca="1" si="71"/>
        <v>2.8557790158360047E-2</v>
      </c>
      <c r="AB259" s="1126"/>
    </row>
    <row r="260" spans="1:28">
      <c r="A260" s="1165">
        <f>Calendar!J252</f>
        <v>52593</v>
      </c>
      <c r="C260" s="1125"/>
      <c r="D260" s="1146">
        <f t="shared" ca="1" si="57"/>
        <v>53296</v>
      </c>
      <c r="E260" s="1147">
        <f t="shared" ca="1" si="58"/>
        <v>53323</v>
      </c>
      <c r="F260" s="1148">
        <f t="shared" ca="1" si="59"/>
        <v>7608</v>
      </c>
      <c r="G260" s="1149">
        <f ca="1">IF(F260&lt;&gt;"",COUNTIF($F$11:F260,"&gt;0"),"")</f>
        <v>250</v>
      </c>
      <c r="H260" s="1150">
        <v>3.3097341124325198E-2</v>
      </c>
      <c r="I260" s="1094"/>
      <c r="J260" s="1151">
        <f t="shared" ca="1" si="60"/>
        <v>226160416.6457043</v>
      </c>
      <c r="K260" s="1152">
        <f t="shared" ca="1" si="61"/>
        <v>7485308.4585423898</v>
      </c>
      <c r="L260" s="1151">
        <f t="shared" ca="1" si="62"/>
        <v>0</v>
      </c>
      <c r="M260" s="1151">
        <f t="shared" ca="1" si="63"/>
        <v>0</v>
      </c>
      <c r="N260" s="1151">
        <f t="shared" ca="1" si="72"/>
        <v>218675108.18716192</v>
      </c>
      <c r="O260" s="1094"/>
      <c r="P260" s="1151">
        <f t="shared" ca="1" si="64"/>
        <v>7485308.4585423768</v>
      </c>
      <c r="Q260" s="1151">
        <f t="shared" ca="1" si="65"/>
        <v>207741352.77780381</v>
      </c>
      <c r="R260" s="1151">
        <f t="shared" ca="1" si="73"/>
        <v>214852395.81341907</v>
      </c>
      <c r="S260" s="1151">
        <f t="shared" ca="1" si="74"/>
        <v>7111043.0356152654</v>
      </c>
      <c r="T260" s="1151">
        <f t="shared" ca="1" si="66"/>
        <v>207741352.77780381</v>
      </c>
      <c r="U260" s="1153">
        <f t="shared" ca="1" si="67"/>
        <v>2.7640147662921201E-2</v>
      </c>
      <c r="V260" s="1154">
        <f t="shared" ca="1" si="68"/>
        <v>5.0000000000000044E-2</v>
      </c>
      <c r="X260" s="1155">
        <f t="shared" ca="1" si="75"/>
        <v>11308020.832285225</v>
      </c>
      <c r="Y260" s="1155">
        <f t="shared" ca="1" si="69"/>
        <v>374265.42292711139</v>
      </c>
      <c r="Z260" s="1155">
        <f t="shared" ca="1" si="70"/>
        <v>10933755.409358114</v>
      </c>
      <c r="AA260" s="1153">
        <f t="shared" ca="1" si="71"/>
        <v>2.7634459511938478E-2</v>
      </c>
      <c r="AB260" s="1126"/>
    </row>
    <row r="261" spans="1:28">
      <c r="A261" s="1165">
        <f>Calendar!J253</f>
        <v>52623</v>
      </c>
      <c r="C261" s="1125"/>
      <c r="D261" s="1146">
        <f t="shared" ca="1" si="57"/>
        <v>53327</v>
      </c>
      <c r="E261" s="1147">
        <f t="shared" ca="1" si="58"/>
        <v>53356</v>
      </c>
      <c r="F261" s="1148">
        <f t="shared" ca="1" si="59"/>
        <v>7641</v>
      </c>
      <c r="G261" s="1149">
        <f ca="1">IF(F261&lt;&gt;"",COUNTIF($F$11:F261,"&gt;0"),"")</f>
        <v>251</v>
      </c>
      <c r="H261" s="1150">
        <v>3.3942781075839305E-2</v>
      </c>
      <c r="I261" s="1094"/>
      <c r="J261" s="1151">
        <f t="shared" ca="1" si="60"/>
        <v>218675108.18716192</v>
      </c>
      <c r="K261" s="1152">
        <f t="shared" ca="1" si="61"/>
        <v>7422441.3239323124</v>
      </c>
      <c r="L261" s="1151">
        <f t="shared" ca="1" si="62"/>
        <v>0</v>
      </c>
      <c r="M261" s="1151">
        <f t="shared" ca="1" si="63"/>
        <v>0</v>
      </c>
      <c r="N261" s="1151">
        <f t="shared" ca="1" si="72"/>
        <v>211252666.8632296</v>
      </c>
      <c r="O261" s="1094"/>
      <c r="P261" s="1151">
        <f t="shared" ca="1" si="64"/>
        <v>7422441.3239323199</v>
      </c>
      <c r="Q261" s="1151">
        <f t="shared" ca="1" si="65"/>
        <v>200690033.52006811</v>
      </c>
      <c r="R261" s="1151">
        <f t="shared" ca="1" si="73"/>
        <v>207741352.77780381</v>
      </c>
      <c r="S261" s="1151">
        <f t="shared" ca="1" si="74"/>
        <v>7051319.2577356994</v>
      </c>
      <c r="T261" s="1151">
        <f t="shared" ca="1" si="66"/>
        <v>200690033.52006811</v>
      </c>
      <c r="U261" s="1153">
        <f t="shared" ca="1" si="67"/>
        <v>2.6725332266994778E-2</v>
      </c>
      <c r="V261" s="1154">
        <f t="shared" ca="1" si="68"/>
        <v>5.0000000000000044E-2</v>
      </c>
      <c r="X261" s="1155">
        <f t="shared" ca="1" si="75"/>
        <v>10933755.409358114</v>
      </c>
      <c r="Y261" s="1155">
        <f t="shared" ca="1" si="69"/>
        <v>371122.06619662046</v>
      </c>
      <c r="Z261" s="1155">
        <f t="shared" ca="1" si="70"/>
        <v>10562633.343161494</v>
      </c>
      <c r="AA261" s="1153">
        <f t="shared" ca="1" si="71"/>
        <v>2.6719832378685519E-2</v>
      </c>
      <c r="AB261" s="1126"/>
    </row>
    <row r="262" spans="1:28">
      <c r="A262" s="1165">
        <f>Calendar!J254</f>
        <v>52656</v>
      </c>
      <c r="C262" s="1125"/>
      <c r="D262" s="1146">
        <f t="shared" ca="1" si="57"/>
        <v>53358</v>
      </c>
      <c r="E262" s="1147">
        <f t="shared" ca="1" si="58"/>
        <v>53385</v>
      </c>
      <c r="F262" s="1148">
        <f t="shared" ca="1" si="59"/>
        <v>7670</v>
      </c>
      <c r="G262" s="1149">
        <f ca="1">IF(F262&lt;&gt;"",COUNTIF($F$11:F262,"&gt;0"),"")</f>
        <v>252</v>
      </c>
      <c r="H262" s="1150">
        <v>3.4898352762308835E-2</v>
      </c>
      <c r="I262" s="1094"/>
      <c r="J262" s="1151">
        <f t="shared" ca="1" si="60"/>
        <v>211252666.8632296</v>
      </c>
      <c r="K262" s="1152">
        <f t="shared" ca="1" si="61"/>
        <v>7372370.0901714964</v>
      </c>
      <c r="L262" s="1151">
        <f t="shared" ca="1" si="62"/>
        <v>0</v>
      </c>
      <c r="M262" s="1151">
        <f t="shared" ca="1" si="63"/>
        <v>0</v>
      </c>
      <c r="N262" s="1151">
        <f t="shared" ca="1" si="72"/>
        <v>203880296.77305812</v>
      </c>
      <c r="O262" s="1094"/>
      <c r="P262" s="1151">
        <f t="shared" ca="1" si="64"/>
        <v>7372370.0901714861</v>
      </c>
      <c r="Q262" s="1151">
        <f t="shared" ca="1" si="65"/>
        <v>193686281.93440521</v>
      </c>
      <c r="R262" s="1151">
        <f t="shared" ca="1" si="73"/>
        <v>200690033.52006811</v>
      </c>
      <c r="S262" s="1151">
        <f t="shared" ca="1" si="74"/>
        <v>7003751.5856629014</v>
      </c>
      <c r="T262" s="1151">
        <f t="shared" ca="1" si="66"/>
        <v>193686281.93440521</v>
      </c>
      <c r="U262" s="1153">
        <f t="shared" ca="1" si="67"/>
        <v>2.5818200164677108E-2</v>
      </c>
      <c r="V262" s="1154">
        <f t="shared" ca="1" si="68"/>
        <v>5.0000000000000044E-2</v>
      </c>
      <c r="X262" s="1155">
        <f t="shared" ca="1" si="75"/>
        <v>10562633.343161494</v>
      </c>
      <c r="Y262" s="1155">
        <f t="shared" ca="1" si="69"/>
        <v>368618.50450858474</v>
      </c>
      <c r="Z262" s="1155">
        <f t="shared" ca="1" si="70"/>
        <v>10194014.838652909</v>
      </c>
      <c r="AA262" s="1153">
        <f t="shared" ca="1" si="71"/>
        <v>2.5812886957872663E-2</v>
      </c>
      <c r="AB262" s="1126"/>
    </row>
    <row r="263" spans="1:28">
      <c r="A263" s="1165">
        <f>Calendar!J255</f>
        <v>52684</v>
      </c>
      <c r="C263" s="1125"/>
      <c r="D263" s="1146">
        <f t="shared" ca="1" si="57"/>
        <v>53386</v>
      </c>
      <c r="E263" s="1147">
        <f t="shared" ca="1" si="58"/>
        <v>53413</v>
      </c>
      <c r="F263" s="1148">
        <f t="shared" ca="1" si="59"/>
        <v>7698</v>
      </c>
      <c r="G263" s="1149">
        <f ca="1">IF(F263&lt;&gt;"",COUNTIF($F$11:F263,"&gt;0"),"")</f>
        <v>253</v>
      </c>
      <c r="H263" s="1150">
        <v>3.5822025539704504E-2</v>
      </c>
      <c r="I263" s="1094"/>
      <c r="J263" s="1151">
        <f t="shared" ca="1" si="60"/>
        <v>203880296.77305812</v>
      </c>
      <c r="K263" s="1152">
        <f t="shared" ca="1" si="61"/>
        <v>7303405.1980470214</v>
      </c>
      <c r="L263" s="1151">
        <f t="shared" ca="1" si="62"/>
        <v>0</v>
      </c>
      <c r="M263" s="1151">
        <f t="shared" ca="1" si="63"/>
        <v>0</v>
      </c>
      <c r="N263" s="1151">
        <f t="shared" ca="1" si="72"/>
        <v>196576891.5750111</v>
      </c>
      <c r="O263" s="1094"/>
      <c r="P263" s="1151">
        <f t="shared" ca="1" si="64"/>
        <v>7303405.1980470121</v>
      </c>
      <c r="Q263" s="1151">
        <f t="shared" ca="1" si="65"/>
        <v>186748046.99626055</v>
      </c>
      <c r="R263" s="1151">
        <f t="shared" ca="1" si="73"/>
        <v>193686281.93440521</v>
      </c>
      <c r="S263" s="1151">
        <f t="shared" ca="1" si="74"/>
        <v>6938234.938144654</v>
      </c>
      <c r="T263" s="1151">
        <f t="shared" ca="1" si="66"/>
        <v>186748046.99626055</v>
      </c>
      <c r="U263" s="1153">
        <f t="shared" ca="1" si="67"/>
        <v>2.491718750764231E-2</v>
      </c>
      <c r="V263" s="1154">
        <f t="shared" ca="1" si="68"/>
        <v>4.9999999999999933E-2</v>
      </c>
      <c r="X263" s="1155">
        <f t="shared" ca="1" si="75"/>
        <v>10194014.838652909</v>
      </c>
      <c r="Y263" s="1155">
        <f t="shared" ca="1" si="69"/>
        <v>365170.25990235806</v>
      </c>
      <c r="Z263" s="1155">
        <f t="shared" ca="1" si="70"/>
        <v>9828844.5787505507</v>
      </c>
      <c r="AA263" s="1153">
        <f t="shared" ca="1" si="71"/>
        <v>2.4912059723003199E-2</v>
      </c>
      <c r="AB263" s="1126"/>
    </row>
    <row r="264" spans="1:28">
      <c r="A264" s="1165">
        <f>Calendar!J256</f>
        <v>52714</v>
      </c>
      <c r="C264" s="1125"/>
      <c r="D264" s="1146">
        <f t="shared" ca="1" si="57"/>
        <v>53417</v>
      </c>
      <c r="E264" s="1147">
        <f t="shared" ca="1" si="58"/>
        <v>53444</v>
      </c>
      <c r="F264" s="1148">
        <f t="shared" ca="1" si="59"/>
        <v>7729</v>
      </c>
      <c r="G264" s="1149">
        <f ca="1">IF(F264&lt;&gt;"",COUNTIF($F$11:F264,"&gt;0"),"")</f>
        <v>254</v>
      </c>
      <c r="H264" s="1150">
        <v>3.6756342797182935E-2</v>
      </c>
      <c r="I264" s="1094"/>
      <c r="J264" s="1151">
        <f t="shared" ca="1" si="60"/>
        <v>196576891.5750111</v>
      </c>
      <c r="K264" s="1152">
        <f t="shared" ca="1" si="61"/>
        <v>7225447.6127357706</v>
      </c>
      <c r="L264" s="1151">
        <f t="shared" ca="1" si="62"/>
        <v>0</v>
      </c>
      <c r="M264" s="1151">
        <f t="shared" ca="1" si="63"/>
        <v>0</v>
      </c>
      <c r="N264" s="1151">
        <f t="shared" ca="1" si="72"/>
        <v>189351443.96227533</v>
      </c>
      <c r="O264" s="1094"/>
      <c r="P264" s="1151">
        <f t="shared" ca="1" si="64"/>
        <v>7225447.6127357781</v>
      </c>
      <c r="Q264" s="1151">
        <f t="shared" ca="1" si="65"/>
        <v>179883871.76416156</v>
      </c>
      <c r="R264" s="1151">
        <f t="shared" ca="1" si="73"/>
        <v>186748046.99626055</v>
      </c>
      <c r="S264" s="1151">
        <f t="shared" ca="1" si="74"/>
        <v>6864175.2320989966</v>
      </c>
      <c r="T264" s="1151">
        <f t="shared" ca="1" si="66"/>
        <v>179883871.76416156</v>
      </c>
      <c r="U264" s="1153">
        <f t="shared" ca="1" si="67"/>
        <v>2.4024603380365942E-2</v>
      </c>
      <c r="V264" s="1154">
        <f t="shared" ca="1" si="68"/>
        <v>5.0000000000000044E-2</v>
      </c>
      <c r="X264" s="1155">
        <f t="shared" ca="1" si="75"/>
        <v>9828844.5787505507</v>
      </c>
      <c r="Y264" s="1155">
        <f t="shared" ca="1" si="69"/>
        <v>361272.38063678145</v>
      </c>
      <c r="Z264" s="1155">
        <f t="shared" ca="1" si="70"/>
        <v>9467572.1981137693</v>
      </c>
      <c r="AA264" s="1153">
        <f t="shared" ca="1" si="71"/>
        <v>2.4019659283359116E-2</v>
      </c>
      <c r="AB264" s="1126"/>
    </row>
    <row r="265" spans="1:28">
      <c r="A265" s="1165">
        <f>Calendar!J257</f>
        <v>52744</v>
      </c>
      <c r="C265" s="1125"/>
      <c r="D265" s="1146">
        <f t="shared" ca="1" si="57"/>
        <v>53447</v>
      </c>
      <c r="E265" s="1147">
        <f t="shared" ca="1" si="58"/>
        <v>53475</v>
      </c>
      <c r="F265" s="1148">
        <f t="shared" ca="1" si="59"/>
        <v>7760</v>
      </c>
      <c r="G265" s="1149">
        <f ca="1">IF(F265&lt;&gt;"",COUNTIF($F$11:F265,"&gt;0"),"")</f>
        <v>255</v>
      </c>
      <c r="H265" s="1150">
        <v>3.7649027021381273E-2</v>
      </c>
      <c r="I265" s="1094"/>
      <c r="J265" s="1151">
        <f t="shared" ca="1" si="60"/>
        <v>189351443.96227533</v>
      </c>
      <c r="K265" s="1152">
        <f t="shared" ca="1" si="61"/>
        <v>7128897.6302732658</v>
      </c>
      <c r="L265" s="1151">
        <f t="shared" ca="1" si="62"/>
        <v>0</v>
      </c>
      <c r="M265" s="1151">
        <f t="shared" ca="1" si="63"/>
        <v>0</v>
      </c>
      <c r="N265" s="1151">
        <f t="shared" ca="1" si="72"/>
        <v>182222546.33200207</v>
      </c>
      <c r="O265" s="1094"/>
      <c r="P265" s="1151">
        <f t="shared" ca="1" si="64"/>
        <v>7128897.6302732527</v>
      </c>
      <c r="Q265" s="1151">
        <f t="shared" ca="1" si="65"/>
        <v>173111419.01540196</v>
      </c>
      <c r="R265" s="1151">
        <f t="shared" ca="1" si="73"/>
        <v>179883871.76416156</v>
      </c>
      <c r="S265" s="1151">
        <f t="shared" ca="1" si="74"/>
        <v>6772452.7487595975</v>
      </c>
      <c r="T265" s="1151">
        <f t="shared" ca="1" si="66"/>
        <v>173111419.01540196</v>
      </c>
      <c r="U265" s="1153">
        <f t="shared" ca="1" si="67"/>
        <v>2.3141546822950852E-2</v>
      </c>
      <c r="V265" s="1154">
        <f t="shared" ca="1" si="68"/>
        <v>5.0000000000000044E-2</v>
      </c>
      <c r="X265" s="1155">
        <f t="shared" ca="1" si="75"/>
        <v>9467572.1981137693</v>
      </c>
      <c r="Y265" s="1155">
        <f t="shared" ca="1" si="69"/>
        <v>356444.88151365519</v>
      </c>
      <c r="Z265" s="1155">
        <f t="shared" ca="1" si="70"/>
        <v>9111127.3166001141</v>
      </c>
      <c r="AA265" s="1153">
        <f t="shared" ca="1" si="71"/>
        <v>2.3136784452868448E-2</v>
      </c>
      <c r="AB265" s="1126"/>
    </row>
    <row r="266" spans="1:28">
      <c r="A266" s="1165">
        <f>Calendar!J258</f>
        <v>52775</v>
      </c>
      <c r="C266" s="1125"/>
      <c r="D266" s="1146">
        <f t="shared" ca="1" si="57"/>
        <v>53478</v>
      </c>
      <c r="E266" s="1147">
        <f t="shared" ca="1" si="58"/>
        <v>53505</v>
      </c>
      <c r="F266" s="1148">
        <f t="shared" ca="1" si="59"/>
        <v>7790</v>
      </c>
      <c r="G266" s="1149">
        <f ca="1">IF(F266&lt;&gt;"",COUNTIF($F$11:F266,"&gt;0"),"")</f>
        <v>256</v>
      </c>
      <c r="H266" s="1150">
        <v>3.8734567306949054E-2</v>
      </c>
      <c r="I266" s="1094"/>
      <c r="J266" s="1151">
        <f t="shared" ca="1" si="60"/>
        <v>182222546.33200207</v>
      </c>
      <c r="K266" s="1152">
        <f t="shared" ca="1" si="61"/>
        <v>7058311.4857405769</v>
      </c>
      <c r="L266" s="1151">
        <f t="shared" ca="1" si="62"/>
        <v>0</v>
      </c>
      <c r="M266" s="1151">
        <f t="shared" ca="1" si="63"/>
        <v>0</v>
      </c>
      <c r="N266" s="1151">
        <f t="shared" ca="1" si="72"/>
        <v>175164234.8462615</v>
      </c>
      <c r="O266" s="1094"/>
      <c r="P266" s="1151">
        <f t="shared" ca="1" si="64"/>
        <v>7058311.4857405722</v>
      </c>
      <c r="Q266" s="1151">
        <f t="shared" ca="1" si="65"/>
        <v>166406023.10394841</v>
      </c>
      <c r="R266" s="1151">
        <f t="shared" ca="1" si="73"/>
        <v>173111419.01540196</v>
      </c>
      <c r="S266" s="1151">
        <f t="shared" ca="1" si="74"/>
        <v>6705395.9114535451</v>
      </c>
      <c r="T266" s="1151">
        <f t="shared" ca="1" si="66"/>
        <v>166406023.10394841</v>
      </c>
      <c r="U266" s="1153">
        <f t="shared" ca="1" si="67"/>
        <v>2.2270290101297014E-2</v>
      </c>
      <c r="V266" s="1154">
        <f t="shared" ca="1" si="68"/>
        <v>5.0000000000000044E-2</v>
      </c>
      <c r="X266" s="1155">
        <f t="shared" ca="1" si="75"/>
        <v>9111127.3166001141</v>
      </c>
      <c r="Y266" s="1155">
        <f t="shared" ca="1" si="69"/>
        <v>352915.57428702712</v>
      </c>
      <c r="Z266" s="1155">
        <f t="shared" ca="1" si="70"/>
        <v>8758211.742313087</v>
      </c>
      <c r="AA266" s="1153">
        <f t="shared" ca="1" si="71"/>
        <v>2.2265707029814549E-2</v>
      </c>
      <c r="AB266" s="1126"/>
    </row>
    <row r="267" spans="1:28">
      <c r="A267" s="1165">
        <f>Calendar!J259</f>
        <v>52805</v>
      </c>
      <c r="C267" s="1125"/>
      <c r="D267" s="1146">
        <f t="shared" ca="1" si="57"/>
        <v>53508</v>
      </c>
      <c r="E267" s="1147">
        <f t="shared" ca="1" si="58"/>
        <v>53535</v>
      </c>
      <c r="F267" s="1148">
        <f t="shared" ca="1" si="59"/>
        <v>7820</v>
      </c>
      <c r="G267" s="1149">
        <f ca="1">IF(F267&lt;&gt;"",COUNTIF($F$11:F267,"&gt;0"),"")</f>
        <v>257</v>
      </c>
      <c r="H267" s="1150">
        <v>3.9883850534009946E-2</v>
      </c>
      <c r="I267" s="1094"/>
      <c r="J267" s="1151">
        <f t="shared" ca="1" si="60"/>
        <v>175164234.8462615</v>
      </c>
      <c r="K267" s="1152">
        <f t="shared" ca="1" si="61"/>
        <v>6986224.1615125099</v>
      </c>
      <c r="L267" s="1151">
        <f t="shared" ca="1" si="62"/>
        <v>0</v>
      </c>
      <c r="M267" s="1151">
        <f t="shared" ca="1" si="63"/>
        <v>0</v>
      </c>
      <c r="N267" s="1151">
        <f t="shared" ca="1" si="72"/>
        <v>168178010.68474898</v>
      </c>
      <c r="O267" s="1094"/>
      <c r="P267" s="1151">
        <f t="shared" ca="1" si="64"/>
        <v>6986224.1615125239</v>
      </c>
      <c r="Q267" s="1151">
        <f t="shared" ca="1" si="65"/>
        <v>159769110.15051153</v>
      </c>
      <c r="R267" s="1151">
        <f t="shared" ca="1" si="73"/>
        <v>166406023.10394841</v>
      </c>
      <c r="S267" s="1151">
        <f t="shared" ca="1" si="74"/>
        <v>6636912.9534368813</v>
      </c>
      <c r="T267" s="1151">
        <f t="shared" ca="1" si="66"/>
        <v>159769110.15051153</v>
      </c>
      <c r="U267" s="1153">
        <f t="shared" ca="1" si="67"/>
        <v>2.1407660050423046E-2</v>
      </c>
      <c r="V267" s="1154">
        <f t="shared" ca="1" si="68"/>
        <v>4.9999999999999933E-2</v>
      </c>
      <c r="X267" s="1155">
        <f t="shared" ca="1" si="75"/>
        <v>8758211.742313087</v>
      </c>
      <c r="Y267" s="1155">
        <f t="shared" ca="1" si="69"/>
        <v>349311.20807564259</v>
      </c>
      <c r="Z267" s="1155">
        <f t="shared" ca="1" si="70"/>
        <v>8408900.5342374444</v>
      </c>
      <c r="AA267" s="1153">
        <f t="shared" ca="1" si="71"/>
        <v>2.1403254502231395E-2</v>
      </c>
      <c r="AB267" s="1126"/>
    </row>
    <row r="268" spans="1:28">
      <c r="A268" s="1165">
        <f>Calendar!J260</f>
        <v>52838</v>
      </c>
      <c r="C268" s="1125"/>
      <c r="D268" s="1146">
        <f t="shared" ref="D268:D331" ca="1" si="76">IF(E268&lt;&gt;"",EOMONTH(E268,-1),"")</f>
        <v>53539</v>
      </c>
      <c r="E268" s="1147">
        <f t="shared" ref="E268:E331" ca="1" si="77">IF(INDIRECT("A"&amp;(IFERROR(MATCH(E267,A:A),999)+1))&gt;0,INDIRECT("A"&amp;(IFERROR(MATCH(E267,A:A),999)+1)),"")</f>
        <v>53566</v>
      </c>
      <c r="F268" s="1148">
        <f t="shared" ref="F268:F331" ca="1" si="78">IF(E268&lt;&gt;"",E268-$A$31,"")</f>
        <v>7851</v>
      </c>
      <c r="G268" s="1149">
        <f ca="1">IF(F268&lt;&gt;"",COUNTIF($F$11:F268,"&gt;0"),"")</f>
        <v>258</v>
      </c>
      <c r="H268" s="1150">
        <v>4.1168608999543173E-2</v>
      </c>
      <c r="I268" s="1094"/>
      <c r="J268" s="1151">
        <f t="shared" ref="J268:J331" ca="1" si="79">IF(G268=1,$A$7,N267)</f>
        <v>168178010.68474898</v>
      </c>
      <c r="K268" s="1152">
        <f t="shared" ref="K268:K331" ca="1" si="80">H268*J268</f>
        <v>6923654.764201425</v>
      </c>
      <c r="L268" s="1151">
        <f t="shared" ref="L268:L331" ca="1" si="81">IF(E268&lt;&gt;"",(1-(1-$A$25)^(1/12))*(J268-K268),"")</f>
        <v>0</v>
      </c>
      <c r="M268" s="1151">
        <f t="shared" ref="M268:M331" ca="1" si="82">IF(J268-K268-L268&lt;$A$27*$A$5,J268-K268-L268,0)</f>
        <v>0</v>
      </c>
      <c r="N268" s="1151">
        <f t="shared" ca="1" si="72"/>
        <v>161254355.92054754</v>
      </c>
      <c r="O268" s="1094"/>
      <c r="P268" s="1151">
        <f t="shared" ref="P268:P331" ca="1" si="83">IF(G268&lt;&gt; "", R268+X268-N268, "")</f>
        <v>6923654.7642014325</v>
      </c>
      <c r="Q268" s="1151">
        <f t="shared" ref="Q268:Q331" ca="1" si="84">IF(E268&lt;&gt;"", N268*(1-$A$15), "")</f>
        <v>153191638.12452015</v>
      </c>
      <c r="R268" s="1151">
        <f t="shared" ca="1" si="73"/>
        <v>159769110.15051153</v>
      </c>
      <c r="S268" s="1151">
        <f t="shared" ca="1" si="74"/>
        <v>6577472.0259913802</v>
      </c>
      <c r="T268" s="1151">
        <f t="shared" ref="T268:T331" ca="1" si="85">IF(E268&lt;&gt;"", R268-S268, "")</f>
        <v>153191638.12452015</v>
      </c>
      <c r="U268" s="1153">
        <f t="shared" ref="U268:U331" ca="1" si="86">IF(E268&lt;&gt;"", R268/$A$11, "")</f>
        <v>2.0553840136689077E-2</v>
      </c>
      <c r="V268" s="1154">
        <f t="shared" ref="V268:V331" ca="1" si="87">IF(E268&lt;&gt;"", IFERROR(1-T268/N268, "n.a."), "")</f>
        <v>5.0000000000000044E-2</v>
      </c>
      <c r="X268" s="1155">
        <f t="shared" ca="1" si="75"/>
        <v>8408900.5342374444</v>
      </c>
      <c r="Y268" s="1155">
        <f t="shared" ref="Y268:Y331" ca="1" si="88">IF(E268&lt;&gt;"", P268-S268, "")</f>
        <v>346182.73821005225</v>
      </c>
      <c r="Z268" s="1155">
        <f t="shared" ref="Z268:Z331" ca="1" si="89">IF(E268&lt;&gt;"", X268-Y268, "")</f>
        <v>8062717.7960273921</v>
      </c>
      <c r="AA268" s="1153">
        <f t="shared" ref="AA268:AA331" ca="1" si="90">IF(E268&lt;&gt;"", X268/$A$19, "")</f>
        <v>2.0549610298722983E-2</v>
      </c>
      <c r="AB268" s="1126"/>
    </row>
    <row r="269" spans="1:28">
      <c r="A269" s="1165">
        <f>Calendar!J261</f>
        <v>52867</v>
      </c>
      <c r="C269" s="1125"/>
      <c r="D269" s="1146">
        <f t="shared" ca="1" si="76"/>
        <v>53570</v>
      </c>
      <c r="E269" s="1147">
        <f t="shared" ca="1" si="77"/>
        <v>53597</v>
      </c>
      <c r="F269" s="1148">
        <f t="shared" ca="1" si="78"/>
        <v>7882</v>
      </c>
      <c r="G269" s="1149">
        <f ca="1">IF(F269&lt;&gt;"",COUNTIF($F$11:F269,"&gt;0"),"")</f>
        <v>259</v>
      </c>
      <c r="H269" s="1150">
        <v>4.2380601478297121E-2</v>
      </c>
      <c r="I269" s="1094"/>
      <c r="J269" s="1151">
        <f t="shared" ca="1" si="79"/>
        <v>161254355.92054754</v>
      </c>
      <c r="K269" s="1152">
        <f t="shared" ca="1" si="80"/>
        <v>6834056.5949082077</v>
      </c>
      <c r="L269" s="1151">
        <f t="shared" ca="1" si="81"/>
        <v>0</v>
      </c>
      <c r="M269" s="1151">
        <f t="shared" ca="1" si="82"/>
        <v>0</v>
      </c>
      <c r="N269" s="1151">
        <f t="shared" ref="N269:N332" ca="1" si="91">IF(E269&lt;&gt;"",J269-K269-L269-M269,"")</f>
        <v>154420299.32563934</v>
      </c>
      <c r="O269" s="1094"/>
      <c r="P269" s="1151">
        <f t="shared" ca="1" si="83"/>
        <v>6834056.5949082077</v>
      </c>
      <c r="Q269" s="1151">
        <f t="shared" ca="1" si="84"/>
        <v>146699284.35935736</v>
      </c>
      <c r="R269" s="1151">
        <f t="shared" ref="R269:R332" ca="1" si="92">IF(E269&lt;&gt;"", T268, "")</f>
        <v>153191638.12452015</v>
      </c>
      <c r="S269" s="1151">
        <f t="shared" ref="S269:S332" ca="1" si="93">IF(E269&lt;&gt;"", MIN(P269,MAX(R269-Q269,0)), "")</f>
        <v>6492353.7651627958</v>
      </c>
      <c r="T269" s="1151">
        <f t="shared" ca="1" si="85"/>
        <v>146699284.35935736</v>
      </c>
      <c r="U269" s="1153">
        <f t="shared" ca="1" si="86"/>
        <v>1.9707667128662603E-2</v>
      </c>
      <c r="V269" s="1154">
        <f t="shared" ca="1" si="87"/>
        <v>5.0000000000000044E-2</v>
      </c>
      <c r="X269" s="1155">
        <f t="shared" ref="X269:X332" ca="1" si="94">IF(E269&lt;&gt;"", Z268, "")</f>
        <v>8062717.7960273921</v>
      </c>
      <c r="Y269" s="1155">
        <f t="shared" ca="1" si="88"/>
        <v>341702.82974541187</v>
      </c>
      <c r="Z269" s="1155">
        <f t="shared" ca="1" si="89"/>
        <v>7721014.9662819803</v>
      </c>
      <c r="AA269" s="1153">
        <f t="shared" ca="1" si="90"/>
        <v>1.9703611427241915E-2</v>
      </c>
      <c r="AB269" s="1126"/>
    </row>
    <row r="270" spans="1:28">
      <c r="A270" s="1165">
        <f>Calendar!J262</f>
        <v>52897</v>
      </c>
      <c r="C270" s="1125"/>
      <c r="D270" s="1146">
        <f t="shared" ca="1" si="76"/>
        <v>53600</v>
      </c>
      <c r="E270" s="1147">
        <f t="shared" ca="1" si="77"/>
        <v>53629</v>
      </c>
      <c r="F270" s="1148">
        <f t="shared" ca="1" si="78"/>
        <v>7914</v>
      </c>
      <c r="G270" s="1149">
        <f ca="1">IF(F270&lt;&gt;"",COUNTIF($F$11:F270,"&gt;0"),"")</f>
        <v>260</v>
      </c>
      <c r="H270" s="1150">
        <v>4.3543732442168893E-2</v>
      </c>
      <c r="I270" s="1094"/>
      <c r="J270" s="1151">
        <f t="shared" ca="1" si="79"/>
        <v>154420299.32563934</v>
      </c>
      <c r="K270" s="1152">
        <f t="shared" ca="1" si="80"/>
        <v>6724036.1974752732</v>
      </c>
      <c r="L270" s="1151">
        <f t="shared" ca="1" si="81"/>
        <v>0</v>
      </c>
      <c r="M270" s="1151">
        <f t="shared" ca="1" si="82"/>
        <v>0</v>
      </c>
      <c r="N270" s="1151">
        <f t="shared" ca="1" si="91"/>
        <v>147696263.12816405</v>
      </c>
      <c r="O270" s="1094"/>
      <c r="P270" s="1151">
        <f t="shared" ca="1" si="83"/>
        <v>6724036.1974752843</v>
      </c>
      <c r="Q270" s="1151">
        <f t="shared" ca="1" si="84"/>
        <v>140311449.97175583</v>
      </c>
      <c r="R270" s="1151">
        <f t="shared" ca="1" si="92"/>
        <v>146699284.35935736</v>
      </c>
      <c r="S270" s="1151">
        <f t="shared" ca="1" si="93"/>
        <v>6387834.3876015246</v>
      </c>
      <c r="T270" s="1151">
        <f t="shared" ca="1" si="85"/>
        <v>140311449.97175583</v>
      </c>
      <c r="U270" s="1153">
        <f t="shared" ca="1" si="86"/>
        <v>1.8872444342015817E-2</v>
      </c>
      <c r="V270" s="1154">
        <f t="shared" ca="1" si="87"/>
        <v>5.0000000000000155E-2</v>
      </c>
      <c r="X270" s="1155">
        <f t="shared" ca="1" si="94"/>
        <v>7721014.9662819803</v>
      </c>
      <c r="Y270" s="1155">
        <f t="shared" ca="1" si="88"/>
        <v>336201.80987375975</v>
      </c>
      <c r="Z270" s="1155">
        <f t="shared" ca="1" si="89"/>
        <v>7384813.1564082205</v>
      </c>
      <c r="AA270" s="1153">
        <f t="shared" ca="1" si="90"/>
        <v>1.8868560523660753E-2</v>
      </c>
      <c r="AB270" s="1126"/>
    </row>
    <row r="271" spans="1:28">
      <c r="A271" s="1165">
        <f>Calendar!J263</f>
        <v>52929</v>
      </c>
      <c r="C271" s="1125"/>
      <c r="D271" s="1146">
        <f t="shared" ca="1" si="76"/>
        <v>53631</v>
      </c>
      <c r="E271" s="1147">
        <f t="shared" ca="1" si="77"/>
        <v>53658</v>
      </c>
      <c r="F271" s="1148">
        <f t="shared" ca="1" si="78"/>
        <v>7943</v>
      </c>
      <c r="G271" s="1149">
        <f ca="1">IF(F271&lt;&gt;"",COUNTIF($F$11:F271,"&gt;0"),"")</f>
        <v>261</v>
      </c>
      <c r="H271" s="1150">
        <v>4.4974028314519694E-2</v>
      </c>
      <c r="I271" s="1094"/>
      <c r="J271" s="1151">
        <f t="shared" ca="1" si="79"/>
        <v>147696263.12816405</v>
      </c>
      <c r="K271" s="1152">
        <f t="shared" ca="1" si="80"/>
        <v>6642495.9198748013</v>
      </c>
      <c r="L271" s="1151">
        <f t="shared" ca="1" si="81"/>
        <v>0</v>
      </c>
      <c r="M271" s="1151">
        <f t="shared" ca="1" si="82"/>
        <v>0</v>
      </c>
      <c r="N271" s="1151">
        <f t="shared" ca="1" si="91"/>
        <v>141053767.20828927</v>
      </c>
      <c r="O271" s="1094"/>
      <c r="P271" s="1151">
        <f t="shared" ca="1" si="83"/>
        <v>6642495.9198747873</v>
      </c>
      <c r="Q271" s="1151">
        <f t="shared" ca="1" si="84"/>
        <v>134001078.84787479</v>
      </c>
      <c r="R271" s="1151">
        <f t="shared" ca="1" si="92"/>
        <v>140311449.97175583</v>
      </c>
      <c r="S271" s="1151">
        <f t="shared" ca="1" si="93"/>
        <v>6310371.123881042</v>
      </c>
      <c r="T271" s="1151">
        <f t="shared" ca="1" si="85"/>
        <v>134001078.84787479</v>
      </c>
      <c r="U271" s="1153">
        <f t="shared" ca="1" si="86"/>
        <v>1.8050667675057357E-2</v>
      </c>
      <c r="V271" s="1154">
        <f t="shared" ca="1" si="87"/>
        <v>5.0000000000000044E-2</v>
      </c>
      <c r="X271" s="1155">
        <f t="shared" ca="1" si="94"/>
        <v>7384813.1564082205</v>
      </c>
      <c r="Y271" s="1155">
        <f t="shared" ca="1" si="88"/>
        <v>332124.79599374533</v>
      </c>
      <c r="Z271" s="1155">
        <f t="shared" ca="1" si="89"/>
        <v>7052688.3604144752</v>
      </c>
      <c r="AA271" s="1153">
        <f t="shared" ca="1" si="90"/>
        <v>1.8046952972649612E-2</v>
      </c>
      <c r="AB271" s="1126"/>
    </row>
    <row r="272" spans="1:28">
      <c r="A272" s="1165">
        <f>Calendar!J264</f>
        <v>52958</v>
      </c>
      <c r="C272" s="1125"/>
      <c r="D272" s="1146">
        <f t="shared" ca="1" si="76"/>
        <v>53661</v>
      </c>
      <c r="E272" s="1147">
        <f t="shared" ca="1" si="77"/>
        <v>53688</v>
      </c>
      <c r="F272" s="1148">
        <f t="shared" ca="1" si="78"/>
        <v>7973</v>
      </c>
      <c r="G272" s="1149">
        <f ca="1">IF(F272&lt;&gt;"",COUNTIF($F$11:F272,"&gt;0"),"")</f>
        <v>262</v>
      </c>
      <c r="H272" s="1150">
        <v>4.6209179495479959E-2</v>
      </c>
      <c r="I272" s="1094"/>
      <c r="J272" s="1151">
        <f t="shared" ca="1" si="79"/>
        <v>141053767.20828927</v>
      </c>
      <c r="K272" s="1152">
        <f t="shared" ca="1" si="80"/>
        <v>6517978.8474414833</v>
      </c>
      <c r="L272" s="1151">
        <f t="shared" ca="1" si="81"/>
        <v>0</v>
      </c>
      <c r="M272" s="1151">
        <f t="shared" ca="1" si="82"/>
        <v>0</v>
      </c>
      <c r="N272" s="1151">
        <f t="shared" ca="1" si="91"/>
        <v>134535788.36084777</v>
      </c>
      <c r="O272" s="1094"/>
      <c r="P272" s="1151">
        <f t="shared" ca="1" si="83"/>
        <v>6517978.8474414945</v>
      </c>
      <c r="Q272" s="1151">
        <f t="shared" ca="1" si="84"/>
        <v>127808998.94280538</v>
      </c>
      <c r="R272" s="1151">
        <f t="shared" ca="1" si="92"/>
        <v>134001078.84787479</v>
      </c>
      <c r="S272" s="1151">
        <f t="shared" ca="1" si="93"/>
        <v>6192079.9050694108</v>
      </c>
      <c r="T272" s="1151">
        <f t="shared" ca="1" si="85"/>
        <v>127808998.94280538</v>
      </c>
      <c r="U272" s="1153">
        <f t="shared" ca="1" si="86"/>
        <v>1.7238856435943344E-2</v>
      </c>
      <c r="V272" s="1154">
        <f t="shared" ca="1" si="87"/>
        <v>5.0000000000000044E-2</v>
      </c>
      <c r="X272" s="1155">
        <f t="shared" ca="1" si="94"/>
        <v>7052688.3604144752</v>
      </c>
      <c r="Y272" s="1155">
        <f t="shared" ca="1" si="88"/>
        <v>325898.94237208366</v>
      </c>
      <c r="Z272" s="1155">
        <f t="shared" ca="1" si="89"/>
        <v>6726789.4180423915</v>
      </c>
      <c r="AA272" s="1153">
        <f t="shared" ca="1" si="90"/>
        <v>1.7235308798666849E-2</v>
      </c>
      <c r="AB272" s="1126"/>
    </row>
    <row r="273" spans="1:28">
      <c r="A273" s="1165">
        <f>Calendar!J265</f>
        <v>52989</v>
      </c>
      <c r="C273" s="1125"/>
      <c r="D273" s="1146">
        <f t="shared" ca="1" si="76"/>
        <v>53692</v>
      </c>
      <c r="E273" s="1147">
        <f t="shared" ca="1" si="77"/>
        <v>53720</v>
      </c>
      <c r="F273" s="1148">
        <f t="shared" ca="1" si="78"/>
        <v>8005</v>
      </c>
      <c r="G273" s="1149">
        <f ca="1">IF(F273&lt;&gt;"",COUNTIF($F$11:F273,"&gt;0"),"")</f>
        <v>263</v>
      </c>
      <c r="H273" s="1150">
        <v>4.7297366431884647E-2</v>
      </c>
      <c r="I273" s="1094"/>
      <c r="J273" s="1151">
        <f t="shared" ca="1" si="79"/>
        <v>134535788.36084777</v>
      </c>
      <c r="K273" s="1152">
        <f t="shared" ca="1" si="80"/>
        <v>6363188.4803054985</v>
      </c>
      <c r="L273" s="1151">
        <f t="shared" ca="1" si="81"/>
        <v>0</v>
      </c>
      <c r="M273" s="1151">
        <f t="shared" ca="1" si="82"/>
        <v>0</v>
      </c>
      <c r="N273" s="1151">
        <f t="shared" ca="1" si="91"/>
        <v>128172599.88054228</v>
      </c>
      <c r="O273" s="1094"/>
      <c r="P273" s="1151">
        <f t="shared" ca="1" si="83"/>
        <v>6363188.4803054929</v>
      </c>
      <c r="Q273" s="1151">
        <f t="shared" ca="1" si="84"/>
        <v>121763969.88651516</v>
      </c>
      <c r="R273" s="1151">
        <f t="shared" ca="1" si="92"/>
        <v>127808998.94280538</v>
      </c>
      <c r="S273" s="1151">
        <f t="shared" ca="1" si="93"/>
        <v>6045029.0562902242</v>
      </c>
      <c r="T273" s="1151">
        <f t="shared" ca="1" si="85"/>
        <v>121763969.88651516</v>
      </c>
      <c r="U273" s="1153">
        <f t="shared" ca="1" si="86"/>
        <v>1.6442263024598027E-2</v>
      </c>
      <c r="V273" s="1154">
        <f t="shared" ca="1" si="87"/>
        <v>5.0000000000000044E-2</v>
      </c>
      <c r="X273" s="1155">
        <f t="shared" ca="1" si="94"/>
        <v>6726789.4180423915</v>
      </c>
      <c r="Y273" s="1155">
        <f t="shared" ca="1" si="88"/>
        <v>318159.42401526868</v>
      </c>
      <c r="Z273" s="1155">
        <f t="shared" ca="1" si="89"/>
        <v>6408629.9940271229</v>
      </c>
      <c r="AA273" s="1153">
        <f t="shared" ca="1" si="90"/>
        <v>1.6438879320729207E-2</v>
      </c>
      <c r="AB273" s="1126"/>
    </row>
    <row r="274" spans="1:28">
      <c r="A274" s="1165">
        <f>Calendar!J266</f>
        <v>53020</v>
      </c>
      <c r="C274" s="1125"/>
      <c r="D274" s="1146">
        <f t="shared" ca="1" si="76"/>
        <v>53723</v>
      </c>
      <c r="E274" s="1147">
        <f t="shared" ca="1" si="77"/>
        <v>53750</v>
      </c>
      <c r="F274" s="1148">
        <f t="shared" ca="1" si="78"/>
        <v>8035</v>
      </c>
      <c r="G274" s="1149">
        <f ca="1">IF(F274&lt;&gt;"",COUNTIF($F$11:F274,"&gt;0"),"")</f>
        <v>264</v>
      </c>
      <c r="H274" s="1150">
        <v>4.8715388676511213E-2</v>
      </c>
      <c r="I274" s="1094"/>
      <c r="J274" s="1151">
        <f t="shared" ca="1" si="79"/>
        <v>128172599.88054228</v>
      </c>
      <c r="K274" s="1152">
        <f t="shared" ca="1" si="80"/>
        <v>6243978.0208595721</v>
      </c>
      <c r="L274" s="1151">
        <f t="shared" ca="1" si="81"/>
        <v>0</v>
      </c>
      <c r="M274" s="1151">
        <f t="shared" ca="1" si="82"/>
        <v>0</v>
      </c>
      <c r="N274" s="1151">
        <f t="shared" ca="1" si="91"/>
        <v>121928621.85968271</v>
      </c>
      <c r="O274" s="1094"/>
      <c r="P274" s="1151">
        <f t="shared" ca="1" si="83"/>
        <v>6243978.0208595693</v>
      </c>
      <c r="Q274" s="1151">
        <f t="shared" ca="1" si="84"/>
        <v>115832190.76669857</v>
      </c>
      <c r="R274" s="1151">
        <f t="shared" ca="1" si="92"/>
        <v>121763969.88651516</v>
      </c>
      <c r="S274" s="1151">
        <f t="shared" ca="1" si="93"/>
        <v>5931779.1198165864</v>
      </c>
      <c r="T274" s="1151">
        <f t="shared" ca="1" si="85"/>
        <v>115832190.76669857</v>
      </c>
      <c r="U274" s="1153">
        <f t="shared" ca="1" si="86"/>
        <v>1.5664587285354185E-2</v>
      </c>
      <c r="V274" s="1154">
        <f t="shared" ca="1" si="87"/>
        <v>5.0000000000000044E-2</v>
      </c>
      <c r="X274" s="1155">
        <f t="shared" ca="1" si="94"/>
        <v>6408629.9940271229</v>
      </c>
      <c r="Y274" s="1155">
        <f t="shared" ca="1" si="88"/>
        <v>312198.90104298294</v>
      </c>
      <c r="Z274" s="1155">
        <f t="shared" ca="1" si="89"/>
        <v>6096431.0929841399</v>
      </c>
      <c r="AA274" s="1153">
        <f t="shared" ca="1" si="90"/>
        <v>1.5661363621767163E-2</v>
      </c>
      <c r="AB274" s="1126"/>
    </row>
    <row r="275" spans="1:28">
      <c r="A275" s="1165">
        <f>Calendar!J267</f>
        <v>53048</v>
      </c>
      <c r="C275" s="1125"/>
      <c r="D275" s="1146">
        <f t="shared" ca="1" si="76"/>
        <v>53751</v>
      </c>
      <c r="E275" s="1147">
        <f t="shared" ca="1" si="77"/>
        <v>53778</v>
      </c>
      <c r="F275" s="1148">
        <f t="shared" ca="1" si="78"/>
        <v>8063</v>
      </c>
      <c r="G275" s="1149">
        <f ca="1">IF(F275&lt;&gt;"",COUNTIF($F$11:F275,"&gt;0"),"")</f>
        <v>265</v>
      </c>
      <c r="H275" s="1150">
        <v>5.0165108466581725E-2</v>
      </c>
      <c r="I275" s="1094"/>
      <c r="J275" s="1151">
        <f t="shared" ca="1" si="79"/>
        <v>121928621.85968271</v>
      </c>
      <c r="K275" s="1152">
        <f t="shared" ca="1" si="80"/>
        <v>6116562.5407718103</v>
      </c>
      <c r="L275" s="1151">
        <f t="shared" ca="1" si="81"/>
        <v>0</v>
      </c>
      <c r="M275" s="1151">
        <f t="shared" ca="1" si="82"/>
        <v>0</v>
      </c>
      <c r="N275" s="1151">
        <f t="shared" ca="1" si="91"/>
        <v>115812059.3189109</v>
      </c>
      <c r="O275" s="1094"/>
      <c r="P275" s="1151">
        <f t="shared" ca="1" si="83"/>
        <v>6116562.5407718122</v>
      </c>
      <c r="Q275" s="1151">
        <f t="shared" ca="1" si="84"/>
        <v>110021456.35296534</v>
      </c>
      <c r="R275" s="1151">
        <f t="shared" ca="1" si="92"/>
        <v>115832190.76669857</v>
      </c>
      <c r="S275" s="1151">
        <f t="shared" ca="1" si="93"/>
        <v>5810734.413733229</v>
      </c>
      <c r="T275" s="1151">
        <f t="shared" ca="1" si="85"/>
        <v>110021456.35296534</v>
      </c>
      <c r="U275" s="1153">
        <f t="shared" ca="1" si="86"/>
        <v>1.4901480827291022E-2</v>
      </c>
      <c r="V275" s="1154">
        <f t="shared" ca="1" si="87"/>
        <v>5.0000000000000155E-2</v>
      </c>
      <c r="X275" s="1155">
        <f t="shared" ca="1" si="94"/>
        <v>6096431.0929841399</v>
      </c>
      <c r="Y275" s="1155">
        <f t="shared" ca="1" si="88"/>
        <v>305828.12703858316</v>
      </c>
      <c r="Z275" s="1155">
        <f t="shared" ca="1" si="89"/>
        <v>5790602.9659455568</v>
      </c>
      <c r="AA275" s="1153">
        <f t="shared" ca="1" si="90"/>
        <v>1.4898414205728593E-2</v>
      </c>
      <c r="AB275" s="1126"/>
    </row>
    <row r="276" spans="1:28">
      <c r="A276" s="1165">
        <f>Calendar!J268</f>
        <v>53079</v>
      </c>
      <c r="C276" s="1125"/>
      <c r="D276" s="1146">
        <f t="shared" ca="1" si="76"/>
        <v>53782</v>
      </c>
      <c r="E276" s="1147">
        <f t="shared" ca="1" si="77"/>
        <v>53811</v>
      </c>
      <c r="F276" s="1148">
        <f t="shared" ca="1" si="78"/>
        <v>8096</v>
      </c>
      <c r="G276" s="1149">
        <f ca="1">IF(F276&lt;&gt;"",COUNTIF($F$11:F276,"&gt;0"),"")</f>
        <v>266</v>
      </c>
      <c r="H276" s="1150">
        <v>5.1883001386825167E-2</v>
      </c>
      <c r="I276" s="1094"/>
      <c r="J276" s="1151">
        <f t="shared" ca="1" si="79"/>
        <v>115812059.3189109</v>
      </c>
      <c r="K276" s="1152">
        <f t="shared" ca="1" si="80"/>
        <v>6008677.234254133</v>
      </c>
      <c r="L276" s="1151">
        <f t="shared" ca="1" si="81"/>
        <v>0</v>
      </c>
      <c r="M276" s="1151">
        <f t="shared" ca="1" si="82"/>
        <v>0</v>
      </c>
      <c r="N276" s="1151">
        <f t="shared" ca="1" si="91"/>
        <v>109803382.08465676</v>
      </c>
      <c r="O276" s="1094"/>
      <c r="P276" s="1151">
        <f t="shared" ca="1" si="83"/>
        <v>6008677.2342541367</v>
      </c>
      <c r="Q276" s="1151">
        <f t="shared" ca="1" si="84"/>
        <v>104313212.98042391</v>
      </c>
      <c r="R276" s="1151">
        <f t="shared" ca="1" si="92"/>
        <v>110021456.35296534</v>
      </c>
      <c r="S276" s="1151">
        <f t="shared" ca="1" si="93"/>
        <v>5708243.3725414276</v>
      </c>
      <c r="T276" s="1151">
        <f t="shared" ca="1" si="85"/>
        <v>104313212.98042391</v>
      </c>
      <c r="U276" s="1153">
        <f t="shared" ca="1" si="86"/>
        <v>1.4153946425277278E-2</v>
      </c>
      <c r="V276" s="1154">
        <f t="shared" ca="1" si="87"/>
        <v>5.0000000000000044E-2</v>
      </c>
      <c r="X276" s="1155">
        <f t="shared" ca="1" si="94"/>
        <v>5790602.9659455568</v>
      </c>
      <c r="Y276" s="1155">
        <f t="shared" ca="1" si="88"/>
        <v>300433.86171270907</v>
      </c>
      <c r="Z276" s="1155">
        <f t="shared" ca="1" si="89"/>
        <v>5490169.1042328477</v>
      </c>
      <c r="AA276" s="1153">
        <f t="shared" ca="1" si="90"/>
        <v>1.4151033641118175E-2</v>
      </c>
      <c r="AB276" s="1126"/>
    </row>
    <row r="277" spans="1:28">
      <c r="A277" s="1165">
        <f>Calendar!J269</f>
        <v>53111</v>
      </c>
      <c r="C277" s="1125"/>
      <c r="D277" s="1146">
        <f t="shared" ca="1" si="76"/>
        <v>53812</v>
      </c>
      <c r="E277" s="1147">
        <f t="shared" ca="1" si="77"/>
        <v>53839</v>
      </c>
      <c r="F277" s="1148">
        <f t="shared" ca="1" si="78"/>
        <v>8124</v>
      </c>
      <c r="G277" s="1149">
        <f ca="1">IF(F277&lt;&gt;"",COUNTIF($F$11:F277,"&gt;0"),"")</f>
        <v>267</v>
      </c>
      <c r="H277" s="1150">
        <v>5.3713176463733601E-2</v>
      </c>
      <c r="I277" s="1094"/>
      <c r="J277" s="1151">
        <f t="shared" ca="1" si="79"/>
        <v>109803382.08465676</v>
      </c>
      <c r="K277" s="1152">
        <f t="shared" ca="1" si="80"/>
        <v>5897888.4382279329</v>
      </c>
      <c r="L277" s="1151">
        <f t="shared" ca="1" si="81"/>
        <v>0</v>
      </c>
      <c r="M277" s="1151">
        <f t="shared" ca="1" si="82"/>
        <v>0</v>
      </c>
      <c r="N277" s="1151">
        <f t="shared" ca="1" si="91"/>
        <v>103905493.64642882</v>
      </c>
      <c r="O277" s="1094"/>
      <c r="P277" s="1151">
        <f t="shared" ca="1" si="83"/>
        <v>5897888.4382279366</v>
      </c>
      <c r="Q277" s="1151">
        <f t="shared" ca="1" si="84"/>
        <v>98710218.964107379</v>
      </c>
      <c r="R277" s="1151">
        <f t="shared" ca="1" si="92"/>
        <v>104313212.98042391</v>
      </c>
      <c r="S277" s="1151">
        <f t="shared" ca="1" si="93"/>
        <v>5602994.0163165331</v>
      </c>
      <c r="T277" s="1151">
        <f t="shared" ca="1" si="85"/>
        <v>98710218.964107379</v>
      </c>
      <c r="U277" s="1153">
        <f t="shared" ca="1" si="86"/>
        <v>1.3419597203265568E-2</v>
      </c>
      <c r="V277" s="1154">
        <f t="shared" ca="1" si="87"/>
        <v>5.0000000000000044E-2</v>
      </c>
      <c r="X277" s="1155">
        <f t="shared" ca="1" si="94"/>
        <v>5490169.1042328477</v>
      </c>
      <c r="Y277" s="1155">
        <f t="shared" ca="1" si="88"/>
        <v>294894.42191140354</v>
      </c>
      <c r="Z277" s="1155">
        <f t="shared" ca="1" si="89"/>
        <v>5195274.6823214442</v>
      </c>
      <c r="AA277" s="1153">
        <f t="shared" ca="1" si="90"/>
        <v>1.3416835543091025E-2</v>
      </c>
      <c r="AB277" s="1126"/>
    </row>
    <row r="278" spans="1:28">
      <c r="A278" s="1165">
        <f>Calendar!J270</f>
        <v>53140</v>
      </c>
      <c r="C278" s="1125"/>
      <c r="D278" s="1146">
        <f t="shared" ca="1" si="76"/>
        <v>53843</v>
      </c>
      <c r="E278" s="1147">
        <f t="shared" ca="1" si="77"/>
        <v>53870</v>
      </c>
      <c r="F278" s="1148">
        <f t="shared" ca="1" si="78"/>
        <v>8155</v>
      </c>
      <c r="G278" s="1149">
        <f ca="1">IF(F278&lt;&gt;"",COUNTIF($F$11:F278,"&gt;0"),"")</f>
        <v>268</v>
      </c>
      <c r="H278" s="1150">
        <v>5.5394495085137607E-2</v>
      </c>
      <c r="I278" s="1094"/>
      <c r="J278" s="1151">
        <f t="shared" ca="1" si="79"/>
        <v>103905493.64642882</v>
      </c>
      <c r="K278" s="1152">
        <f t="shared" ca="1" si="80"/>
        <v>5755792.3571158983</v>
      </c>
      <c r="L278" s="1151">
        <f t="shared" ca="1" si="81"/>
        <v>0</v>
      </c>
      <c r="M278" s="1151">
        <f t="shared" ca="1" si="82"/>
        <v>0</v>
      </c>
      <c r="N278" s="1151">
        <f t="shared" ca="1" si="91"/>
        <v>98149701.289312929</v>
      </c>
      <c r="O278" s="1094"/>
      <c r="P278" s="1151">
        <f t="shared" ca="1" si="83"/>
        <v>5755792.3571158946</v>
      </c>
      <c r="Q278" s="1151">
        <f t="shared" ca="1" si="84"/>
        <v>93242216.224847272</v>
      </c>
      <c r="R278" s="1151">
        <f t="shared" ca="1" si="92"/>
        <v>98710218.964107379</v>
      </c>
      <c r="S278" s="1151">
        <f t="shared" ca="1" si="93"/>
        <v>5468002.7392601073</v>
      </c>
      <c r="T278" s="1151">
        <f t="shared" ca="1" si="85"/>
        <v>93242216.224847272</v>
      </c>
      <c r="U278" s="1153">
        <f t="shared" ca="1" si="86"/>
        <v>1.2698788010614338E-2</v>
      </c>
      <c r="V278" s="1154">
        <f t="shared" ca="1" si="87"/>
        <v>5.0000000000000155E-2</v>
      </c>
      <c r="X278" s="1155">
        <f t="shared" ca="1" si="94"/>
        <v>5195274.6823214442</v>
      </c>
      <c r="Y278" s="1155">
        <f t="shared" ca="1" si="88"/>
        <v>287789.61785578728</v>
      </c>
      <c r="Z278" s="1155">
        <f t="shared" ca="1" si="89"/>
        <v>4907485.0644656569</v>
      </c>
      <c r="AA278" s="1153">
        <f t="shared" ca="1" si="90"/>
        <v>1.2696174687980068E-2</v>
      </c>
      <c r="AB278" s="1126"/>
    </row>
    <row r="279" spans="1:28">
      <c r="A279" s="1165">
        <f>Calendar!J271</f>
        <v>53170</v>
      </c>
      <c r="C279" s="1125"/>
      <c r="D279" s="1146">
        <f t="shared" ca="1" si="76"/>
        <v>53873</v>
      </c>
      <c r="E279" s="1147">
        <f t="shared" ca="1" si="77"/>
        <v>53902</v>
      </c>
      <c r="F279" s="1148">
        <f t="shared" ca="1" si="78"/>
        <v>8187</v>
      </c>
      <c r="G279" s="1149">
        <f ca="1">IF(F279&lt;&gt;"",COUNTIF($F$11:F279,"&gt;0"),"")</f>
        <v>269</v>
      </c>
      <c r="H279" s="1150">
        <v>5.7138442985255958E-2</v>
      </c>
      <c r="I279" s="1094"/>
      <c r="J279" s="1151">
        <f t="shared" ca="1" si="79"/>
        <v>98149701.289312929</v>
      </c>
      <c r="K279" s="1152">
        <f t="shared" ca="1" si="80"/>
        <v>5608121.1111393096</v>
      </c>
      <c r="L279" s="1151">
        <f t="shared" ca="1" si="81"/>
        <v>0</v>
      </c>
      <c r="M279" s="1151">
        <f t="shared" ca="1" si="82"/>
        <v>0</v>
      </c>
      <c r="N279" s="1151">
        <f t="shared" ca="1" si="91"/>
        <v>92541580.178173617</v>
      </c>
      <c r="O279" s="1094"/>
      <c r="P279" s="1151">
        <f t="shared" ca="1" si="83"/>
        <v>5608121.1111393124</v>
      </c>
      <c r="Q279" s="1151">
        <f t="shared" ca="1" si="84"/>
        <v>87914501.169264928</v>
      </c>
      <c r="R279" s="1151">
        <f t="shared" ca="1" si="92"/>
        <v>93242216.224847272</v>
      </c>
      <c r="S279" s="1151">
        <f t="shared" ca="1" si="93"/>
        <v>5327715.0555823445</v>
      </c>
      <c r="T279" s="1151">
        <f t="shared" ca="1" si="85"/>
        <v>87914501.169264928</v>
      </c>
      <c r="U279" s="1153">
        <f t="shared" ca="1" si="86"/>
        <v>1.1995345060573159E-2</v>
      </c>
      <c r="V279" s="1154">
        <f t="shared" ca="1" si="87"/>
        <v>5.0000000000000044E-2</v>
      </c>
      <c r="X279" s="1155">
        <f t="shared" ca="1" si="94"/>
        <v>4907485.0644656569</v>
      </c>
      <c r="Y279" s="1155">
        <f t="shared" ca="1" si="88"/>
        <v>280406.05555696785</v>
      </c>
      <c r="Z279" s="1155">
        <f t="shared" ca="1" si="89"/>
        <v>4627079.008908689</v>
      </c>
      <c r="AA279" s="1153">
        <f t="shared" ca="1" si="90"/>
        <v>1.1992876501626728E-2</v>
      </c>
      <c r="AB279" s="1126"/>
    </row>
    <row r="280" spans="1:28">
      <c r="A280" s="1165">
        <f>Calendar!J272</f>
        <v>53202</v>
      </c>
      <c r="C280" s="1125"/>
      <c r="D280" s="1146">
        <f t="shared" ca="1" si="76"/>
        <v>53904</v>
      </c>
      <c r="E280" s="1147">
        <f t="shared" ca="1" si="77"/>
        <v>53931</v>
      </c>
      <c r="F280" s="1148">
        <f t="shared" ca="1" si="78"/>
        <v>8216</v>
      </c>
      <c r="G280" s="1149">
        <f ca="1">IF(F280&lt;&gt;"",COUNTIF($F$11:F280,"&gt;0"),"")</f>
        <v>270</v>
      </c>
      <c r="H280" s="1150">
        <v>5.8612212766243177E-2</v>
      </c>
      <c r="I280" s="1094"/>
      <c r="J280" s="1151">
        <f t="shared" ca="1" si="79"/>
        <v>92541580.178173617</v>
      </c>
      <c r="K280" s="1152">
        <f t="shared" ca="1" si="80"/>
        <v>5424066.7871274641</v>
      </c>
      <c r="L280" s="1151">
        <f t="shared" ca="1" si="81"/>
        <v>0</v>
      </c>
      <c r="M280" s="1151">
        <f t="shared" ca="1" si="82"/>
        <v>0</v>
      </c>
      <c r="N280" s="1151">
        <f t="shared" ca="1" si="91"/>
        <v>87117513.391046152</v>
      </c>
      <c r="O280" s="1094"/>
      <c r="P280" s="1151">
        <f t="shared" ca="1" si="83"/>
        <v>5424066.787127465</v>
      </c>
      <c r="Q280" s="1151">
        <f t="shared" ca="1" si="84"/>
        <v>82761637.72149384</v>
      </c>
      <c r="R280" s="1151">
        <f t="shared" ca="1" si="92"/>
        <v>87914501.169264928</v>
      </c>
      <c r="S280" s="1151">
        <f t="shared" ca="1" si="93"/>
        <v>5152863.4477710873</v>
      </c>
      <c r="T280" s="1151">
        <f t="shared" ca="1" si="85"/>
        <v>82761637.72149384</v>
      </c>
      <c r="U280" s="1153">
        <f t="shared" ca="1" si="86"/>
        <v>1.1309949720741126E-2</v>
      </c>
      <c r="V280" s="1154">
        <f t="shared" ca="1" si="87"/>
        <v>5.0000000000000044E-2</v>
      </c>
      <c r="X280" s="1155">
        <f t="shared" ca="1" si="94"/>
        <v>4627079.008908689</v>
      </c>
      <c r="Y280" s="1155">
        <f t="shared" ca="1" si="88"/>
        <v>271203.33935637772</v>
      </c>
      <c r="Z280" s="1155">
        <f t="shared" ca="1" si="89"/>
        <v>4355875.6695523113</v>
      </c>
      <c r="AA280" s="1153">
        <f t="shared" ca="1" si="90"/>
        <v>1.1307622211409308E-2</v>
      </c>
      <c r="AB280" s="1126"/>
    </row>
    <row r="281" spans="1:28">
      <c r="A281" s="1165">
        <f>Calendar!J273</f>
        <v>53232</v>
      </c>
      <c r="C281" s="1125"/>
      <c r="D281" s="1146">
        <f t="shared" ca="1" si="76"/>
        <v>53935</v>
      </c>
      <c r="E281" s="1147">
        <f t="shared" ca="1" si="77"/>
        <v>53962</v>
      </c>
      <c r="F281" s="1148">
        <f t="shared" ca="1" si="78"/>
        <v>8247</v>
      </c>
      <c r="G281" s="1149">
        <f ca="1">IF(F281&lt;&gt;"",COUNTIF($F$11:F281,"&gt;0"),"")</f>
        <v>271</v>
      </c>
      <c r="H281" s="1150">
        <v>6.0041942100627681E-2</v>
      </c>
      <c r="I281" s="1094"/>
      <c r="J281" s="1151">
        <f t="shared" ca="1" si="79"/>
        <v>87117513.391046152</v>
      </c>
      <c r="K281" s="1152">
        <f t="shared" ca="1" si="80"/>
        <v>5230704.6949758492</v>
      </c>
      <c r="L281" s="1151">
        <f t="shared" ca="1" si="81"/>
        <v>0</v>
      </c>
      <c r="M281" s="1151">
        <f t="shared" ca="1" si="82"/>
        <v>0</v>
      </c>
      <c r="N281" s="1151">
        <f t="shared" ca="1" si="91"/>
        <v>81886808.696070299</v>
      </c>
      <c r="O281" s="1094"/>
      <c r="P281" s="1151">
        <f t="shared" ca="1" si="83"/>
        <v>5230704.694975853</v>
      </c>
      <c r="Q281" s="1151">
        <f t="shared" ca="1" si="84"/>
        <v>77792468.261266783</v>
      </c>
      <c r="R281" s="1151">
        <f t="shared" ca="1" si="92"/>
        <v>82761637.72149384</v>
      </c>
      <c r="S281" s="1151">
        <f t="shared" ca="1" si="93"/>
        <v>4969169.4602270573</v>
      </c>
      <c r="T281" s="1151">
        <f t="shared" ca="1" si="85"/>
        <v>77792468.261266783</v>
      </c>
      <c r="U281" s="1153">
        <f t="shared" ca="1" si="86"/>
        <v>1.0647048541333536E-2</v>
      </c>
      <c r="V281" s="1154">
        <f t="shared" ca="1" si="87"/>
        <v>5.0000000000000044E-2</v>
      </c>
      <c r="X281" s="1155">
        <f t="shared" ca="1" si="94"/>
        <v>4355875.6695523113</v>
      </c>
      <c r="Y281" s="1155">
        <f t="shared" ca="1" si="88"/>
        <v>261535.23474879563</v>
      </c>
      <c r="Z281" s="1155">
        <f t="shared" ca="1" si="89"/>
        <v>4094340.4348035157</v>
      </c>
      <c r="AA281" s="1153">
        <f t="shared" ca="1" si="90"/>
        <v>1.0644857452473878E-2</v>
      </c>
      <c r="AB281" s="1126"/>
    </row>
    <row r="282" spans="1:28">
      <c r="A282" s="1165">
        <f>Calendar!J274</f>
        <v>53262</v>
      </c>
      <c r="C282" s="1125"/>
      <c r="D282" s="1146">
        <f t="shared" ca="1" si="76"/>
        <v>53965</v>
      </c>
      <c r="E282" s="1147">
        <f t="shared" ca="1" si="77"/>
        <v>53993</v>
      </c>
      <c r="F282" s="1148">
        <f t="shared" ca="1" si="78"/>
        <v>8278</v>
      </c>
      <c r="G282" s="1149">
        <f ca="1">IF(F282&lt;&gt;"",COUNTIF($F$11:F282,"&gt;0"),"")</f>
        <v>272</v>
      </c>
      <c r="H282" s="1150">
        <v>6.0426766966292837E-2</v>
      </c>
      <c r="I282" s="1094"/>
      <c r="J282" s="1151">
        <f t="shared" ca="1" si="79"/>
        <v>81886808.696070299</v>
      </c>
      <c r="K282" s="1152">
        <f t="shared" ca="1" si="80"/>
        <v>4948155.1066908417</v>
      </c>
      <c r="L282" s="1151">
        <f t="shared" ca="1" si="81"/>
        <v>0</v>
      </c>
      <c r="M282" s="1151">
        <f t="shared" ca="1" si="82"/>
        <v>0</v>
      </c>
      <c r="N282" s="1151">
        <f t="shared" ca="1" si="91"/>
        <v>76938653.58937946</v>
      </c>
      <c r="O282" s="1094"/>
      <c r="P282" s="1151">
        <f t="shared" ca="1" si="83"/>
        <v>4948155.1066908389</v>
      </c>
      <c r="Q282" s="1151">
        <f t="shared" ca="1" si="84"/>
        <v>73091720.909910485</v>
      </c>
      <c r="R282" s="1151">
        <f t="shared" ca="1" si="92"/>
        <v>77792468.261266783</v>
      </c>
      <c r="S282" s="1151">
        <f t="shared" ca="1" si="93"/>
        <v>4700747.3513562977</v>
      </c>
      <c r="T282" s="1151">
        <f t="shared" ca="1" si="85"/>
        <v>73091720.909910485</v>
      </c>
      <c r="U282" s="1153">
        <f t="shared" ca="1" si="86"/>
        <v>1.0007779069272214E-2</v>
      </c>
      <c r="V282" s="1154">
        <f t="shared" ca="1" si="87"/>
        <v>5.0000000000000044E-2</v>
      </c>
      <c r="X282" s="1155">
        <f t="shared" ca="1" si="94"/>
        <v>4094340.4348035157</v>
      </c>
      <c r="Y282" s="1155">
        <f t="shared" ca="1" si="88"/>
        <v>247407.7553345412</v>
      </c>
      <c r="Z282" s="1155">
        <f t="shared" ca="1" si="89"/>
        <v>3846932.6794689745</v>
      </c>
      <c r="AA282" s="1153">
        <f t="shared" ca="1" si="90"/>
        <v>1.0005719537643001E-2</v>
      </c>
      <c r="AB282" s="1126"/>
    </row>
    <row r="283" spans="1:28">
      <c r="A283" s="1165">
        <f>Calendar!J275</f>
        <v>53293</v>
      </c>
      <c r="C283" s="1125"/>
      <c r="D283" s="1146">
        <f t="shared" ca="1" si="76"/>
        <v>53996</v>
      </c>
      <c r="E283" s="1147">
        <f t="shared" ca="1" si="77"/>
        <v>54023</v>
      </c>
      <c r="F283" s="1148">
        <f t="shared" ca="1" si="78"/>
        <v>8308</v>
      </c>
      <c r="G283" s="1149">
        <f ca="1">IF(F283&lt;&gt;"",COUNTIF($F$11:F283,"&gt;0"),"")</f>
        <v>273</v>
      </c>
      <c r="H283" s="1150">
        <v>6.1780428959803547E-2</v>
      </c>
      <c r="I283" s="1094"/>
      <c r="J283" s="1151">
        <f t="shared" ca="1" si="79"/>
        <v>76938653.58937946</v>
      </c>
      <c r="K283" s="1152">
        <f t="shared" ca="1" si="80"/>
        <v>4753303.0223415922</v>
      </c>
      <c r="L283" s="1151">
        <f t="shared" ca="1" si="81"/>
        <v>0</v>
      </c>
      <c r="M283" s="1151">
        <f t="shared" ca="1" si="82"/>
        <v>0</v>
      </c>
      <c r="N283" s="1151">
        <f t="shared" ca="1" si="91"/>
        <v>72185350.567037866</v>
      </c>
      <c r="O283" s="1094"/>
      <c r="P283" s="1151">
        <f t="shared" ca="1" si="83"/>
        <v>4753303.0223415941</v>
      </c>
      <c r="Q283" s="1151">
        <f t="shared" ca="1" si="84"/>
        <v>68576083.038685963</v>
      </c>
      <c r="R283" s="1151">
        <f t="shared" ca="1" si="92"/>
        <v>73091720.909910485</v>
      </c>
      <c r="S283" s="1151">
        <f t="shared" ca="1" si="93"/>
        <v>4515637.8712245226</v>
      </c>
      <c r="T283" s="1151">
        <f t="shared" ca="1" si="85"/>
        <v>68576083.038685963</v>
      </c>
      <c r="U283" s="1153">
        <f t="shared" ca="1" si="86"/>
        <v>9.4030413356031607E-3</v>
      </c>
      <c r="V283" s="1154">
        <f t="shared" ca="1" si="87"/>
        <v>5.0000000000000155E-2</v>
      </c>
      <c r="X283" s="1155">
        <f t="shared" ca="1" si="94"/>
        <v>3846932.6794689745</v>
      </c>
      <c r="Y283" s="1155">
        <f t="shared" ca="1" si="88"/>
        <v>237665.15111707151</v>
      </c>
      <c r="Z283" s="1155">
        <f t="shared" ca="1" si="89"/>
        <v>3609267.528351903</v>
      </c>
      <c r="AA283" s="1153">
        <f t="shared" ca="1" si="90"/>
        <v>9.4011062548117648E-3</v>
      </c>
      <c r="AB283" s="1126"/>
    </row>
    <row r="284" spans="1:28">
      <c r="A284" s="1165">
        <f>Calendar!J276</f>
        <v>53323</v>
      </c>
      <c r="C284" s="1125"/>
      <c r="D284" s="1146">
        <f t="shared" ca="1" si="76"/>
        <v>54026</v>
      </c>
      <c r="E284" s="1147">
        <f t="shared" ca="1" si="77"/>
        <v>54053</v>
      </c>
      <c r="F284" s="1148">
        <f t="shared" ca="1" si="78"/>
        <v>8338</v>
      </c>
      <c r="G284" s="1149">
        <f ca="1">IF(F284&lt;&gt;"",COUNTIF($F$11:F284,"&gt;0"),"")</f>
        <v>274</v>
      </c>
      <c r="H284" s="1150">
        <v>6.2921312690656164E-2</v>
      </c>
      <c r="I284" s="1094"/>
      <c r="J284" s="1151">
        <f t="shared" ca="1" si="79"/>
        <v>72185350.567037866</v>
      </c>
      <c r="K284" s="1152">
        <f t="shared" ca="1" si="80"/>
        <v>4541997.014713224</v>
      </c>
      <c r="L284" s="1151">
        <f t="shared" ca="1" si="81"/>
        <v>0</v>
      </c>
      <c r="M284" s="1151">
        <f t="shared" ca="1" si="82"/>
        <v>0</v>
      </c>
      <c r="N284" s="1151">
        <f t="shared" ca="1" si="91"/>
        <v>67643353.552324638</v>
      </c>
      <c r="O284" s="1094"/>
      <c r="P284" s="1151">
        <f t="shared" ca="1" si="83"/>
        <v>4541997.0147132277</v>
      </c>
      <c r="Q284" s="1151">
        <f t="shared" ca="1" si="84"/>
        <v>64261185.874708399</v>
      </c>
      <c r="R284" s="1151">
        <f t="shared" ca="1" si="92"/>
        <v>68576083.038685963</v>
      </c>
      <c r="S284" s="1151">
        <f t="shared" ca="1" si="93"/>
        <v>4314897.1639775634</v>
      </c>
      <c r="T284" s="1151">
        <f t="shared" ca="1" si="85"/>
        <v>64261185.874708399</v>
      </c>
      <c r="U284" s="1153">
        <f t="shared" ca="1" si="86"/>
        <v>8.8221174083628322E-3</v>
      </c>
      <c r="V284" s="1154">
        <f t="shared" ca="1" si="87"/>
        <v>5.0000000000000044E-2</v>
      </c>
      <c r="X284" s="1155">
        <f t="shared" ca="1" si="94"/>
        <v>3609267.528351903</v>
      </c>
      <c r="Y284" s="1155">
        <f t="shared" ca="1" si="88"/>
        <v>227099.85073566437</v>
      </c>
      <c r="Z284" s="1155">
        <f t="shared" ca="1" si="89"/>
        <v>3382167.6776162386</v>
      </c>
      <c r="AA284" s="1153">
        <f t="shared" ca="1" si="90"/>
        <v>8.8203018776928221E-3</v>
      </c>
      <c r="AB284" s="1126"/>
    </row>
    <row r="285" spans="1:28">
      <c r="A285" s="1165">
        <f>Calendar!J277</f>
        <v>53356</v>
      </c>
      <c r="C285" s="1125"/>
      <c r="D285" s="1146">
        <f t="shared" ca="1" si="76"/>
        <v>54057</v>
      </c>
      <c r="E285" s="1147">
        <f t="shared" ca="1" si="77"/>
        <v>54084</v>
      </c>
      <c r="F285" s="1148">
        <f t="shared" ca="1" si="78"/>
        <v>8369</v>
      </c>
      <c r="G285" s="1149">
        <f ca="1">IF(F285&lt;&gt;"",COUNTIF($F$11:F285,"&gt;0"),"")</f>
        <v>275</v>
      </c>
      <c r="H285" s="1150">
        <v>6.3961417409715671E-2</v>
      </c>
      <c r="I285" s="1094"/>
      <c r="J285" s="1151">
        <f t="shared" ca="1" si="79"/>
        <v>67643353.552324638</v>
      </c>
      <c r="K285" s="1152">
        <f t="shared" ca="1" si="80"/>
        <v>4326564.7715532091</v>
      </c>
      <c r="L285" s="1151">
        <f t="shared" ca="1" si="81"/>
        <v>0</v>
      </c>
      <c r="M285" s="1151">
        <f t="shared" ca="1" si="82"/>
        <v>0</v>
      </c>
      <c r="N285" s="1151">
        <f t="shared" ca="1" si="91"/>
        <v>63316788.780771427</v>
      </c>
      <c r="O285" s="1094"/>
      <c r="P285" s="1151">
        <f t="shared" ca="1" si="83"/>
        <v>4326564.7715532109</v>
      </c>
      <c r="Q285" s="1151">
        <f t="shared" ca="1" si="84"/>
        <v>60150949.341732852</v>
      </c>
      <c r="R285" s="1151">
        <f t="shared" ca="1" si="92"/>
        <v>64261185.874708399</v>
      </c>
      <c r="S285" s="1151">
        <f t="shared" ca="1" si="93"/>
        <v>4110236.532975547</v>
      </c>
      <c r="T285" s="1151">
        <f t="shared" ca="1" si="85"/>
        <v>60150949.341732852</v>
      </c>
      <c r="U285" s="1153">
        <f t="shared" ca="1" si="86"/>
        <v>8.2670182003175517E-3</v>
      </c>
      <c r="V285" s="1154">
        <f t="shared" ca="1" si="87"/>
        <v>5.0000000000000044E-2</v>
      </c>
      <c r="X285" s="1155">
        <f t="shared" ca="1" si="94"/>
        <v>3382167.6776162386</v>
      </c>
      <c r="Y285" s="1155">
        <f t="shared" ca="1" si="88"/>
        <v>216328.2385776639</v>
      </c>
      <c r="Z285" s="1155">
        <f t="shared" ca="1" si="89"/>
        <v>3165839.4390385747</v>
      </c>
      <c r="AA285" s="1153">
        <f t="shared" ca="1" si="90"/>
        <v>8.2653169052205253E-3</v>
      </c>
      <c r="AB285" s="1126"/>
    </row>
    <row r="286" spans="1:28">
      <c r="A286" s="1165">
        <f>Calendar!J278</f>
        <v>53385</v>
      </c>
      <c r="C286" s="1125"/>
      <c r="D286" s="1146">
        <f t="shared" ca="1" si="76"/>
        <v>54088</v>
      </c>
      <c r="E286" s="1147">
        <f t="shared" ca="1" si="77"/>
        <v>54115</v>
      </c>
      <c r="F286" s="1148">
        <f t="shared" ca="1" si="78"/>
        <v>8400</v>
      </c>
      <c r="G286" s="1149">
        <f ca="1">IF(F286&lt;&gt;"",COUNTIF($F$11:F286,"&gt;0"),"")</f>
        <v>276</v>
      </c>
      <c r="H286" s="1150">
        <v>6.5734373171687552E-2</v>
      </c>
      <c r="I286" s="1094"/>
      <c r="J286" s="1151">
        <f t="shared" ca="1" si="79"/>
        <v>63316788.780771427</v>
      </c>
      <c r="K286" s="1152">
        <f t="shared" ca="1" si="80"/>
        <v>4162089.4217481487</v>
      </c>
      <c r="L286" s="1151">
        <f t="shared" ca="1" si="81"/>
        <v>0</v>
      </c>
      <c r="M286" s="1151">
        <f t="shared" ca="1" si="82"/>
        <v>0</v>
      </c>
      <c r="N286" s="1151">
        <f t="shared" ca="1" si="91"/>
        <v>59154699.35902328</v>
      </c>
      <c r="O286" s="1094"/>
      <c r="P286" s="1151">
        <f t="shared" ca="1" si="83"/>
        <v>4162089.4217481464</v>
      </c>
      <c r="Q286" s="1151">
        <f t="shared" ca="1" si="84"/>
        <v>56196964.391072117</v>
      </c>
      <c r="R286" s="1151">
        <f t="shared" ca="1" si="92"/>
        <v>60150949.341732852</v>
      </c>
      <c r="S286" s="1151">
        <f t="shared" ca="1" si="93"/>
        <v>3953984.9506607354</v>
      </c>
      <c r="T286" s="1151">
        <f t="shared" ca="1" si="85"/>
        <v>56196964.391072117</v>
      </c>
      <c r="U286" s="1153">
        <f t="shared" ca="1" si="86"/>
        <v>7.738247998473325E-3</v>
      </c>
      <c r="V286" s="1154">
        <f t="shared" ca="1" si="87"/>
        <v>5.0000000000000044E-2</v>
      </c>
      <c r="X286" s="1155">
        <f t="shared" ca="1" si="94"/>
        <v>3165839.4390385747</v>
      </c>
      <c r="Y286" s="1155">
        <f t="shared" ca="1" si="88"/>
        <v>208104.47108741105</v>
      </c>
      <c r="Z286" s="1155">
        <f t="shared" ca="1" si="89"/>
        <v>2957734.9679511636</v>
      </c>
      <c r="AA286" s="1153">
        <f t="shared" ca="1" si="90"/>
        <v>7.7366555206221281E-3</v>
      </c>
      <c r="AB286" s="1126"/>
    </row>
    <row r="287" spans="1:28">
      <c r="A287" s="1165">
        <f>Calendar!J279</f>
        <v>53413</v>
      </c>
      <c r="C287" s="1125"/>
      <c r="D287" s="1146">
        <f t="shared" ca="1" si="76"/>
        <v>54117</v>
      </c>
      <c r="E287" s="1147">
        <f t="shared" ca="1" si="77"/>
        <v>54144</v>
      </c>
      <c r="F287" s="1148">
        <f t="shared" ca="1" si="78"/>
        <v>8429</v>
      </c>
      <c r="G287" s="1149">
        <f ca="1">IF(F287&lt;&gt;"",COUNTIF($F$11:F287,"&gt;0"),"")</f>
        <v>277</v>
      </c>
      <c r="H287" s="1150">
        <v>6.770040803534462E-2</v>
      </c>
      <c r="I287" s="1094"/>
      <c r="J287" s="1151">
        <f t="shared" ca="1" si="79"/>
        <v>59154699.35902328</v>
      </c>
      <c r="K287" s="1152">
        <f t="shared" ca="1" si="80"/>
        <v>4004797.2838140149</v>
      </c>
      <c r="L287" s="1151">
        <f t="shared" ca="1" si="81"/>
        <v>0</v>
      </c>
      <c r="M287" s="1151">
        <f t="shared" ca="1" si="82"/>
        <v>0</v>
      </c>
      <c r="N287" s="1151">
        <f t="shared" ca="1" si="91"/>
        <v>55149902.075209267</v>
      </c>
      <c r="O287" s="1094"/>
      <c r="P287" s="1151">
        <f t="shared" ca="1" si="83"/>
        <v>4004797.283814013</v>
      </c>
      <c r="Q287" s="1151">
        <f t="shared" ca="1" si="84"/>
        <v>52392406.971448801</v>
      </c>
      <c r="R287" s="1151">
        <f t="shared" ca="1" si="92"/>
        <v>56196964.391072117</v>
      </c>
      <c r="S287" s="1151">
        <f t="shared" ca="1" si="93"/>
        <v>3804557.4196233153</v>
      </c>
      <c r="T287" s="1151">
        <f t="shared" ca="1" si="85"/>
        <v>52392406.971448801</v>
      </c>
      <c r="U287" s="1153">
        <f t="shared" ca="1" si="86"/>
        <v>7.2295791168466165E-3</v>
      </c>
      <c r="V287" s="1154">
        <f t="shared" ca="1" si="87"/>
        <v>5.0000000000000044E-2</v>
      </c>
      <c r="X287" s="1155">
        <f t="shared" ca="1" si="94"/>
        <v>2957734.9679511636</v>
      </c>
      <c r="Y287" s="1155">
        <f t="shared" ca="1" si="88"/>
        <v>200239.86419069767</v>
      </c>
      <c r="Z287" s="1155">
        <f t="shared" ca="1" si="89"/>
        <v>2757495.103760466</v>
      </c>
      <c r="AA287" s="1153">
        <f t="shared" ca="1" si="90"/>
        <v>7.2280913195287479E-3</v>
      </c>
      <c r="AB287" s="1126"/>
    </row>
    <row r="288" spans="1:28">
      <c r="A288" s="1165">
        <f>Calendar!J280</f>
        <v>53444</v>
      </c>
      <c r="C288" s="1125"/>
      <c r="D288" s="1146">
        <f t="shared" ca="1" si="76"/>
        <v>54148</v>
      </c>
      <c r="E288" s="1147">
        <f t="shared" ca="1" si="77"/>
        <v>54175</v>
      </c>
      <c r="F288" s="1148">
        <f t="shared" ca="1" si="78"/>
        <v>8460</v>
      </c>
      <c r="G288" s="1149">
        <f ca="1">IF(F288&lt;&gt;"",COUNTIF($F$11:F288,"&gt;0"),"")</f>
        <v>278</v>
      </c>
      <c r="H288" s="1150">
        <v>7.0054698578079694E-2</v>
      </c>
      <c r="I288" s="1094"/>
      <c r="J288" s="1151">
        <f t="shared" ca="1" si="79"/>
        <v>55149902.075209267</v>
      </c>
      <c r="K288" s="1152">
        <f t="shared" ca="1" si="80"/>
        <v>3863509.7664893968</v>
      </c>
      <c r="L288" s="1151">
        <f t="shared" ca="1" si="81"/>
        <v>0</v>
      </c>
      <c r="M288" s="1151">
        <f t="shared" ca="1" si="82"/>
        <v>0</v>
      </c>
      <c r="N288" s="1151">
        <f t="shared" ca="1" si="91"/>
        <v>51286392.308719873</v>
      </c>
      <c r="O288" s="1094"/>
      <c r="P288" s="1151">
        <f t="shared" ca="1" si="83"/>
        <v>3863509.766489394</v>
      </c>
      <c r="Q288" s="1151">
        <f t="shared" ca="1" si="84"/>
        <v>48722072.693283878</v>
      </c>
      <c r="R288" s="1151">
        <f t="shared" ca="1" si="92"/>
        <v>52392406.971448801</v>
      </c>
      <c r="S288" s="1151">
        <f t="shared" ca="1" si="93"/>
        <v>3670334.2781649232</v>
      </c>
      <c r="T288" s="1151">
        <f t="shared" ca="1" si="85"/>
        <v>48722072.693283878</v>
      </c>
      <c r="U288" s="1153">
        <f t="shared" ca="1" si="86"/>
        <v>6.7401336607122936E-3</v>
      </c>
      <c r="V288" s="1154">
        <f t="shared" ca="1" si="87"/>
        <v>5.0000000000000044E-2</v>
      </c>
      <c r="X288" s="1155">
        <f t="shared" ca="1" si="94"/>
        <v>2757495.103760466</v>
      </c>
      <c r="Y288" s="1155">
        <f t="shared" ca="1" si="88"/>
        <v>193175.48832447082</v>
      </c>
      <c r="Z288" s="1155">
        <f t="shared" ca="1" si="89"/>
        <v>2564319.6154359952</v>
      </c>
      <c r="AA288" s="1153">
        <f t="shared" ca="1" si="90"/>
        <v>6.7387465878799265E-3</v>
      </c>
      <c r="AB288" s="1126"/>
    </row>
    <row r="289" spans="1:28">
      <c r="A289" s="1165">
        <f>Calendar!J281</f>
        <v>53475</v>
      </c>
      <c r="C289" s="1125"/>
      <c r="D289" s="1146">
        <f t="shared" ca="1" si="76"/>
        <v>54178</v>
      </c>
      <c r="E289" s="1147">
        <f t="shared" ca="1" si="77"/>
        <v>54205</v>
      </c>
      <c r="F289" s="1148">
        <f t="shared" ca="1" si="78"/>
        <v>8490</v>
      </c>
      <c r="G289" s="1149">
        <f ca="1">IF(F289&lt;&gt;"",COUNTIF($F$11:F289,"&gt;0"),"")</f>
        <v>279</v>
      </c>
      <c r="H289" s="1150">
        <v>7.3041728114179263E-2</v>
      </c>
      <c r="I289" s="1094"/>
      <c r="J289" s="1151">
        <f t="shared" ca="1" si="79"/>
        <v>51286392.308719873</v>
      </c>
      <c r="K289" s="1152">
        <f t="shared" ca="1" si="80"/>
        <v>3746046.7229706515</v>
      </c>
      <c r="L289" s="1151">
        <f t="shared" ca="1" si="81"/>
        <v>0</v>
      </c>
      <c r="M289" s="1151">
        <f t="shared" ca="1" si="82"/>
        <v>0</v>
      </c>
      <c r="N289" s="1151">
        <f t="shared" ca="1" si="91"/>
        <v>47540345.585749224</v>
      </c>
      <c r="O289" s="1094"/>
      <c r="P289" s="1151">
        <f t="shared" ca="1" si="83"/>
        <v>3746046.7229706496</v>
      </c>
      <c r="Q289" s="1151">
        <f t="shared" ca="1" si="84"/>
        <v>45163328.306461759</v>
      </c>
      <c r="R289" s="1151">
        <f t="shared" ca="1" si="92"/>
        <v>48722072.693283878</v>
      </c>
      <c r="S289" s="1151">
        <f t="shared" ca="1" si="93"/>
        <v>3558744.3868221194</v>
      </c>
      <c r="T289" s="1151">
        <f t="shared" ca="1" si="85"/>
        <v>45163328.306461759</v>
      </c>
      <c r="U289" s="1153">
        <f t="shared" ca="1" si="86"/>
        <v>6.267955628735126E-3</v>
      </c>
      <c r="V289" s="1154">
        <f t="shared" ca="1" si="87"/>
        <v>5.0000000000000044E-2</v>
      </c>
      <c r="X289" s="1155">
        <f t="shared" ca="1" si="94"/>
        <v>2564319.6154359952</v>
      </c>
      <c r="Y289" s="1155">
        <f t="shared" ca="1" si="88"/>
        <v>187302.33614853024</v>
      </c>
      <c r="Z289" s="1155">
        <f t="shared" ca="1" si="89"/>
        <v>2377017.2792874649</v>
      </c>
      <c r="AA289" s="1153">
        <f t="shared" ca="1" si="90"/>
        <v>6.2666657268719336E-3</v>
      </c>
      <c r="AB289" s="1126"/>
    </row>
    <row r="290" spans="1:28">
      <c r="A290" s="1165">
        <f>Calendar!J282</f>
        <v>53505</v>
      </c>
      <c r="C290" s="1125"/>
      <c r="D290" s="1146">
        <f t="shared" ca="1" si="76"/>
        <v>54209</v>
      </c>
      <c r="E290" s="1147">
        <f t="shared" ca="1" si="77"/>
        <v>54238</v>
      </c>
      <c r="F290" s="1148">
        <f t="shared" ca="1" si="78"/>
        <v>8523</v>
      </c>
      <c r="G290" s="1149">
        <f ca="1">IF(F290&lt;&gt;"",COUNTIF($F$11:F290,"&gt;0"),"")</f>
        <v>280</v>
      </c>
      <c r="H290" s="1150">
        <v>7.7181389946413451E-2</v>
      </c>
      <c r="I290" s="1094"/>
      <c r="J290" s="1151">
        <f t="shared" ca="1" si="79"/>
        <v>47540345.585749224</v>
      </c>
      <c r="K290" s="1152">
        <f t="shared" ca="1" si="80"/>
        <v>3669229.9508409663</v>
      </c>
      <c r="L290" s="1151">
        <f t="shared" ca="1" si="81"/>
        <v>0</v>
      </c>
      <c r="M290" s="1151">
        <f t="shared" ca="1" si="82"/>
        <v>0</v>
      </c>
      <c r="N290" s="1151">
        <f t="shared" ca="1" si="91"/>
        <v>43871115.634908259</v>
      </c>
      <c r="O290" s="1094"/>
      <c r="P290" s="1151">
        <f t="shared" ca="1" si="83"/>
        <v>3669229.9508409649</v>
      </c>
      <c r="Q290" s="1151">
        <f t="shared" ca="1" si="84"/>
        <v>41677559.853162847</v>
      </c>
      <c r="R290" s="1151">
        <f t="shared" ca="1" si="92"/>
        <v>45163328.306461759</v>
      </c>
      <c r="S290" s="1151">
        <f t="shared" ca="1" si="93"/>
        <v>3485768.4532989115</v>
      </c>
      <c r="T290" s="1151">
        <f t="shared" ca="1" si="85"/>
        <v>41677559.853162847</v>
      </c>
      <c r="U290" s="1153">
        <f t="shared" ca="1" si="86"/>
        <v>5.8101333178693145E-3</v>
      </c>
      <c r="V290" s="1154">
        <f t="shared" ca="1" si="87"/>
        <v>4.9999999999999933E-2</v>
      </c>
      <c r="X290" s="1155">
        <f t="shared" ca="1" si="94"/>
        <v>2377017.2792874649</v>
      </c>
      <c r="Y290" s="1155">
        <f t="shared" ca="1" si="88"/>
        <v>183461.49754205346</v>
      </c>
      <c r="Z290" s="1155">
        <f t="shared" ca="1" si="89"/>
        <v>2193555.7817454115</v>
      </c>
      <c r="AA290" s="1153">
        <f t="shared" ca="1" si="90"/>
        <v>5.8089376326673145E-3</v>
      </c>
      <c r="AB290" s="1126"/>
    </row>
    <row r="291" spans="1:28">
      <c r="A291" s="1165">
        <f>Calendar!J283</f>
        <v>53535</v>
      </c>
      <c r="C291" s="1125"/>
      <c r="D291" s="1146">
        <f t="shared" ca="1" si="76"/>
        <v>54239</v>
      </c>
      <c r="E291" s="1147">
        <f t="shared" ca="1" si="77"/>
        <v>54266</v>
      </c>
      <c r="F291" s="1148">
        <f t="shared" ca="1" si="78"/>
        <v>8551</v>
      </c>
      <c r="G291" s="1149">
        <f ca="1">IF(F291&lt;&gt;"",COUNTIF($F$11:F291,"&gt;0"),"")</f>
        <v>281</v>
      </c>
      <c r="H291" s="1150">
        <v>8.2215919503936141E-2</v>
      </c>
      <c r="I291" s="1094"/>
      <c r="J291" s="1151">
        <f t="shared" ca="1" si="79"/>
        <v>43871115.634908259</v>
      </c>
      <c r="K291" s="1152">
        <f t="shared" ca="1" si="80"/>
        <v>3606904.1115874918</v>
      </c>
      <c r="L291" s="1151">
        <f t="shared" ca="1" si="81"/>
        <v>0</v>
      </c>
      <c r="M291" s="1151">
        <f t="shared" ca="1" si="82"/>
        <v>0</v>
      </c>
      <c r="N291" s="1151">
        <f t="shared" ca="1" si="91"/>
        <v>40264211.523320764</v>
      </c>
      <c r="O291" s="1094"/>
      <c r="P291" s="1151">
        <f t="shared" ca="1" si="83"/>
        <v>3606904.1115874946</v>
      </c>
      <c r="Q291" s="1151">
        <f t="shared" ca="1" si="84"/>
        <v>38251000.947154723</v>
      </c>
      <c r="R291" s="1151">
        <f t="shared" ca="1" si="92"/>
        <v>41677559.853162847</v>
      </c>
      <c r="S291" s="1151">
        <f t="shared" ca="1" si="93"/>
        <v>3426558.9060081244</v>
      </c>
      <c r="T291" s="1151">
        <f t="shared" ca="1" si="85"/>
        <v>38251000.947154723</v>
      </c>
      <c r="U291" s="1153">
        <f t="shared" ca="1" si="86"/>
        <v>5.3616991526221954E-3</v>
      </c>
      <c r="V291" s="1154">
        <f t="shared" ca="1" si="87"/>
        <v>5.0000000000000044E-2</v>
      </c>
      <c r="X291" s="1155">
        <f t="shared" ca="1" si="94"/>
        <v>2193555.7817454115</v>
      </c>
      <c r="Y291" s="1155">
        <f t="shared" ca="1" si="88"/>
        <v>180345.20557937026</v>
      </c>
      <c r="Z291" s="1155">
        <f t="shared" ca="1" si="89"/>
        <v>2013210.5761660412</v>
      </c>
      <c r="AA291" s="1153">
        <f t="shared" ca="1" si="90"/>
        <v>5.3605957520660103E-3</v>
      </c>
      <c r="AB291" s="1126"/>
    </row>
    <row r="292" spans="1:28">
      <c r="A292" s="1165">
        <f>Calendar!J284</f>
        <v>53566</v>
      </c>
      <c r="C292" s="1125"/>
      <c r="D292" s="1146">
        <f t="shared" ca="1" si="76"/>
        <v>54270</v>
      </c>
      <c r="E292" s="1147">
        <f t="shared" ca="1" si="77"/>
        <v>54297</v>
      </c>
      <c r="F292" s="1148">
        <f t="shared" ca="1" si="78"/>
        <v>8582</v>
      </c>
      <c r="G292" s="1149">
        <f ca="1">IF(F292&lt;&gt;"",COUNTIF($F$11:F292,"&gt;0"),"")</f>
        <v>282</v>
      </c>
      <c r="H292" s="1150">
        <v>8.6858023880932014E-2</v>
      </c>
      <c r="I292" s="1094"/>
      <c r="J292" s="1151">
        <f t="shared" ca="1" si="79"/>
        <v>40264211.523320764</v>
      </c>
      <c r="K292" s="1152">
        <f t="shared" ca="1" si="80"/>
        <v>3497269.8460394931</v>
      </c>
      <c r="L292" s="1151">
        <f t="shared" ca="1" si="81"/>
        <v>0</v>
      </c>
      <c r="M292" s="1151">
        <f t="shared" ca="1" si="82"/>
        <v>0</v>
      </c>
      <c r="N292" s="1151">
        <f t="shared" ca="1" si="91"/>
        <v>36766941.677281268</v>
      </c>
      <c r="O292" s="1094"/>
      <c r="P292" s="1151">
        <f t="shared" ca="1" si="83"/>
        <v>3497269.8460394964</v>
      </c>
      <c r="Q292" s="1151">
        <f t="shared" ca="1" si="84"/>
        <v>34928594.593417205</v>
      </c>
      <c r="R292" s="1151">
        <f t="shared" ca="1" si="92"/>
        <v>38251000.947154723</v>
      </c>
      <c r="S292" s="1151">
        <f t="shared" ca="1" si="93"/>
        <v>3322406.3537375182</v>
      </c>
      <c r="T292" s="1151">
        <f t="shared" ca="1" si="85"/>
        <v>34928594.593417205</v>
      </c>
      <c r="U292" s="1153">
        <f t="shared" ca="1" si="86"/>
        <v>4.9208821266858854E-3</v>
      </c>
      <c r="V292" s="1154">
        <f t="shared" ca="1" si="87"/>
        <v>5.0000000000000044E-2</v>
      </c>
      <c r="X292" s="1155">
        <f t="shared" ca="1" si="94"/>
        <v>2013210.5761660412</v>
      </c>
      <c r="Y292" s="1155">
        <f t="shared" ca="1" si="88"/>
        <v>174863.49230197817</v>
      </c>
      <c r="Z292" s="1155">
        <f t="shared" ca="1" si="89"/>
        <v>1838347.083864063</v>
      </c>
      <c r="AA292" s="1153">
        <f t="shared" ca="1" si="90"/>
        <v>4.9198694432210192E-3</v>
      </c>
      <c r="AB292" s="1126"/>
    </row>
    <row r="293" spans="1:28">
      <c r="A293" s="1165">
        <f>Calendar!J285</f>
        <v>53597</v>
      </c>
      <c r="C293" s="1125"/>
      <c r="D293" s="1146">
        <f t="shared" ca="1" si="76"/>
        <v>54301</v>
      </c>
      <c r="E293" s="1147">
        <f t="shared" ca="1" si="77"/>
        <v>54329</v>
      </c>
      <c r="F293" s="1148">
        <f t="shared" ca="1" si="78"/>
        <v>8614</v>
      </c>
      <c r="G293" s="1149">
        <f ca="1">IF(F293&lt;&gt;"",COUNTIF($F$11:F293,"&gt;0"),"")</f>
        <v>283</v>
      </c>
      <c r="H293" s="1150">
        <v>9.168346749475724E-2</v>
      </c>
      <c r="I293" s="1094"/>
      <c r="J293" s="1151">
        <f t="shared" ca="1" si="79"/>
        <v>36766941.677281268</v>
      </c>
      <c r="K293" s="1152">
        <f t="shared" ca="1" si="80"/>
        <v>3370920.7021506522</v>
      </c>
      <c r="L293" s="1151">
        <f t="shared" ca="1" si="81"/>
        <v>0</v>
      </c>
      <c r="M293" s="1151">
        <f t="shared" ca="1" si="82"/>
        <v>0</v>
      </c>
      <c r="N293" s="1151">
        <f t="shared" ca="1" si="91"/>
        <v>33396020.975130618</v>
      </c>
      <c r="O293" s="1094"/>
      <c r="P293" s="1151">
        <f t="shared" ca="1" si="83"/>
        <v>3370920.7021506503</v>
      </c>
      <c r="Q293" s="1151">
        <f t="shared" ca="1" si="84"/>
        <v>31726219.926374085</v>
      </c>
      <c r="R293" s="1151">
        <f t="shared" ca="1" si="92"/>
        <v>34928594.593417205</v>
      </c>
      <c r="S293" s="1151">
        <f t="shared" ca="1" si="93"/>
        <v>3202374.6670431197</v>
      </c>
      <c r="T293" s="1151">
        <f t="shared" ca="1" si="85"/>
        <v>31726219.926374085</v>
      </c>
      <c r="U293" s="1153">
        <f t="shared" ca="1" si="86"/>
        <v>4.4934640294109511E-3</v>
      </c>
      <c r="V293" s="1154">
        <f t="shared" ca="1" si="87"/>
        <v>5.0000000000000044E-2</v>
      </c>
      <c r="X293" s="1155">
        <f t="shared" ca="1" si="94"/>
        <v>1838347.083864063</v>
      </c>
      <c r="Y293" s="1155">
        <f t="shared" ca="1" si="88"/>
        <v>168546.03510753065</v>
      </c>
      <c r="Z293" s="1155">
        <f t="shared" ca="1" si="89"/>
        <v>1669801.0487565324</v>
      </c>
      <c r="AA293" s="1153">
        <f t="shared" ca="1" si="90"/>
        <v>4.492539305630653E-3</v>
      </c>
      <c r="AB293" s="1126"/>
    </row>
    <row r="294" spans="1:28">
      <c r="A294" s="1165">
        <f>Calendar!J286</f>
        <v>53629</v>
      </c>
      <c r="C294" s="1125"/>
      <c r="D294" s="1146">
        <f t="shared" ca="1" si="76"/>
        <v>54331</v>
      </c>
      <c r="E294" s="1147">
        <f t="shared" ca="1" si="77"/>
        <v>54358</v>
      </c>
      <c r="F294" s="1148">
        <f t="shared" ca="1" si="78"/>
        <v>8643</v>
      </c>
      <c r="G294" s="1149">
        <f ca="1">IF(F294&lt;&gt;"",COUNTIF($F$11:F294,"&gt;0"),"")</f>
        <v>284</v>
      </c>
      <c r="H294" s="1150">
        <v>9.7741681610913456E-2</v>
      </c>
      <c r="I294" s="1094"/>
      <c r="J294" s="1151">
        <f t="shared" ca="1" si="79"/>
        <v>33396020.975130618</v>
      </c>
      <c r="K294" s="1152">
        <f t="shared" ca="1" si="80"/>
        <v>3264183.2492226046</v>
      </c>
      <c r="L294" s="1151">
        <f t="shared" ca="1" si="81"/>
        <v>0</v>
      </c>
      <c r="M294" s="1151">
        <f t="shared" ca="1" si="82"/>
        <v>0</v>
      </c>
      <c r="N294" s="1151">
        <f t="shared" ca="1" si="91"/>
        <v>30131837.725908011</v>
      </c>
      <c r="O294" s="1094"/>
      <c r="P294" s="1151">
        <f t="shared" ca="1" si="83"/>
        <v>3264183.2492226064</v>
      </c>
      <c r="Q294" s="1151">
        <f t="shared" ca="1" si="84"/>
        <v>28625245.839612611</v>
      </c>
      <c r="R294" s="1151">
        <f t="shared" ca="1" si="92"/>
        <v>31726219.926374085</v>
      </c>
      <c r="S294" s="1151">
        <f t="shared" ca="1" si="93"/>
        <v>3100974.0867614746</v>
      </c>
      <c r="T294" s="1151">
        <f t="shared" ca="1" si="85"/>
        <v>28625245.839612611</v>
      </c>
      <c r="U294" s="1153">
        <f t="shared" ca="1" si="86"/>
        <v>4.0814876661315917E-3</v>
      </c>
      <c r="V294" s="1154">
        <f t="shared" ca="1" si="87"/>
        <v>5.0000000000000044E-2</v>
      </c>
      <c r="X294" s="1155">
        <f t="shared" ca="1" si="94"/>
        <v>1669801.0487565324</v>
      </c>
      <c r="Y294" s="1155">
        <f t="shared" ca="1" si="88"/>
        <v>163209.16246113181</v>
      </c>
      <c r="Z294" s="1155">
        <f t="shared" ca="1" si="89"/>
        <v>1506591.8862954006</v>
      </c>
      <c r="AA294" s="1153">
        <f t="shared" ca="1" si="90"/>
        <v>4.0806477242339503E-3</v>
      </c>
      <c r="AB294" s="1126"/>
    </row>
    <row r="295" spans="1:28">
      <c r="A295" s="1165">
        <f>Calendar!J287</f>
        <v>53658</v>
      </c>
      <c r="C295" s="1125"/>
      <c r="D295" s="1146">
        <f t="shared" ca="1" si="76"/>
        <v>54362</v>
      </c>
      <c r="E295" s="1147">
        <f t="shared" ca="1" si="77"/>
        <v>54389</v>
      </c>
      <c r="F295" s="1148">
        <f t="shared" ca="1" si="78"/>
        <v>8674</v>
      </c>
      <c r="G295" s="1149">
        <f ca="1">IF(F295&lt;&gt;"",COUNTIF($F$11:F295,"&gt;0"),"")</f>
        <v>285</v>
      </c>
      <c r="H295" s="1150">
        <v>0.10470054955174993</v>
      </c>
      <c r="I295" s="1094"/>
      <c r="J295" s="1151">
        <f t="shared" ca="1" si="79"/>
        <v>30131837.725908011</v>
      </c>
      <c r="K295" s="1152">
        <f t="shared" ca="1" si="80"/>
        <v>3154819.9689067197</v>
      </c>
      <c r="L295" s="1151">
        <f t="shared" ca="1" si="81"/>
        <v>0</v>
      </c>
      <c r="M295" s="1151">
        <f t="shared" ca="1" si="82"/>
        <v>0</v>
      </c>
      <c r="N295" s="1151">
        <f t="shared" ca="1" si="91"/>
        <v>26977017.757001292</v>
      </c>
      <c r="O295" s="1094"/>
      <c r="P295" s="1151">
        <f t="shared" ca="1" si="83"/>
        <v>3154819.9689067192</v>
      </c>
      <c r="Q295" s="1151">
        <f t="shared" ca="1" si="84"/>
        <v>25628166.869151227</v>
      </c>
      <c r="R295" s="1151">
        <f t="shared" ca="1" si="92"/>
        <v>28625245.839612611</v>
      </c>
      <c r="S295" s="1151">
        <f t="shared" ca="1" si="93"/>
        <v>2997078.9704613835</v>
      </c>
      <c r="T295" s="1151">
        <f t="shared" ca="1" si="85"/>
        <v>25628166.869151227</v>
      </c>
      <c r="U295" s="1153">
        <f t="shared" ca="1" si="86"/>
        <v>3.6825561981696868E-3</v>
      </c>
      <c r="V295" s="1154">
        <f t="shared" ca="1" si="87"/>
        <v>5.0000000000000044E-2</v>
      </c>
      <c r="X295" s="1155">
        <f t="shared" ca="1" si="94"/>
        <v>1506591.8862954006</v>
      </c>
      <c r="Y295" s="1155">
        <f t="shared" ca="1" si="88"/>
        <v>157740.99844533578</v>
      </c>
      <c r="Z295" s="1155">
        <f t="shared" ca="1" si="89"/>
        <v>1348850.8878500648</v>
      </c>
      <c r="AA295" s="1153">
        <f t="shared" ca="1" si="90"/>
        <v>3.6817983536055732E-3</v>
      </c>
      <c r="AB295" s="1126"/>
    </row>
    <row r="296" spans="1:28">
      <c r="A296" s="1165">
        <f>Calendar!J288</f>
        <v>53688</v>
      </c>
      <c r="C296" s="1125"/>
      <c r="D296" s="1146">
        <f t="shared" ca="1" si="76"/>
        <v>54392</v>
      </c>
      <c r="E296" s="1147">
        <f t="shared" ca="1" si="77"/>
        <v>54420</v>
      </c>
      <c r="F296" s="1148">
        <f t="shared" ca="1" si="78"/>
        <v>8705</v>
      </c>
      <c r="G296" s="1149">
        <f ca="1">IF(F296&lt;&gt;"",COUNTIF($F$11:F296,"&gt;0"),"")</f>
        <v>286</v>
      </c>
      <c r="H296" s="1150">
        <v>0.11061768586956627</v>
      </c>
      <c r="I296" s="1094"/>
      <c r="J296" s="1151">
        <f t="shared" ca="1" si="79"/>
        <v>26977017.757001292</v>
      </c>
      <c r="K296" s="1152">
        <f t="shared" ca="1" si="80"/>
        <v>2984135.2759416802</v>
      </c>
      <c r="L296" s="1151">
        <f t="shared" ca="1" si="81"/>
        <v>0</v>
      </c>
      <c r="M296" s="1151">
        <f t="shared" ca="1" si="82"/>
        <v>0</v>
      </c>
      <c r="N296" s="1151">
        <f t="shared" ca="1" si="91"/>
        <v>23992882.481059611</v>
      </c>
      <c r="O296" s="1094"/>
      <c r="P296" s="1151">
        <f t="shared" ca="1" si="83"/>
        <v>2984135.2759416811</v>
      </c>
      <c r="Q296" s="1151">
        <f t="shared" ca="1" si="84"/>
        <v>22793238.357006628</v>
      </c>
      <c r="R296" s="1151">
        <f t="shared" ca="1" si="92"/>
        <v>25628166.869151227</v>
      </c>
      <c r="S296" s="1151">
        <f t="shared" ca="1" si="93"/>
        <v>2834928.5121445991</v>
      </c>
      <c r="T296" s="1151">
        <f t="shared" ca="1" si="85"/>
        <v>22793238.357006628</v>
      </c>
      <c r="U296" s="1153">
        <f t="shared" ca="1" si="86"/>
        <v>3.2969905404661177E-3</v>
      </c>
      <c r="V296" s="1154">
        <f t="shared" ca="1" si="87"/>
        <v>5.0000000000000044E-2</v>
      </c>
      <c r="X296" s="1155">
        <f t="shared" ca="1" si="94"/>
        <v>1348850.8878500648</v>
      </c>
      <c r="Y296" s="1155">
        <f t="shared" ca="1" si="88"/>
        <v>149206.76379708201</v>
      </c>
      <c r="Z296" s="1155">
        <f t="shared" ca="1" si="89"/>
        <v>1199644.1240529828</v>
      </c>
      <c r="AA296" s="1153">
        <f t="shared" ca="1" si="90"/>
        <v>3.2963120426443421E-3</v>
      </c>
      <c r="AB296" s="1126"/>
    </row>
    <row r="297" spans="1:28">
      <c r="A297" s="1165">
        <f>Calendar!J289</f>
        <v>53720</v>
      </c>
      <c r="C297" s="1125"/>
      <c r="D297" s="1146">
        <f t="shared" ca="1" si="76"/>
        <v>54423</v>
      </c>
      <c r="E297" s="1147">
        <f t="shared" ca="1" si="77"/>
        <v>54450</v>
      </c>
      <c r="F297" s="1148">
        <f t="shared" ca="1" si="78"/>
        <v>8735</v>
      </c>
      <c r="G297" s="1149">
        <f ca="1">IF(F297&lt;&gt;"",COUNTIF($F$11:F297,"&gt;0"),"")</f>
        <v>287</v>
      </c>
      <c r="H297" s="1150">
        <v>0.11732030969490148</v>
      </c>
      <c r="I297" s="1094"/>
      <c r="J297" s="1151">
        <f t="shared" ca="1" si="79"/>
        <v>23992882.481059611</v>
      </c>
      <c r="K297" s="1152">
        <f t="shared" ca="1" si="80"/>
        <v>2814852.4031512896</v>
      </c>
      <c r="L297" s="1151">
        <f t="shared" ca="1" si="81"/>
        <v>0</v>
      </c>
      <c r="M297" s="1151">
        <f t="shared" ca="1" si="82"/>
        <v>0</v>
      </c>
      <c r="N297" s="1151">
        <f t="shared" ca="1" si="91"/>
        <v>21178030.077908322</v>
      </c>
      <c r="O297" s="1094"/>
      <c r="P297" s="1151">
        <f t="shared" ca="1" si="83"/>
        <v>2814852.4031512886</v>
      </c>
      <c r="Q297" s="1151">
        <f t="shared" ca="1" si="84"/>
        <v>20119128.574012905</v>
      </c>
      <c r="R297" s="1151">
        <f t="shared" ca="1" si="92"/>
        <v>22793238.357006628</v>
      </c>
      <c r="S297" s="1151">
        <f t="shared" ca="1" si="93"/>
        <v>2674109.7829937227</v>
      </c>
      <c r="T297" s="1151">
        <f t="shared" ca="1" si="85"/>
        <v>20119128.574012905</v>
      </c>
      <c r="U297" s="1153">
        <f t="shared" ca="1" si="86"/>
        <v>2.9322850765459048E-3</v>
      </c>
      <c r="V297" s="1154">
        <f t="shared" ca="1" si="87"/>
        <v>5.0000000000000044E-2</v>
      </c>
      <c r="X297" s="1155">
        <f t="shared" ca="1" si="94"/>
        <v>1199644.1240529828</v>
      </c>
      <c r="Y297" s="1155">
        <f t="shared" ca="1" si="88"/>
        <v>140742.62015756592</v>
      </c>
      <c r="Z297" s="1155">
        <f t="shared" ca="1" si="89"/>
        <v>1058901.5038954169</v>
      </c>
      <c r="AA297" s="1153">
        <f t="shared" ca="1" si="90"/>
        <v>2.9316816325830469E-3</v>
      </c>
      <c r="AB297" s="1126"/>
    </row>
    <row r="298" spans="1:28">
      <c r="A298" s="1165">
        <f>Calendar!J290</f>
        <v>53750</v>
      </c>
      <c r="C298" s="1125"/>
      <c r="D298" s="1146">
        <f t="shared" ca="1" si="76"/>
        <v>54454</v>
      </c>
      <c r="E298" s="1147">
        <f t="shared" ca="1" si="77"/>
        <v>54480</v>
      </c>
      <c r="F298" s="1148">
        <f t="shared" ca="1" si="78"/>
        <v>8765</v>
      </c>
      <c r="G298" s="1149">
        <f ca="1">IF(F298&lt;&gt;"",COUNTIF($F$11:F298,"&gt;0"),"")</f>
        <v>288</v>
      </c>
      <c r="H298" s="1150">
        <v>0.12633784130682557</v>
      </c>
      <c r="I298" s="1094"/>
      <c r="J298" s="1151">
        <f t="shared" ca="1" si="79"/>
        <v>21178030.077908322</v>
      </c>
      <c r="K298" s="1152">
        <f t="shared" ca="1" si="80"/>
        <v>2675586.6031739605</v>
      </c>
      <c r="L298" s="1151">
        <f t="shared" ca="1" si="81"/>
        <v>0</v>
      </c>
      <c r="M298" s="1151">
        <f t="shared" ca="1" si="82"/>
        <v>0</v>
      </c>
      <c r="N298" s="1151">
        <f t="shared" ca="1" si="91"/>
        <v>18502443.474734362</v>
      </c>
      <c r="O298" s="1094"/>
      <c r="P298" s="1151">
        <f t="shared" ca="1" si="83"/>
        <v>2675586.60317396</v>
      </c>
      <c r="Q298" s="1151">
        <f t="shared" ca="1" si="84"/>
        <v>17577321.300997645</v>
      </c>
      <c r="R298" s="1151">
        <f t="shared" ca="1" si="92"/>
        <v>20119128.574012905</v>
      </c>
      <c r="S298" s="1151">
        <f t="shared" ca="1" si="93"/>
        <v>2541807.2730152607</v>
      </c>
      <c r="T298" s="1151">
        <f t="shared" ca="1" si="85"/>
        <v>17577321.300997645</v>
      </c>
      <c r="U298" s="1153">
        <f t="shared" ca="1" si="86"/>
        <v>2.5882684832518018E-3</v>
      </c>
      <c r="V298" s="1154">
        <f t="shared" ca="1" si="87"/>
        <v>4.9999999999999933E-2</v>
      </c>
      <c r="X298" s="1155">
        <f t="shared" ca="1" si="94"/>
        <v>1058901.5038954169</v>
      </c>
      <c r="Y298" s="1155">
        <f t="shared" ca="1" si="88"/>
        <v>133779.3301586993</v>
      </c>
      <c r="Z298" s="1155">
        <f t="shared" ca="1" si="89"/>
        <v>925122.17373671755</v>
      </c>
      <c r="AA298" s="1153">
        <f t="shared" ca="1" si="90"/>
        <v>2.5877358355215468E-3</v>
      </c>
      <c r="AB298" s="1126"/>
    </row>
    <row r="299" spans="1:28">
      <c r="A299" s="1165">
        <f>Calendar!J291</f>
        <v>53778</v>
      </c>
      <c r="C299" s="1125"/>
      <c r="D299" s="1146">
        <f t="shared" ca="1" si="76"/>
        <v>54482</v>
      </c>
      <c r="E299" s="1147">
        <f t="shared" ca="1" si="77"/>
        <v>54511</v>
      </c>
      <c r="F299" s="1148">
        <f t="shared" ca="1" si="78"/>
        <v>8796</v>
      </c>
      <c r="G299" s="1149">
        <f ca="1">IF(F299&lt;&gt;"",COUNTIF($F$11:F299,"&gt;0"),"")</f>
        <v>289</v>
      </c>
      <c r="H299" s="1150">
        <v>0.13615492669384663</v>
      </c>
      <c r="I299" s="1094"/>
      <c r="J299" s="1151">
        <f t="shared" ca="1" si="79"/>
        <v>18502443.474734362</v>
      </c>
      <c r="K299" s="1152">
        <f t="shared" ca="1" si="80"/>
        <v>2519198.8349594981</v>
      </c>
      <c r="L299" s="1151">
        <f t="shared" ca="1" si="81"/>
        <v>0</v>
      </c>
      <c r="M299" s="1151">
        <f t="shared" ca="1" si="82"/>
        <v>0</v>
      </c>
      <c r="N299" s="1151">
        <f t="shared" ca="1" si="91"/>
        <v>15983244.639774865</v>
      </c>
      <c r="O299" s="1094"/>
      <c r="P299" s="1151">
        <f t="shared" ca="1" si="83"/>
        <v>2519198.8349594977</v>
      </c>
      <c r="Q299" s="1151">
        <f t="shared" ca="1" si="84"/>
        <v>15184082.40778612</v>
      </c>
      <c r="R299" s="1151">
        <f t="shared" ca="1" si="92"/>
        <v>17577321.300997645</v>
      </c>
      <c r="S299" s="1151">
        <f t="shared" ca="1" si="93"/>
        <v>2393238.8932115249</v>
      </c>
      <c r="T299" s="1151">
        <f t="shared" ca="1" si="85"/>
        <v>15184082.40778612</v>
      </c>
      <c r="U299" s="1153">
        <f t="shared" ca="1" si="86"/>
        <v>2.2612722303552778E-3</v>
      </c>
      <c r="V299" s="1154">
        <f t="shared" ca="1" si="87"/>
        <v>5.0000000000000044E-2</v>
      </c>
      <c r="X299" s="1155">
        <f t="shared" ca="1" si="94"/>
        <v>925122.17373671755</v>
      </c>
      <c r="Y299" s="1155">
        <f t="shared" ca="1" si="88"/>
        <v>125959.94174797274</v>
      </c>
      <c r="Z299" s="1155">
        <f t="shared" ca="1" si="89"/>
        <v>799162.23198874481</v>
      </c>
      <c r="AA299" s="1153">
        <f t="shared" ca="1" si="90"/>
        <v>2.2608068761894367E-3</v>
      </c>
      <c r="AB299" s="1126"/>
    </row>
    <row r="300" spans="1:28">
      <c r="A300" s="1165">
        <f>Calendar!J292</f>
        <v>53811</v>
      </c>
      <c r="C300" s="1125"/>
      <c r="D300" s="1146">
        <f t="shared" ca="1" si="76"/>
        <v>54513</v>
      </c>
      <c r="E300" s="1147">
        <f t="shared" ca="1" si="77"/>
        <v>54540</v>
      </c>
      <c r="F300" s="1148">
        <f t="shared" ca="1" si="78"/>
        <v>8825</v>
      </c>
      <c r="G300" s="1149">
        <f ca="1">IF(F300&lt;&gt;"",COUNTIF($F$11:F300,"&gt;0"),"")</f>
        <v>290</v>
      </c>
      <c r="H300" s="1150">
        <v>0.1491211442456824</v>
      </c>
      <c r="I300" s="1094"/>
      <c r="J300" s="1151">
        <f t="shared" ca="1" si="79"/>
        <v>15983244.639774865</v>
      </c>
      <c r="K300" s="1152">
        <f t="shared" ca="1" si="80"/>
        <v>2383439.7294418975</v>
      </c>
      <c r="L300" s="1151">
        <f t="shared" ca="1" si="81"/>
        <v>0</v>
      </c>
      <c r="M300" s="1151">
        <f t="shared" ca="1" si="82"/>
        <v>0</v>
      </c>
      <c r="N300" s="1151">
        <f t="shared" ca="1" si="91"/>
        <v>13599804.910332967</v>
      </c>
      <c r="O300" s="1094"/>
      <c r="P300" s="1151">
        <f t="shared" ca="1" si="83"/>
        <v>2383439.7294418979</v>
      </c>
      <c r="Q300" s="1151">
        <f t="shared" ca="1" si="84"/>
        <v>12919814.664816318</v>
      </c>
      <c r="R300" s="1151">
        <f t="shared" ca="1" si="92"/>
        <v>15184082.40778612</v>
      </c>
      <c r="S300" s="1151">
        <f t="shared" ca="1" si="93"/>
        <v>2264267.7429698016</v>
      </c>
      <c r="T300" s="1151">
        <f t="shared" ca="1" si="85"/>
        <v>12919814.664816318</v>
      </c>
      <c r="U300" s="1153">
        <f t="shared" ca="1" si="86"/>
        <v>1.9533888755964234E-3</v>
      </c>
      <c r="V300" s="1154">
        <f t="shared" ca="1" si="87"/>
        <v>5.0000000000000044E-2</v>
      </c>
      <c r="X300" s="1155">
        <f t="shared" ca="1" si="94"/>
        <v>799162.23198874481</v>
      </c>
      <c r="Y300" s="1155">
        <f t="shared" ca="1" si="88"/>
        <v>119171.98647209629</v>
      </c>
      <c r="Z300" s="1155">
        <f t="shared" ca="1" si="89"/>
        <v>679990.24551664852</v>
      </c>
      <c r="AA300" s="1153">
        <f t="shared" ca="1" si="90"/>
        <v>1.9529868816929247E-3</v>
      </c>
      <c r="AB300" s="1126"/>
    </row>
    <row r="301" spans="1:28">
      <c r="A301" s="1165">
        <f>Calendar!J293</f>
        <v>53839</v>
      </c>
      <c r="C301" s="1125"/>
      <c r="D301" s="1146">
        <f t="shared" ca="1" si="76"/>
        <v>54543</v>
      </c>
      <c r="E301" s="1147">
        <f t="shared" ca="1" si="77"/>
        <v>54570</v>
      </c>
      <c r="F301" s="1148">
        <f t="shared" ca="1" si="78"/>
        <v>8855</v>
      </c>
      <c r="G301" s="1149">
        <f ca="1">IF(F301&lt;&gt;"",COUNTIF($F$11:F301,"&gt;0"),"")</f>
        <v>291</v>
      </c>
      <c r="H301" s="1150">
        <v>0.16896561620355724</v>
      </c>
      <c r="I301" s="1094"/>
      <c r="J301" s="1151">
        <f t="shared" ca="1" si="79"/>
        <v>13599804.910332967</v>
      </c>
      <c r="K301" s="1152">
        <f t="shared" ca="1" si="80"/>
        <v>2297899.416922573</v>
      </c>
      <c r="L301" s="1151">
        <f t="shared" ca="1" si="81"/>
        <v>0</v>
      </c>
      <c r="M301" s="1151">
        <f t="shared" ca="1" si="82"/>
        <v>0</v>
      </c>
      <c r="N301" s="1151">
        <f t="shared" ca="1" si="91"/>
        <v>11301905.493410394</v>
      </c>
      <c r="O301" s="1094"/>
      <c r="P301" s="1151">
        <f t="shared" ca="1" si="83"/>
        <v>2297899.416922573</v>
      </c>
      <c r="Q301" s="1151">
        <f t="shared" ca="1" si="84"/>
        <v>10736810.218739873</v>
      </c>
      <c r="R301" s="1151">
        <f t="shared" ca="1" si="92"/>
        <v>12919814.664816318</v>
      </c>
      <c r="S301" s="1151">
        <f t="shared" ca="1" si="93"/>
        <v>2183004.4460764453</v>
      </c>
      <c r="T301" s="1151">
        <f t="shared" ca="1" si="85"/>
        <v>10736810.218739873</v>
      </c>
      <c r="U301" s="1153">
        <f t="shared" ca="1" si="86"/>
        <v>1.662097291310698E-3</v>
      </c>
      <c r="V301" s="1154">
        <f t="shared" ca="1" si="87"/>
        <v>5.0000000000000044E-2</v>
      </c>
      <c r="X301" s="1155">
        <f t="shared" ca="1" si="94"/>
        <v>679990.24551664852</v>
      </c>
      <c r="Y301" s="1155">
        <f t="shared" ca="1" si="88"/>
        <v>114894.97084612772</v>
      </c>
      <c r="Z301" s="1155">
        <f t="shared" ca="1" si="89"/>
        <v>565095.2746705208</v>
      </c>
      <c r="AA301" s="1153">
        <f t="shared" ca="1" si="90"/>
        <v>1.6617552431980659E-3</v>
      </c>
      <c r="AB301" s="1126"/>
    </row>
    <row r="302" spans="1:28">
      <c r="A302" s="1165">
        <f>Calendar!J294</f>
        <v>53870</v>
      </c>
      <c r="C302" s="1125"/>
      <c r="D302" s="1146">
        <f t="shared" ca="1" si="76"/>
        <v>54574</v>
      </c>
      <c r="E302" s="1147">
        <f t="shared" ca="1" si="77"/>
        <v>54602</v>
      </c>
      <c r="F302" s="1148">
        <f t="shared" ca="1" si="78"/>
        <v>8887</v>
      </c>
      <c r="G302" s="1149">
        <f ca="1">IF(F302&lt;&gt;"",COUNTIF($F$11:F302,"&gt;0"),"")</f>
        <v>292</v>
      </c>
      <c r="H302" s="1150">
        <v>0.19188374195617591</v>
      </c>
      <c r="I302" s="1094"/>
      <c r="J302" s="1151">
        <f t="shared" ca="1" si="79"/>
        <v>11301905.493410394</v>
      </c>
      <c r="K302" s="1152">
        <f t="shared" ca="1" si="80"/>
        <v>2168651.9173106472</v>
      </c>
      <c r="L302" s="1151">
        <f t="shared" ca="1" si="81"/>
        <v>0</v>
      </c>
      <c r="M302" s="1151">
        <f t="shared" ca="1" si="82"/>
        <v>0</v>
      </c>
      <c r="N302" s="1151">
        <f t="shared" ca="1" si="91"/>
        <v>9133253.5760997459</v>
      </c>
      <c r="O302" s="1094"/>
      <c r="P302" s="1151">
        <f t="shared" ca="1" si="83"/>
        <v>2168651.9173106477</v>
      </c>
      <c r="Q302" s="1151">
        <f t="shared" ca="1" si="84"/>
        <v>8676590.8972947579</v>
      </c>
      <c r="R302" s="1151">
        <f t="shared" ca="1" si="92"/>
        <v>10736810.218739873</v>
      </c>
      <c r="S302" s="1151">
        <f t="shared" ca="1" si="93"/>
        <v>2060219.3214451149</v>
      </c>
      <c r="T302" s="1151">
        <f t="shared" ca="1" si="85"/>
        <v>8676590.8972947579</v>
      </c>
      <c r="U302" s="1153">
        <f t="shared" ca="1" si="86"/>
        <v>1.3812599982941224E-3</v>
      </c>
      <c r="V302" s="1154">
        <f t="shared" ca="1" si="87"/>
        <v>5.0000000000000044E-2</v>
      </c>
      <c r="X302" s="1155">
        <f t="shared" ca="1" si="94"/>
        <v>565095.2746705208</v>
      </c>
      <c r="Y302" s="1155">
        <f t="shared" ca="1" si="88"/>
        <v>108432.59586553276</v>
      </c>
      <c r="Z302" s="1155">
        <f t="shared" ca="1" si="89"/>
        <v>456662.67880498804</v>
      </c>
      <c r="AA302" s="1153">
        <f t="shared" ca="1" si="90"/>
        <v>1.3809757445516148E-3</v>
      </c>
      <c r="AB302" s="1126"/>
    </row>
    <row r="303" spans="1:28">
      <c r="A303" s="1165">
        <f>Calendar!J295</f>
        <v>53902</v>
      </c>
      <c r="C303" s="1125"/>
      <c r="D303" s="1146">
        <f t="shared" ca="1" si="76"/>
        <v>54604</v>
      </c>
      <c r="E303" s="1147">
        <f t="shared" ca="1" si="77"/>
        <v>54631</v>
      </c>
      <c r="F303" s="1148">
        <f t="shared" ca="1" si="78"/>
        <v>8916</v>
      </c>
      <c r="G303" s="1149">
        <f ca="1">IF(F303&lt;&gt;"",COUNTIF($F$11:F303,"&gt;0"),"")</f>
        <v>293</v>
      </c>
      <c r="H303" s="1150">
        <v>0.22220824467743641</v>
      </c>
      <c r="I303" s="1094"/>
      <c r="J303" s="1151">
        <f t="shared" ca="1" si="79"/>
        <v>9133253.5760997459</v>
      </c>
      <c r="K303" s="1152">
        <f t="shared" ca="1" si="80"/>
        <v>2029484.2453390434</v>
      </c>
      <c r="L303" s="1151">
        <f t="shared" ca="1" si="81"/>
        <v>0</v>
      </c>
      <c r="M303" s="1151">
        <f t="shared" ca="1" si="82"/>
        <v>0</v>
      </c>
      <c r="N303" s="1151">
        <f t="shared" ca="1" si="91"/>
        <v>7103769.3307607025</v>
      </c>
      <c r="O303" s="1094"/>
      <c r="P303" s="1151">
        <f t="shared" ca="1" si="83"/>
        <v>2029484.2453390434</v>
      </c>
      <c r="Q303" s="1151">
        <f t="shared" ca="1" si="84"/>
        <v>6748580.8642226672</v>
      </c>
      <c r="R303" s="1151">
        <f t="shared" ca="1" si="92"/>
        <v>8676590.8972947579</v>
      </c>
      <c r="S303" s="1151">
        <f t="shared" ca="1" si="93"/>
        <v>1928010.0330720907</v>
      </c>
      <c r="T303" s="1151">
        <f t="shared" ca="1" si="85"/>
        <v>6748580.8642226672</v>
      </c>
      <c r="U303" s="1153">
        <f t="shared" ca="1" si="86"/>
        <v>1.116218661207065E-3</v>
      </c>
      <c r="V303" s="1154">
        <f t="shared" ca="1" si="87"/>
        <v>5.0000000000000044E-2</v>
      </c>
      <c r="X303" s="1155">
        <f t="shared" ca="1" si="94"/>
        <v>456662.67880498804</v>
      </c>
      <c r="Y303" s="1155">
        <f t="shared" ca="1" si="88"/>
        <v>101474.21226695273</v>
      </c>
      <c r="Z303" s="1155">
        <f t="shared" ca="1" si="89"/>
        <v>355188.46653803531</v>
      </c>
      <c r="AA303" s="1153">
        <f t="shared" ca="1" si="90"/>
        <v>1.1159889511363345E-3</v>
      </c>
      <c r="AB303" s="1126"/>
    </row>
    <row r="304" spans="1:28">
      <c r="A304" s="1165">
        <f>Calendar!J296</f>
        <v>53931</v>
      </c>
      <c r="C304" s="1125"/>
      <c r="D304" s="1146">
        <f t="shared" ca="1" si="76"/>
        <v>54635</v>
      </c>
      <c r="E304" s="1147">
        <f t="shared" ca="1" si="77"/>
        <v>54662</v>
      </c>
      <c r="F304" s="1148">
        <f t="shared" ca="1" si="78"/>
        <v>8947</v>
      </c>
      <c r="G304" s="1149">
        <f ca="1">IF(F304&lt;&gt;"",COUNTIF($F$11:F304,"&gt;0"),"")</f>
        <v>294</v>
      </c>
      <c r="H304" s="1150">
        <v>0.2626909689630772</v>
      </c>
      <c r="I304" s="1094"/>
      <c r="J304" s="1151">
        <f t="shared" ca="1" si="79"/>
        <v>7103769.3307607025</v>
      </c>
      <c r="K304" s="1152">
        <f t="shared" ca="1" si="80"/>
        <v>1866096.0487877193</v>
      </c>
      <c r="L304" s="1151">
        <f t="shared" ca="1" si="81"/>
        <v>0</v>
      </c>
      <c r="M304" s="1151">
        <f t="shared" ca="1" si="82"/>
        <v>0</v>
      </c>
      <c r="N304" s="1151">
        <f t="shared" ca="1" si="91"/>
        <v>5237673.2819729829</v>
      </c>
      <c r="O304" s="1094"/>
      <c r="P304" s="1151">
        <f t="shared" ca="1" si="83"/>
        <v>1866096.0487877196</v>
      </c>
      <c r="Q304" s="1151">
        <f t="shared" ca="1" si="84"/>
        <v>4975789.6178743336</v>
      </c>
      <c r="R304" s="1151">
        <f t="shared" ca="1" si="92"/>
        <v>6748580.8642226672</v>
      </c>
      <c r="S304" s="1151">
        <f t="shared" ca="1" si="93"/>
        <v>1772791.2463483335</v>
      </c>
      <c r="T304" s="1151">
        <f t="shared" ca="1" si="85"/>
        <v>4975789.6178743336</v>
      </c>
      <c r="U304" s="1153">
        <f t="shared" ca="1" si="86"/>
        <v>8.6818567182404512E-4</v>
      </c>
      <c r="V304" s="1154">
        <f t="shared" ca="1" si="87"/>
        <v>5.0000000000000044E-2</v>
      </c>
      <c r="X304" s="1155">
        <f t="shared" ca="1" si="94"/>
        <v>355188.46653803531</v>
      </c>
      <c r="Y304" s="1155">
        <f t="shared" ca="1" si="88"/>
        <v>93304.802439386025</v>
      </c>
      <c r="Z304" s="1155">
        <f t="shared" ca="1" si="89"/>
        <v>261883.66409864929</v>
      </c>
      <c r="AA304" s="1153">
        <f t="shared" ca="1" si="90"/>
        <v>8.6800700522491519E-4</v>
      </c>
      <c r="AB304" s="1126"/>
    </row>
    <row r="305" spans="1:28">
      <c r="A305" s="1165">
        <f>Calendar!J297</f>
        <v>53962</v>
      </c>
      <c r="C305" s="1125"/>
      <c r="D305" s="1146">
        <f t="shared" ca="1" si="76"/>
        <v>54666</v>
      </c>
      <c r="E305" s="1147">
        <f t="shared" ca="1" si="77"/>
        <v>54693</v>
      </c>
      <c r="F305" s="1148">
        <f t="shared" ca="1" si="78"/>
        <v>8978</v>
      </c>
      <c r="G305" s="1149">
        <f ca="1">IF(F305&lt;&gt;"",COUNTIF($F$11:F305,"&gt;0"),"")</f>
        <v>295</v>
      </c>
      <c r="H305" s="1150">
        <v>0.30906128739427524</v>
      </c>
      <c r="I305" s="1094"/>
      <c r="J305" s="1151">
        <f t="shared" ca="1" si="79"/>
        <v>5237673.2819729829</v>
      </c>
      <c r="K305" s="1152">
        <f t="shared" ca="1" si="80"/>
        <v>1618762.047477169</v>
      </c>
      <c r="L305" s="1151">
        <f t="shared" ca="1" si="81"/>
        <v>0</v>
      </c>
      <c r="M305" s="1151">
        <f t="shared" ca="1" si="82"/>
        <v>0</v>
      </c>
      <c r="N305" s="1151">
        <f t="shared" ca="1" si="91"/>
        <v>3618911.234495814</v>
      </c>
      <c r="O305" s="1094"/>
      <c r="P305" s="1151">
        <f t="shared" ca="1" si="83"/>
        <v>1618762.047477169</v>
      </c>
      <c r="Q305" s="1151">
        <f t="shared" ca="1" si="84"/>
        <v>3437965.6727710231</v>
      </c>
      <c r="R305" s="1151">
        <f t="shared" ca="1" si="92"/>
        <v>4975789.6178743336</v>
      </c>
      <c r="S305" s="1151">
        <f t="shared" ca="1" si="93"/>
        <v>1537823.9451033105</v>
      </c>
      <c r="T305" s="1151">
        <f t="shared" ca="1" si="85"/>
        <v>3437965.6727710231</v>
      </c>
      <c r="U305" s="1153">
        <f t="shared" ca="1" si="86"/>
        <v>6.4012113645272651E-4</v>
      </c>
      <c r="V305" s="1154">
        <f t="shared" ca="1" si="87"/>
        <v>5.0000000000000044E-2</v>
      </c>
      <c r="X305" s="1155">
        <f t="shared" ca="1" si="94"/>
        <v>261883.66409864929</v>
      </c>
      <c r="Y305" s="1155">
        <f t="shared" ca="1" si="88"/>
        <v>80938.102373858448</v>
      </c>
      <c r="Z305" s="1155">
        <f t="shared" ca="1" si="89"/>
        <v>180945.56172479084</v>
      </c>
      <c r="AA305" s="1153">
        <f t="shared" ca="1" si="90"/>
        <v>6.3998940395564345E-4</v>
      </c>
      <c r="AB305" s="1126"/>
    </row>
    <row r="306" spans="1:28">
      <c r="A306" s="1165">
        <f>Calendar!J298</f>
        <v>53993</v>
      </c>
      <c r="C306" s="1125"/>
      <c r="D306" s="1146">
        <f t="shared" ca="1" si="76"/>
        <v>54696</v>
      </c>
      <c r="E306" s="1147">
        <f t="shared" ca="1" si="77"/>
        <v>54723</v>
      </c>
      <c r="F306" s="1148">
        <f t="shared" ca="1" si="78"/>
        <v>9008</v>
      </c>
      <c r="G306" s="1149">
        <f ca="1">IF(F306&lt;&gt;"",COUNTIF($F$11:F306,"&gt;0"),"")</f>
        <v>296</v>
      </c>
      <c r="H306" s="1150">
        <v>0.35483122856910354</v>
      </c>
      <c r="I306" s="1094"/>
      <c r="J306" s="1151">
        <f t="shared" ca="1" si="79"/>
        <v>3618911.234495814</v>
      </c>
      <c r="K306" s="1152">
        <f t="shared" ca="1" si="80"/>
        <v>1284102.7194186808</v>
      </c>
      <c r="L306" s="1151">
        <f t="shared" ca="1" si="81"/>
        <v>0</v>
      </c>
      <c r="M306" s="1151">
        <f t="shared" ca="1" si="82"/>
        <v>0</v>
      </c>
      <c r="N306" s="1151">
        <f t="shared" ca="1" si="91"/>
        <v>2334808.5150771332</v>
      </c>
      <c r="O306" s="1094"/>
      <c r="P306" s="1151">
        <f t="shared" ca="1" si="83"/>
        <v>1284102.7194186808</v>
      </c>
      <c r="Q306" s="1151">
        <f t="shared" ca="1" si="84"/>
        <v>2218068.0893232767</v>
      </c>
      <c r="R306" s="1151">
        <f t="shared" ca="1" si="92"/>
        <v>3437965.6727710231</v>
      </c>
      <c r="S306" s="1151">
        <f t="shared" ca="1" si="93"/>
        <v>1219897.5834477465</v>
      </c>
      <c r="T306" s="1151">
        <f t="shared" ca="1" si="85"/>
        <v>2218068.0893232767</v>
      </c>
      <c r="U306" s="1153">
        <f t="shared" ca="1" si="86"/>
        <v>4.422844739323603E-4</v>
      </c>
      <c r="V306" s="1154">
        <f t="shared" ca="1" si="87"/>
        <v>4.9999999999999933E-2</v>
      </c>
      <c r="X306" s="1155">
        <f t="shared" ca="1" si="94"/>
        <v>180945.56172479084</v>
      </c>
      <c r="Y306" s="1155">
        <f t="shared" ca="1" si="88"/>
        <v>64205.135970934294</v>
      </c>
      <c r="Z306" s="1155">
        <f t="shared" ca="1" si="89"/>
        <v>116740.42575385654</v>
      </c>
      <c r="AA306" s="1153">
        <f t="shared" ca="1" si="90"/>
        <v>4.4219345485041749E-4</v>
      </c>
      <c r="AB306" s="1126"/>
    </row>
    <row r="307" spans="1:28">
      <c r="A307" s="1165">
        <f>Calendar!J299</f>
        <v>54023</v>
      </c>
      <c r="C307" s="1125"/>
      <c r="D307" s="1146">
        <f t="shared" ca="1" si="76"/>
        <v>54727</v>
      </c>
      <c r="E307" s="1147">
        <f t="shared" ca="1" si="77"/>
        <v>54756</v>
      </c>
      <c r="F307" s="1148">
        <f t="shared" ca="1" si="78"/>
        <v>9041</v>
      </c>
      <c r="G307" s="1149">
        <f ca="1">IF(F307&lt;&gt;"",COUNTIF($F$11:F307,"&gt;0"),"")</f>
        <v>297</v>
      </c>
      <c r="H307" s="1150">
        <v>0.43581685693038397</v>
      </c>
      <c r="I307" s="1094"/>
      <c r="J307" s="1151">
        <f t="shared" ca="1" si="79"/>
        <v>2334808.5150771332</v>
      </c>
      <c r="K307" s="1152">
        <f t="shared" ca="1" si="80"/>
        <v>1017548.9085752132</v>
      </c>
      <c r="L307" s="1151">
        <f t="shared" ca="1" si="81"/>
        <v>0</v>
      </c>
      <c r="M307" s="1151">
        <f t="shared" ca="1" si="82"/>
        <v>0</v>
      </c>
      <c r="N307" s="1151">
        <f t="shared" ca="1" si="91"/>
        <v>1317259.6065019201</v>
      </c>
      <c r="O307" s="1094"/>
      <c r="P307" s="1151">
        <f t="shared" ca="1" si="83"/>
        <v>1017548.908575213</v>
      </c>
      <c r="Q307" s="1151">
        <f t="shared" ca="1" si="84"/>
        <v>1251396.6261768241</v>
      </c>
      <c r="R307" s="1151">
        <f t="shared" ca="1" si="92"/>
        <v>2218068.0893232767</v>
      </c>
      <c r="S307" s="1151">
        <f t="shared" ca="1" si="93"/>
        <v>966671.46314645256</v>
      </c>
      <c r="T307" s="1151">
        <f t="shared" ca="1" si="85"/>
        <v>1251396.6261768241</v>
      </c>
      <c r="U307" s="1153">
        <f t="shared" ca="1" si="86"/>
        <v>2.8534813066990127E-4</v>
      </c>
      <c r="V307" s="1154">
        <f t="shared" ca="1" si="87"/>
        <v>5.0000000000000044E-2</v>
      </c>
      <c r="X307" s="1155">
        <f t="shared" ca="1" si="94"/>
        <v>116740.42575385654</v>
      </c>
      <c r="Y307" s="1155">
        <f t="shared" ca="1" si="88"/>
        <v>50877.445428760489</v>
      </c>
      <c r="Z307" s="1155">
        <f t="shared" ca="1" si="89"/>
        <v>65862.980325096054</v>
      </c>
      <c r="AA307" s="1153">
        <f t="shared" ca="1" si="90"/>
        <v>2.8528940800062692E-4</v>
      </c>
      <c r="AB307" s="1126"/>
    </row>
    <row r="308" spans="1:28">
      <c r="A308" s="1165">
        <f>Calendar!J300</f>
        <v>54053</v>
      </c>
      <c r="C308" s="1125"/>
      <c r="D308" s="1146">
        <f t="shared" ca="1" si="76"/>
        <v>54757</v>
      </c>
      <c r="E308" s="1147">
        <f t="shared" ca="1" si="77"/>
        <v>54784</v>
      </c>
      <c r="F308" s="1148">
        <f t="shared" ca="1" si="78"/>
        <v>9069</v>
      </c>
      <c r="G308" s="1149">
        <f ca="1">IF(F308&lt;&gt;"",COUNTIF($F$11:F308,"&gt;0"),"")</f>
        <v>298</v>
      </c>
      <c r="H308" s="1150">
        <v>0.52711635309741389</v>
      </c>
      <c r="I308" s="1094"/>
      <c r="J308" s="1151">
        <f t="shared" ca="1" si="79"/>
        <v>1317259.6065019201</v>
      </c>
      <c r="K308" s="1152">
        <f t="shared" ca="1" si="80"/>
        <v>694349.07986182661</v>
      </c>
      <c r="L308" s="1151">
        <f t="shared" ca="1" si="81"/>
        <v>0</v>
      </c>
      <c r="M308" s="1151">
        <f t="shared" ca="1" si="82"/>
        <v>0</v>
      </c>
      <c r="N308" s="1151">
        <f t="shared" ca="1" si="91"/>
        <v>622910.52664009354</v>
      </c>
      <c r="O308" s="1094"/>
      <c r="P308" s="1151">
        <f t="shared" ca="1" si="83"/>
        <v>694349.07986182661</v>
      </c>
      <c r="Q308" s="1151">
        <f t="shared" ca="1" si="84"/>
        <v>591765.00030808884</v>
      </c>
      <c r="R308" s="1151">
        <f t="shared" ca="1" si="92"/>
        <v>1251396.6261768241</v>
      </c>
      <c r="S308" s="1151">
        <f t="shared" ca="1" si="93"/>
        <v>659631.62586873525</v>
      </c>
      <c r="T308" s="1151">
        <f t="shared" ca="1" si="85"/>
        <v>591765.00030808884</v>
      </c>
      <c r="U308" s="1153">
        <f t="shared" ca="1" si="86"/>
        <v>1.609886052303844E-4</v>
      </c>
      <c r="V308" s="1154">
        <f t="shared" ca="1" si="87"/>
        <v>5.0000000000000044E-2</v>
      </c>
      <c r="X308" s="1155">
        <f t="shared" ca="1" si="94"/>
        <v>65862.980325096054</v>
      </c>
      <c r="Y308" s="1155">
        <f t="shared" ca="1" si="88"/>
        <v>34717.45399309136</v>
      </c>
      <c r="Z308" s="1155">
        <f t="shared" ca="1" si="89"/>
        <v>31145.526332004694</v>
      </c>
      <c r="AA308" s="1153">
        <f t="shared" ca="1" si="90"/>
        <v>1.6095547489026406E-4</v>
      </c>
      <c r="AB308" s="1126"/>
    </row>
    <row r="309" spans="1:28">
      <c r="A309" s="1165">
        <f>Calendar!J301</f>
        <v>54084</v>
      </c>
      <c r="C309" s="1125"/>
      <c r="D309" s="1146">
        <f t="shared" ca="1" si="76"/>
        <v>54788</v>
      </c>
      <c r="E309" s="1147">
        <f t="shared" ca="1" si="77"/>
        <v>54815</v>
      </c>
      <c r="F309" s="1148">
        <f t="shared" ca="1" si="78"/>
        <v>9100</v>
      </c>
      <c r="G309" s="1149">
        <f ca="1">IF(F309&lt;&gt;"",COUNTIF($F$11:F309,"&gt;0"),"")</f>
        <v>299</v>
      </c>
      <c r="H309" s="1150">
        <v>0.6388135512071933</v>
      </c>
      <c r="I309" s="1094"/>
      <c r="J309" s="1151">
        <f t="shared" ca="1" si="79"/>
        <v>622910.52664009354</v>
      </c>
      <c r="K309" s="1152">
        <f t="shared" ca="1" si="80"/>
        <v>397923.68560730113</v>
      </c>
      <c r="L309" s="1151">
        <f t="shared" ca="1" si="81"/>
        <v>0</v>
      </c>
      <c r="M309" s="1151">
        <f t="shared" ca="1" si="82"/>
        <v>0</v>
      </c>
      <c r="N309" s="1151">
        <f t="shared" ca="1" si="91"/>
        <v>224986.84103279241</v>
      </c>
      <c r="O309" s="1094"/>
      <c r="P309" s="1151">
        <f t="shared" ca="1" si="83"/>
        <v>397923.68560730113</v>
      </c>
      <c r="Q309" s="1151">
        <f t="shared" ca="1" si="84"/>
        <v>213737.49898115278</v>
      </c>
      <c r="R309" s="1151">
        <f t="shared" ca="1" si="92"/>
        <v>591765.00030808884</v>
      </c>
      <c r="S309" s="1151">
        <f t="shared" ca="1" si="93"/>
        <v>378027.50132693606</v>
      </c>
      <c r="T309" s="1151">
        <f t="shared" ca="1" si="85"/>
        <v>213737.49898115278</v>
      </c>
      <c r="U309" s="1153">
        <f t="shared" ca="1" si="86"/>
        <v>7.6128878751104937E-5</v>
      </c>
      <c r="V309" s="1154">
        <f t="shared" ca="1" si="87"/>
        <v>5.0000000000000044E-2</v>
      </c>
      <c r="X309" s="1155">
        <f t="shared" ca="1" si="94"/>
        <v>31145.526332004694</v>
      </c>
      <c r="Y309" s="1155">
        <f t="shared" ca="1" si="88"/>
        <v>19896.184280365065</v>
      </c>
      <c r="Z309" s="1155">
        <f t="shared" ca="1" si="89"/>
        <v>11249.342051639629</v>
      </c>
      <c r="AA309" s="1153">
        <f t="shared" ca="1" si="90"/>
        <v>7.6113211955045686E-5</v>
      </c>
      <c r="AB309" s="1126"/>
    </row>
    <row r="310" spans="1:28">
      <c r="A310" s="1165">
        <f>Calendar!J302</f>
        <v>54115</v>
      </c>
      <c r="C310" s="1125"/>
      <c r="D310" s="1146">
        <f t="shared" ca="1" si="76"/>
        <v>54819</v>
      </c>
      <c r="E310" s="1147">
        <f t="shared" ca="1" si="77"/>
        <v>54847</v>
      </c>
      <c r="F310" s="1148">
        <f t="shared" ca="1" si="78"/>
        <v>9132</v>
      </c>
      <c r="G310" s="1149">
        <f ca="1">IF(F310&lt;&gt;"",COUNTIF($F$11:F310,"&gt;0"),"")</f>
        <v>300</v>
      </c>
      <c r="H310" s="1150">
        <v>0.84135005812035624</v>
      </c>
      <c r="I310" s="1094"/>
      <c r="J310" s="1151">
        <f t="shared" ca="1" si="79"/>
        <v>224986.84103279241</v>
      </c>
      <c r="K310" s="1152">
        <f t="shared" ca="1" si="80"/>
        <v>189292.69177925523</v>
      </c>
      <c r="L310" s="1151">
        <f t="shared" ca="1" si="81"/>
        <v>0</v>
      </c>
      <c r="M310" s="1151">
        <f t="shared" ca="1" si="82"/>
        <v>0</v>
      </c>
      <c r="N310" s="1151">
        <f t="shared" ca="1" si="91"/>
        <v>35694.14925353718</v>
      </c>
      <c r="O310" s="1094"/>
      <c r="P310" s="1151">
        <f t="shared" ca="1" si="83"/>
        <v>189292.69177925523</v>
      </c>
      <c r="Q310" s="1151">
        <f t="shared" ca="1" si="84"/>
        <v>33909.441790860321</v>
      </c>
      <c r="R310" s="1151">
        <f t="shared" ca="1" si="92"/>
        <v>213737.49898115278</v>
      </c>
      <c r="S310" s="1151">
        <f t="shared" ca="1" si="93"/>
        <v>179828.05719029246</v>
      </c>
      <c r="T310" s="1151">
        <f t="shared" ca="1" si="85"/>
        <v>33909.441790860321</v>
      </c>
      <c r="U310" s="1153">
        <f t="shared" ca="1" si="86"/>
        <v>2.7496719366689751E-5</v>
      </c>
      <c r="V310" s="1154">
        <f t="shared" ca="1" si="87"/>
        <v>5.0000000000000044E-2</v>
      </c>
      <c r="X310" s="1155">
        <f t="shared" ca="1" si="94"/>
        <v>11249.342051639629</v>
      </c>
      <c r="Y310" s="1155">
        <f t="shared" ca="1" si="88"/>
        <v>9464.6345889627701</v>
      </c>
      <c r="Z310" s="1155">
        <f t="shared" ca="1" si="89"/>
        <v>1784.707462676859</v>
      </c>
      <c r="AA310" s="1153">
        <f t="shared" ca="1" si="90"/>
        <v>2.749106073225716E-5</v>
      </c>
      <c r="AB310" s="1126"/>
    </row>
    <row r="311" spans="1:28">
      <c r="A311" s="1165">
        <f>Calendar!J303</f>
        <v>54144</v>
      </c>
      <c r="C311" s="1125"/>
      <c r="D311" s="1146">
        <f t="shared" ca="1" si="76"/>
        <v>54847</v>
      </c>
      <c r="E311" s="1147">
        <f t="shared" ca="1" si="77"/>
        <v>54875</v>
      </c>
      <c r="F311" s="1148">
        <f t="shared" ca="1" si="78"/>
        <v>9160</v>
      </c>
      <c r="G311" s="1149">
        <f ca="1">IF(F311&lt;&gt;"",COUNTIF($F$11:F311,"&gt;0"),"")</f>
        <v>301</v>
      </c>
      <c r="H311" s="1150">
        <v>0.10319946675900421</v>
      </c>
      <c r="I311" s="1094"/>
      <c r="J311" s="1151">
        <f t="shared" ca="1" si="79"/>
        <v>35694.14925353718</v>
      </c>
      <c r="K311" s="1152">
        <f t="shared" ca="1" si="80"/>
        <v>3683.6171693813453</v>
      </c>
      <c r="L311" s="1151">
        <f t="shared" ca="1" si="81"/>
        <v>0</v>
      </c>
      <c r="M311" s="1151">
        <f t="shared" ca="1" si="82"/>
        <v>0</v>
      </c>
      <c r="N311" s="1151">
        <f t="shared" ca="1" si="91"/>
        <v>32010.532084155835</v>
      </c>
      <c r="O311" s="1094"/>
      <c r="P311" s="1151">
        <f t="shared" ca="1" si="83"/>
        <v>3683.6171693813449</v>
      </c>
      <c r="Q311" s="1151">
        <f t="shared" ca="1" si="84"/>
        <v>30410.005479948042</v>
      </c>
      <c r="R311" s="1151">
        <f t="shared" ca="1" si="92"/>
        <v>33909.441790860321</v>
      </c>
      <c r="S311" s="1151">
        <f t="shared" ca="1" si="93"/>
        <v>3499.4363109122787</v>
      </c>
      <c r="T311" s="1151">
        <f t="shared" ca="1" si="85"/>
        <v>30410.005479948042</v>
      </c>
      <c r="U311" s="1153">
        <f t="shared" ca="1" si="86"/>
        <v>4.3623529294062063E-6</v>
      </c>
      <c r="V311" s="1154">
        <f t="shared" ca="1" si="87"/>
        <v>5.0000000000000044E-2</v>
      </c>
      <c r="X311" s="1155">
        <f t="shared" ca="1" si="94"/>
        <v>1784.707462676859</v>
      </c>
      <c r="Y311" s="1155">
        <f t="shared" ca="1" si="88"/>
        <v>184.18085846906615</v>
      </c>
      <c r="Z311" s="1155">
        <f t="shared" ca="1" si="89"/>
        <v>1600.5266042077928</v>
      </c>
      <c r="AA311" s="1153">
        <f t="shared" ca="1" si="90"/>
        <v>4.3614551873823531E-6</v>
      </c>
      <c r="AB311" s="1126"/>
    </row>
    <row r="312" spans="1:28">
      <c r="A312" s="1165">
        <f>Calendar!J304</f>
        <v>54175</v>
      </c>
      <c r="C312" s="1125"/>
      <c r="D312" s="1146">
        <f t="shared" ca="1" si="76"/>
        <v>54878</v>
      </c>
      <c r="E312" s="1147">
        <f t="shared" ca="1" si="77"/>
        <v>54905</v>
      </c>
      <c r="F312" s="1148">
        <f t="shared" ca="1" si="78"/>
        <v>9190</v>
      </c>
      <c r="G312" s="1149">
        <f ca="1">IF(F312&lt;&gt;"",COUNTIF($F$11:F312,"&gt;0"),"")</f>
        <v>302</v>
      </c>
      <c r="H312" s="1150">
        <v>0.11523252725615012</v>
      </c>
      <c r="I312" s="1094"/>
      <c r="J312" s="1151">
        <f t="shared" ca="1" si="79"/>
        <v>32010.532084155835</v>
      </c>
      <c r="K312" s="1152">
        <f t="shared" ca="1" si="80"/>
        <v>3688.6545108713549</v>
      </c>
      <c r="L312" s="1151">
        <f t="shared" ca="1" si="81"/>
        <v>0</v>
      </c>
      <c r="M312" s="1151">
        <f t="shared" ca="1" si="82"/>
        <v>0</v>
      </c>
      <c r="N312" s="1151">
        <f t="shared" ca="1" si="91"/>
        <v>28321.877573284481</v>
      </c>
      <c r="O312" s="1094"/>
      <c r="P312" s="1151">
        <f t="shared" ca="1" si="83"/>
        <v>3688.6545108713544</v>
      </c>
      <c r="Q312" s="1151">
        <f t="shared" ca="1" si="84"/>
        <v>26905.783694620255</v>
      </c>
      <c r="R312" s="1151">
        <f t="shared" ca="1" si="92"/>
        <v>30410.005479948042</v>
      </c>
      <c r="S312" s="1151">
        <f t="shared" ca="1" si="93"/>
        <v>3504.2217853277871</v>
      </c>
      <c r="T312" s="1151">
        <f t="shared" ca="1" si="85"/>
        <v>26905.783694620255</v>
      </c>
      <c r="U312" s="1153">
        <f t="shared" ca="1" si="86"/>
        <v>3.9121604332769056E-6</v>
      </c>
      <c r="V312" s="1154">
        <f t="shared" ca="1" si="87"/>
        <v>5.0000000000000044E-2</v>
      </c>
      <c r="X312" s="1155">
        <f t="shared" ca="1" si="94"/>
        <v>1600.5266042077928</v>
      </c>
      <c r="Y312" s="1155">
        <f t="shared" ca="1" si="88"/>
        <v>184.43272554356736</v>
      </c>
      <c r="Z312" s="1155">
        <f t="shared" ca="1" si="89"/>
        <v>1416.0938786642255</v>
      </c>
      <c r="AA312" s="1153">
        <f t="shared" ca="1" si="90"/>
        <v>3.9113553377512043E-6</v>
      </c>
      <c r="AB312" s="1126"/>
    </row>
    <row r="313" spans="1:28">
      <c r="A313" s="1165">
        <f>Calendar!J305</f>
        <v>54205</v>
      </c>
      <c r="C313" s="1125"/>
      <c r="D313" s="1146">
        <f t="shared" ca="1" si="76"/>
        <v>54908</v>
      </c>
      <c r="E313" s="1147">
        <f t="shared" ca="1" si="77"/>
        <v>54935</v>
      </c>
      <c r="F313" s="1148">
        <f t="shared" ca="1" si="78"/>
        <v>9220</v>
      </c>
      <c r="G313" s="1149">
        <f ca="1">IF(F313&lt;&gt;"",COUNTIF($F$11:F313,"&gt;0"),"")</f>
        <v>303</v>
      </c>
      <c r="H313" s="1150">
        <v>0.13041858759430011</v>
      </c>
      <c r="I313" s="1094"/>
      <c r="J313" s="1151">
        <f t="shared" ca="1" si="79"/>
        <v>28321.877573284481</v>
      </c>
      <c r="K313" s="1152">
        <f t="shared" ca="1" si="80"/>
        <v>3693.6992711264461</v>
      </c>
      <c r="L313" s="1151">
        <f t="shared" ca="1" si="81"/>
        <v>0</v>
      </c>
      <c r="M313" s="1151">
        <f t="shared" ca="1" si="82"/>
        <v>0</v>
      </c>
      <c r="N313" s="1151">
        <f t="shared" ca="1" si="91"/>
        <v>24628.178302158034</v>
      </c>
      <c r="O313" s="1094"/>
      <c r="P313" s="1151">
        <f t="shared" ca="1" si="83"/>
        <v>3693.6992711264465</v>
      </c>
      <c r="Q313" s="1151">
        <f t="shared" ca="1" si="84"/>
        <v>23396.769387050132</v>
      </c>
      <c r="R313" s="1151">
        <f t="shared" ca="1" si="92"/>
        <v>26905.783694620255</v>
      </c>
      <c r="S313" s="1151">
        <f t="shared" ca="1" si="93"/>
        <v>3509.0143075701235</v>
      </c>
      <c r="T313" s="1151">
        <f t="shared" ca="1" si="85"/>
        <v>23396.769387050132</v>
      </c>
      <c r="U313" s="1153">
        <f t="shared" ca="1" si="86"/>
        <v>3.4613522995188927E-6</v>
      </c>
      <c r="V313" s="1154">
        <f t="shared" ca="1" si="87"/>
        <v>5.0000000000000044E-2</v>
      </c>
      <c r="X313" s="1155">
        <f t="shared" ca="1" si="94"/>
        <v>1416.0938786642255</v>
      </c>
      <c r="Y313" s="1155">
        <f t="shared" ca="1" si="88"/>
        <v>184.68496355632305</v>
      </c>
      <c r="Z313" s="1155">
        <f t="shared" ca="1" si="89"/>
        <v>1231.4089151079024</v>
      </c>
      <c r="AA313" s="1153">
        <f t="shared" ca="1" si="90"/>
        <v>3.4606399771853016E-6</v>
      </c>
      <c r="AB313" s="1126"/>
    </row>
    <row r="314" spans="1:28">
      <c r="A314" s="1165">
        <f>Calendar!J306</f>
        <v>54238</v>
      </c>
      <c r="C314" s="1125"/>
      <c r="D314" s="1146">
        <f t="shared" ca="1" si="76"/>
        <v>54939</v>
      </c>
      <c r="E314" s="1147">
        <f t="shared" ca="1" si="77"/>
        <v>54966</v>
      </c>
      <c r="F314" s="1148">
        <f t="shared" ca="1" si="78"/>
        <v>9251</v>
      </c>
      <c r="G314" s="1149">
        <f ca="1">IF(F314&lt;&gt;"",COUNTIF($F$11:F314,"&gt;0"),"")</f>
        <v>304</v>
      </c>
      <c r="H314" s="1150">
        <v>0.15018372064581467</v>
      </c>
      <c r="I314" s="1094"/>
      <c r="J314" s="1151">
        <f t="shared" ca="1" si="79"/>
        <v>24628.178302158034</v>
      </c>
      <c r="K314" s="1152">
        <f t="shared" ca="1" si="80"/>
        <v>3698.7514501466167</v>
      </c>
      <c r="L314" s="1151">
        <f t="shared" ca="1" si="81"/>
        <v>0</v>
      </c>
      <c r="M314" s="1151">
        <f t="shared" ca="1" si="82"/>
        <v>0</v>
      </c>
      <c r="N314" s="1151">
        <f t="shared" ca="1" si="91"/>
        <v>20929.426852011416</v>
      </c>
      <c r="O314" s="1094"/>
      <c r="P314" s="1151">
        <f t="shared" ca="1" si="83"/>
        <v>3698.7514501466176</v>
      </c>
      <c r="Q314" s="1151">
        <f t="shared" ca="1" si="84"/>
        <v>19882.955509410844</v>
      </c>
      <c r="R314" s="1151">
        <f t="shared" ca="1" si="92"/>
        <v>23396.769387050132</v>
      </c>
      <c r="S314" s="1151">
        <f t="shared" ca="1" si="93"/>
        <v>3513.813877639288</v>
      </c>
      <c r="T314" s="1151">
        <f t="shared" ca="1" si="85"/>
        <v>19882.955509410844</v>
      </c>
      <c r="U314" s="1153">
        <f t="shared" ca="1" si="86"/>
        <v>3.0099276214493555E-6</v>
      </c>
      <c r="V314" s="1154">
        <f t="shared" ca="1" si="87"/>
        <v>5.0000000000000044E-2</v>
      </c>
      <c r="X314" s="1155">
        <f t="shared" ca="1" si="94"/>
        <v>1231.4089151079024</v>
      </c>
      <c r="Y314" s="1155">
        <f t="shared" ca="1" si="88"/>
        <v>184.93757250732961</v>
      </c>
      <c r="Z314" s="1155">
        <f t="shared" ca="1" si="89"/>
        <v>1046.4713426005728</v>
      </c>
      <c r="AA314" s="1153">
        <f t="shared" ca="1" si="90"/>
        <v>3.0093081991884224E-6</v>
      </c>
      <c r="AB314" s="1126"/>
    </row>
    <row r="315" spans="1:28">
      <c r="A315" s="1165">
        <f>Calendar!J307</f>
        <v>54266</v>
      </c>
      <c r="C315" s="1125"/>
      <c r="D315" s="1146">
        <f t="shared" ca="1" si="76"/>
        <v>54969</v>
      </c>
      <c r="E315" s="1147">
        <f t="shared" ca="1" si="77"/>
        <v>54996</v>
      </c>
      <c r="F315" s="1148">
        <f t="shared" ca="1" si="78"/>
        <v>9281</v>
      </c>
      <c r="G315" s="1149">
        <f ca="1">IF(F315&lt;&gt;"",COUNTIF($F$11:F315,"&gt;0"),"")</f>
        <v>305</v>
      </c>
      <c r="H315" s="1150">
        <v>0.17696738241573376</v>
      </c>
      <c r="I315" s="1094"/>
      <c r="J315" s="1151">
        <f t="shared" ca="1" si="79"/>
        <v>20929.426852011416</v>
      </c>
      <c r="K315" s="1152">
        <f t="shared" ca="1" si="80"/>
        <v>3703.8258854620312</v>
      </c>
      <c r="L315" s="1151">
        <f t="shared" ca="1" si="81"/>
        <v>0</v>
      </c>
      <c r="M315" s="1151">
        <f t="shared" ca="1" si="82"/>
        <v>0</v>
      </c>
      <c r="N315" s="1151">
        <f t="shared" ca="1" si="91"/>
        <v>17225.600966549384</v>
      </c>
      <c r="O315" s="1094"/>
      <c r="P315" s="1151">
        <f t="shared" ca="1" si="83"/>
        <v>3703.8258854620326</v>
      </c>
      <c r="Q315" s="1151">
        <f t="shared" ca="1" si="84"/>
        <v>16364.320918221914</v>
      </c>
      <c r="R315" s="1151">
        <f t="shared" ca="1" si="92"/>
        <v>19882.955509410844</v>
      </c>
      <c r="S315" s="1151">
        <f t="shared" ca="1" si="93"/>
        <v>3518.6345911889293</v>
      </c>
      <c r="T315" s="1151">
        <f t="shared" ca="1" si="85"/>
        <v>16364.320918221914</v>
      </c>
      <c r="U315" s="1153">
        <f t="shared" ca="1" si="86"/>
        <v>2.5578854923854838E-6</v>
      </c>
      <c r="V315" s="1154">
        <f t="shared" ca="1" si="87"/>
        <v>5.0000000000000044E-2</v>
      </c>
      <c r="X315" s="1155">
        <f t="shared" ca="1" si="94"/>
        <v>1046.4713426005728</v>
      </c>
      <c r="Y315" s="1155">
        <f t="shared" ca="1" si="88"/>
        <v>185.19129427310327</v>
      </c>
      <c r="Z315" s="1155">
        <f t="shared" ca="1" si="89"/>
        <v>861.28004832746956</v>
      </c>
      <c r="AA315" s="1153">
        <f t="shared" ca="1" si="90"/>
        <v>2.5573590972643518E-6</v>
      </c>
      <c r="AB315" s="1126"/>
    </row>
    <row r="316" spans="1:28">
      <c r="A316" s="1165">
        <f>Calendar!J308</f>
        <v>54297</v>
      </c>
      <c r="C316" s="1125"/>
      <c r="D316" s="1146">
        <f t="shared" ca="1" si="76"/>
        <v>55000</v>
      </c>
      <c r="E316" s="1147">
        <f t="shared" ca="1" si="77"/>
        <v>55029</v>
      </c>
      <c r="F316" s="1148">
        <f t="shared" ca="1" si="78"/>
        <v>9314</v>
      </c>
      <c r="G316" s="1149">
        <f ca="1">IF(F316&lt;&gt;"",COUNTIF($F$11:F316,"&gt;0"),"")</f>
        <v>306</v>
      </c>
      <c r="H316" s="1150">
        <v>0.21531239986631612</v>
      </c>
      <c r="I316" s="1094"/>
      <c r="J316" s="1151">
        <f t="shared" ca="1" si="79"/>
        <v>17225.600966549384</v>
      </c>
      <c r="K316" s="1152">
        <f t="shared" ca="1" si="80"/>
        <v>3708.8854832472825</v>
      </c>
      <c r="L316" s="1151">
        <f t="shared" ca="1" si="81"/>
        <v>0</v>
      </c>
      <c r="M316" s="1151">
        <f t="shared" ca="1" si="82"/>
        <v>0</v>
      </c>
      <c r="N316" s="1151">
        <f t="shared" ca="1" si="91"/>
        <v>13516.715483302101</v>
      </c>
      <c r="O316" s="1094"/>
      <c r="P316" s="1151">
        <f t="shared" ca="1" si="83"/>
        <v>3708.8854832472825</v>
      </c>
      <c r="Q316" s="1151">
        <f t="shared" ca="1" si="84"/>
        <v>12840.879709136996</v>
      </c>
      <c r="R316" s="1151">
        <f t="shared" ca="1" si="92"/>
        <v>16364.320918221914</v>
      </c>
      <c r="S316" s="1151">
        <f t="shared" ca="1" si="93"/>
        <v>3523.4412090849182</v>
      </c>
      <c r="T316" s="1151">
        <f t="shared" ca="1" si="85"/>
        <v>12840.879709136996</v>
      </c>
      <c r="U316" s="1153">
        <f t="shared" ca="1" si="86"/>
        <v>2.1052231922788446E-6</v>
      </c>
      <c r="V316" s="1154">
        <f t="shared" ca="1" si="87"/>
        <v>5.0000000000000044E-2</v>
      </c>
      <c r="X316" s="1155">
        <f t="shared" ca="1" si="94"/>
        <v>861.28004832746956</v>
      </c>
      <c r="Y316" s="1155">
        <f t="shared" ca="1" si="88"/>
        <v>185.44427416236431</v>
      </c>
      <c r="Z316" s="1155">
        <f t="shared" ca="1" si="89"/>
        <v>675.83577416510525</v>
      </c>
      <c r="AA316" s="1153">
        <f t="shared" ca="1" si="90"/>
        <v>2.1047899519244126E-6</v>
      </c>
      <c r="AB316" s="1126"/>
    </row>
    <row r="317" spans="1:28">
      <c r="A317" s="1165">
        <f>Calendar!J309</f>
        <v>54329</v>
      </c>
      <c r="C317" s="1125"/>
      <c r="D317" s="1146">
        <f t="shared" ca="1" si="76"/>
        <v>55031</v>
      </c>
      <c r="E317" s="1147">
        <f t="shared" ca="1" si="77"/>
        <v>55058</v>
      </c>
      <c r="F317" s="1148">
        <f t="shared" ca="1" si="78"/>
        <v>9343</v>
      </c>
      <c r="G317" s="1149">
        <f ca="1">IF(F317&lt;&gt;"",COUNTIF($F$11:F317,"&gt;0"),"")</f>
        <v>307</v>
      </c>
      <c r="H317" s="1150">
        <v>0.27470645671728788</v>
      </c>
      <c r="I317" s="1094"/>
      <c r="J317" s="1151">
        <f t="shared" ca="1" si="79"/>
        <v>13516.715483302101</v>
      </c>
      <c r="K317" s="1152">
        <f t="shared" ca="1" si="80"/>
        <v>3713.1290168736236</v>
      </c>
      <c r="L317" s="1151">
        <f t="shared" ca="1" si="81"/>
        <v>0</v>
      </c>
      <c r="M317" s="1151">
        <f t="shared" ca="1" si="82"/>
        <v>0</v>
      </c>
      <c r="N317" s="1151">
        <f t="shared" ca="1" si="91"/>
        <v>9803.5864664284782</v>
      </c>
      <c r="O317" s="1094"/>
      <c r="P317" s="1151">
        <f t="shared" ca="1" si="83"/>
        <v>3713.1290168736232</v>
      </c>
      <c r="Q317" s="1151">
        <f t="shared" ca="1" si="84"/>
        <v>9313.4071431070533</v>
      </c>
      <c r="R317" s="1151">
        <f t="shared" ca="1" si="92"/>
        <v>12840.879709136996</v>
      </c>
      <c r="S317" s="1151">
        <f t="shared" ca="1" si="93"/>
        <v>3527.4725660299428</v>
      </c>
      <c r="T317" s="1151">
        <f t="shared" ca="1" si="85"/>
        <v>9313.4071431070533</v>
      </c>
      <c r="U317" s="1153">
        <f t="shared" ca="1" si="86"/>
        <v>1.6519425344950594E-6</v>
      </c>
      <c r="V317" s="1154">
        <f t="shared" ca="1" si="87"/>
        <v>5.0000000000000044E-2</v>
      </c>
      <c r="X317" s="1155">
        <f t="shared" ca="1" si="94"/>
        <v>675.83577416510525</v>
      </c>
      <c r="Y317" s="1155">
        <f t="shared" ca="1" si="88"/>
        <v>185.65645084368043</v>
      </c>
      <c r="Z317" s="1155">
        <f t="shared" ca="1" si="89"/>
        <v>490.17932332142482</v>
      </c>
      <c r="AA317" s="1153">
        <f t="shared" ca="1" si="90"/>
        <v>1.6516025761610587E-6</v>
      </c>
      <c r="AB317" s="1126"/>
    </row>
    <row r="318" spans="1:28">
      <c r="A318" s="1165">
        <f>Calendar!J310</f>
        <v>54358</v>
      </c>
      <c r="C318" s="1125"/>
      <c r="D318" s="1146">
        <f t="shared" ca="1" si="76"/>
        <v>55061</v>
      </c>
      <c r="E318" s="1147">
        <f t="shared" ca="1" si="77"/>
        <v>55088</v>
      </c>
      <c r="F318" s="1148">
        <f t="shared" ca="1" si="78"/>
        <v>9373</v>
      </c>
      <c r="G318" s="1149">
        <f ca="1">IF(F318&lt;&gt;"",COUNTIF($F$11:F318,"&gt;0"),"")</f>
        <v>308</v>
      </c>
      <c r="H318" s="1150">
        <v>0.32151381277346691</v>
      </c>
      <c r="I318" s="1094"/>
      <c r="J318" s="1151">
        <f t="shared" ca="1" si="79"/>
        <v>9803.5864664284782</v>
      </c>
      <c r="K318" s="1152">
        <f t="shared" ca="1" si="80"/>
        <v>3151.9884636757797</v>
      </c>
      <c r="L318" s="1151">
        <f t="shared" ca="1" si="81"/>
        <v>0</v>
      </c>
      <c r="M318" s="1151">
        <f t="shared" ca="1" si="82"/>
        <v>0</v>
      </c>
      <c r="N318" s="1151">
        <f t="shared" ca="1" si="91"/>
        <v>6651.5980027526984</v>
      </c>
      <c r="O318" s="1094"/>
      <c r="P318" s="1151">
        <f t="shared" ca="1" si="83"/>
        <v>3151.9884636757797</v>
      </c>
      <c r="Q318" s="1151">
        <f t="shared" ca="1" si="84"/>
        <v>6319.0181026150631</v>
      </c>
      <c r="R318" s="1151">
        <f t="shared" ca="1" si="92"/>
        <v>9313.4071431070533</v>
      </c>
      <c r="S318" s="1151">
        <f t="shared" ca="1" si="93"/>
        <v>2994.3890404919903</v>
      </c>
      <c r="T318" s="1151">
        <f t="shared" ca="1" si="85"/>
        <v>6319.0181026150631</v>
      </c>
      <c r="U318" s="1153">
        <f t="shared" ca="1" si="86"/>
        <v>1.1981432541433455E-6</v>
      </c>
      <c r="V318" s="1154">
        <f t="shared" ca="1" si="87"/>
        <v>5.0000000000000044E-2</v>
      </c>
      <c r="X318" s="1155">
        <f t="shared" ca="1" si="94"/>
        <v>490.17932332142482</v>
      </c>
      <c r="Y318" s="1155">
        <f t="shared" ca="1" si="88"/>
        <v>157.59942318378944</v>
      </c>
      <c r="Z318" s="1155">
        <f t="shared" ca="1" si="89"/>
        <v>332.57990013763538</v>
      </c>
      <c r="AA318" s="1153">
        <f t="shared" ca="1" si="90"/>
        <v>1.1978966845587117E-6</v>
      </c>
      <c r="AB318" s="1126"/>
    </row>
    <row r="319" spans="1:28">
      <c r="A319" s="1165">
        <f>Calendar!J311</f>
        <v>54389</v>
      </c>
      <c r="C319" s="1125"/>
      <c r="D319" s="1146">
        <f t="shared" ca="1" si="76"/>
        <v>55092</v>
      </c>
      <c r="E319" s="1147">
        <f t="shared" ca="1" si="77"/>
        <v>55120</v>
      </c>
      <c r="F319" s="1148">
        <f t="shared" ca="1" si="78"/>
        <v>9405</v>
      </c>
      <c r="G319" s="1149">
        <f ca="1">IF(F319&lt;&gt;"",COUNTIF($F$11:F319,"&gt;0"),"")</f>
        <v>309</v>
      </c>
      <c r="H319" s="1150">
        <v>0.31524518983572219</v>
      </c>
      <c r="I319" s="1094"/>
      <c r="J319" s="1151">
        <f t="shared" ca="1" si="79"/>
        <v>6651.5980027526984</v>
      </c>
      <c r="K319" s="1152">
        <f t="shared" ca="1" si="80"/>
        <v>2096.8842750886852</v>
      </c>
      <c r="L319" s="1151">
        <f t="shared" ca="1" si="81"/>
        <v>0</v>
      </c>
      <c r="M319" s="1151">
        <f t="shared" ca="1" si="82"/>
        <v>0</v>
      </c>
      <c r="N319" s="1151">
        <f t="shared" ca="1" si="91"/>
        <v>4554.7137276640133</v>
      </c>
      <c r="O319" s="1094"/>
      <c r="P319" s="1151">
        <f t="shared" ca="1" si="83"/>
        <v>2096.8842750886852</v>
      </c>
      <c r="Q319" s="1151">
        <f t="shared" ca="1" si="84"/>
        <v>4326.9780412808122</v>
      </c>
      <c r="R319" s="1151">
        <f t="shared" ca="1" si="92"/>
        <v>6319.0181026150631</v>
      </c>
      <c r="S319" s="1151">
        <f t="shared" ca="1" si="93"/>
        <v>1992.0400613342508</v>
      </c>
      <c r="T319" s="1151">
        <f t="shared" ca="1" si="85"/>
        <v>4326.9780412808122</v>
      </c>
      <c r="U319" s="1153">
        <f t="shared" ca="1" si="86"/>
        <v>8.1292364825490959E-7</v>
      </c>
      <c r="V319" s="1154">
        <f t="shared" ca="1" si="87"/>
        <v>5.0000000000000044E-2</v>
      </c>
      <c r="X319" s="1155">
        <f t="shared" ca="1" si="94"/>
        <v>332.57990013763538</v>
      </c>
      <c r="Y319" s="1155">
        <f t="shared" ca="1" si="88"/>
        <v>104.84421375443435</v>
      </c>
      <c r="Z319" s="1155">
        <f t="shared" ca="1" si="89"/>
        <v>227.73568638320103</v>
      </c>
      <c r="AA319" s="1153">
        <f t="shared" ca="1" si="90"/>
        <v>8.1275635419754496E-7</v>
      </c>
      <c r="AB319" s="1126"/>
    </row>
    <row r="320" spans="1:28">
      <c r="A320" s="1165">
        <f>Calendar!J312</f>
        <v>54420</v>
      </c>
      <c r="C320" s="1125"/>
      <c r="D320" s="1146">
        <f t="shared" ca="1" si="76"/>
        <v>55122</v>
      </c>
      <c r="E320" s="1147">
        <f t="shared" ca="1" si="77"/>
        <v>55149</v>
      </c>
      <c r="F320" s="1148">
        <f t="shared" ca="1" si="78"/>
        <v>9434</v>
      </c>
      <c r="G320" s="1149">
        <f ca="1">IF(F320&lt;&gt;"",COUNTIF($F$11:F320,"&gt;0"),"")</f>
        <v>310</v>
      </c>
      <c r="H320" s="1150">
        <v>0.33987246414581107</v>
      </c>
      <c r="I320" s="1094"/>
      <c r="J320" s="1151">
        <f t="shared" ca="1" si="79"/>
        <v>4554.7137276640133</v>
      </c>
      <c r="K320" s="1152">
        <f t="shared" ca="1" si="80"/>
        <v>1548.0217780999208</v>
      </c>
      <c r="L320" s="1151">
        <f t="shared" ca="1" si="81"/>
        <v>0</v>
      </c>
      <c r="M320" s="1151">
        <f t="shared" ca="1" si="82"/>
        <v>0</v>
      </c>
      <c r="N320" s="1151">
        <f t="shared" ca="1" si="91"/>
        <v>3006.6919495640923</v>
      </c>
      <c r="O320" s="1094"/>
      <c r="P320" s="1151">
        <f t="shared" ca="1" si="83"/>
        <v>1548.021778099921</v>
      </c>
      <c r="Q320" s="1151">
        <f t="shared" ca="1" si="84"/>
        <v>2856.3573520858877</v>
      </c>
      <c r="R320" s="1151">
        <f t="shared" ca="1" si="92"/>
        <v>4326.9780412808122</v>
      </c>
      <c r="S320" s="1151">
        <f t="shared" ca="1" si="93"/>
        <v>1470.6206891949246</v>
      </c>
      <c r="T320" s="1151">
        <f t="shared" ca="1" si="85"/>
        <v>2856.3573520858877</v>
      </c>
      <c r="U320" s="1153">
        <f t="shared" ca="1" si="86"/>
        <v>5.5665337843884276E-7</v>
      </c>
      <c r="V320" s="1154">
        <f t="shared" ca="1" si="87"/>
        <v>5.0000000000000044E-2</v>
      </c>
      <c r="X320" s="1155">
        <f t="shared" ca="1" si="94"/>
        <v>227.73568638320103</v>
      </c>
      <c r="Y320" s="1155">
        <f t="shared" ca="1" si="88"/>
        <v>77.401088904996413</v>
      </c>
      <c r="Z320" s="1155">
        <f t="shared" ca="1" si="89"/>
        <v>150.33459747820461</v>
      </c>
      <c r="AA320" s="1153">
        <f t="shared" ca="1" si="90"/>
        <v>5.5653882302835051E-7</v>
      </c>
      <c r="AB320" s="1126"/>
    </row>
    <row r="321" spans="1:28">
      <c r="A321" s="1165">
        <f>Calendar!J313</f>
        <v>54450</v>
      </c>
      <c r="C321" s="1125"/>
      <c r="D321" s="1146">
        <f t="shared" ca="1" si="76"/>
        <v>55153</v>
      </c>
      <c r="E321" s="1147">
        <f t="shared" ca="1" si="77"/>
        <v>55180</v>
      </c>
      <c r="F321" s="1148">
        <f t="shared" ca="1" si="78"/>
        <v>9465</v>
      </c>
      <c r="G321" s="1149">
        <f ca="1">IF(F321&lt;&gt;"",COUNTIF($F$11:F321,"&gt;0"),"")</f>
        <v>311</v>
      </c>
      <c r="H321" s="1150">
        <v>0.24921166002931291</v>
      </c>
      <c r="I321" s="1094"/>
      <c r="J321" s="1151">
        <f t="shared" ca="1" si="79"/>
        <v>3006.6919495640923</v>
      </c>
      <c r="K321" s="1152">
        <f t="shared" ca="1" si="80"/>
        <v>749.30269194763866</v>
      </c>
      <c r="L321" s="1151">
        <f t="shared" ca="1" si="81"/>
        <v>0</v>
      </c>
      <c r="M321" s="1151">
        <f t="shared" ca="1" si="82"/>
        <v>0</v>
      </c>
      <c r="N321" s="1151">
        <f t="shared" ca="1" si="91"/>
        <v>2257.3892576164535</v>
      </c>
      <c r="O321" s="1094"/>
      <c r="P321" s="1151">
        <f t="shared" ca="1" si="83"/>
        <v>749.30269194763878</v>
      </c>
      <c r="Q321" s="1151">
        <f t="shared" ca="1" si="84"/>
        <v>2144.5197947356305</v>
      </c>
      <c r="R321" s="1151">
        <f t="shared" ca="1" si="92"/>
        <v>2856.3573520858877</v>
      </c>
      <c r="S321" s="1151">
        <f t="shared" ca="1" si="93"/>
        <v>711.83755735025716</v>
      </c>
      <c r="T321" s="1151">
        <f t="shared" ca="1" si="85"/>
        <v>2144.5197947356305</v>
      </c>
      <c r="U321" s="1153">
        <f t="shared" ca="1" si="86"/>
        <v>3.6746222303374256E-7</v>
      </c>
      <c r="V321" s="1154">
        <f t="shared" ca="1" si="87"/>
        <v>5.0000000000000155E-2</v>
      </c>
      <c r="X321" s="1155">
        <f t="shared" ca="1" si="94"/>
        <v>150.33459747820461</v>
      </c>
      <c r="Y321" s="1155">
        <f t="shared" ca="1" si="88"/>
        <v>37.465134597381621</v>
      </c>
      <c r="Z321" s="1155">
        <f t="shared" ca="1" si="89"/>
        <v>112.86946288082299</v>
      </c>
      <c r="AA321" s="1153">
        <f t="shared" ca="1" si="90"/>
        <v>3.6738660185289496E-7</v>
      </c>
      <c r="AB321" s="1126"/>
    </row>
    <row r="322" spans="1:28">
      <c r="A322" s="1165">
        <f>Calendar!J314</f>
        <v>54480</v>
      </c>
      <c r="C322" s="1125"/>
      <c r="D322" s="1146">
        <f t="shared" ca="1" si="76"/>
        <v>55184</v>
      </c>
      <c r="E322" s="1147">
        <f t="shared" ca="1" si="77"/>
        <v>55211</v>
      </c>
      <c r="F322" s="1148">
        <f t="shared" ca="1" si="78"/>
        <v>9496</v>
      </c>
      <c r="G322" s="1149">
        <f ca="1">IF(F322&lt;&gt;"",COUNTIF($F$11:F322,"&gt;0"),"")</f>
        <v>312</v>
      </c>
      <c r="H322" s="1150">
        <v>0.33266618684702626</v>
      </c>
      <c r="I322" s="1094"/>
      <c r="J322" s="1151">
        <f t="shared" ca="1" si="79"/>
        <v>2257.3892576164535</v>
      </c>
      <c r="K322" s="1152">
        <f t="shared" ca="1" si="80"/>
        <v>750.95707656070499</v>
      </c>
      <c r="L322" s="1151">
        <f t="shared" ca="1" si="81"/>
        <v>0</v>
      </c>
      <c r="M322" s="1151">
        <f t="shared" ca="1" si="82"/>
        <v>0</v>
      </c>
      <c r="N322" s="1151">
        <f t="shared" ca="1" si="91"/>
        <v>1506.4321810557485</v>
      </c>
      <c r="O322" s="1094"/>
      <c r="P322" s="1151">
        <f t="shared" ca="1" si="83"/>
        <v>750.95707656070499</v>
      </c>
      <c r="Q322" s="1151">
        <f t="shared" ca="1" si="84"/>
        <v>1431.1105720029611</v>
      </c>
      <c r="R322" s="1151">
        <f t="shared" ca="1" si="92"/>
        <v>2144.5197947356305</v>
      </c>
      <c r="S322" s="1151">
        <f t="shared" ca="1" si="93"/>
        <v>713.40922273266938</v>
      </c>
      <c r="T322" s="1151">
        <f t="shared" ca="1" si="85"/>
        <v>1431.1105720029611</v>
      </c>
      <c r="U322" s="1153">
        <f t="shared" ca="1" si="86"/>
        <v>2.7588635243344187E-7</v>
      </c>
      <c r="V322" s="1154">
        <f t="shared" ca="1" si="87"/>
        <v>4.9999999999999933E-2</v>
      </c>
      <c r="X322" s="1155">
        <f t="shared" ca="1" si="94"/>
        <v>112.86946288082299</v>
      </c>
      <c r="Y322" s="1155">
        <f t="shared" ca="1" si="88"/>
        <v>37.547853828035613</v>
      </c>
      <c r="Z322" s="1155">
        <f t="shared" ca="1" si="89"/>
        <v>75.32160905278738</v>
      </c>
      <c r="AA322" s="1153">
        <f t="shared" ca="1" si="90"/>
        <v>2.7582957693260752E-7</v>
      </c>
      <c r="AB322" s="1126"/>
    </row>
    <row r="323" spans="1:28">
      <c r="A323" s="1165">
        <f>Calendar!J315</f>
        <v>54511</v>
      </c>
      <c r="C323" s="1125"/>
      <c r="D323" s="1146">
        <f t="shared" ca="1" si="76"/>
        <v>55212</v>
      </c>
      <c r="E323" s="1147">
        <f t="shared" ca="1" si="77"/>
        <v>55239</v>
      </c>
      <c r="F323" s="1148">
        <f t="shared" ca="1" si="78"/>
        <v>9524</v>
      </c>
      <c r="G323" s="1149">
        <f ca="1">IF(F323&lt;&gt;"",COUNTIF($F$11:F323,"&gt;0"),"")</f>
        <v>313</v>
      </c>
      <c r="H323" s="1150">
        <v>0.49960355959164171</v>
      </c>
      <c r="I323" s="1094"/>
      <c r="J323" s="1151">
        <f t="shared" ca="1" si="79"/>
        <v>1506.4321810557485</v>
      </c>
      <c r="K323" s="1152">
        <f t="shared" ca="1" si="80"/>
        <v>752.6188799388525</v>
      </c>
      <c r="L323" s="1151">
        <f t="shared" ca="1" si="81"/>
        <v>0</v>
      </c>
      <c r="M323" s="1151">
        <f t="shared" ca="1" si="82"/>
        <v>0</v>
      </c>
      <c r="N323" s="1151">
        <f t="shared" ca="1" si="91"/>
        <v>753.81330111689601</v>
      </c>
      <c r="O323" s="1094"/>
      <c r="P323" s="1151">
        <f t="shared" ca="1" si="83"/>
        <v>752.6188799388525</v>
      </c>
      <c r="Q323" s="1151">
        <f t="shared" ca="1" si="84"/>
        <v>716.12263606105114</v>
      </c>
      <c r="R323" s="1151">
        <f t="shared" ca="1" si="92"/>
        <v>1431.1105720029611</v>
      </c>
      <c r="S323" s="1151">
        <f t="shared" ca="1" si="93"/>
        <v>714.98793594191</v>
      </c>
      <c r="T323" s="1151">
        <f t="shared" ca="1" si="85"/>
        <v>716.12263606105114</v>
      </c>
      <c r="U323" s="1153">
        <f t="shared" ca="1" si="86"/>
        <v>1.84108291566274E-7</v>
      </c>
      <c r="V323" s="1154">
        <f t="shared" ca="1" si="87"/>
        <v>5.0000000000000044E-2</v>
      </c>
      <c r="X323" s="1155">
        <f t="shared" ca="1" si="94"/>
        <v>75.32160905278738</v>
      </c>
      <c r="Y323" s="1155">
        <f t="shared" ca="1" si="88"/>
        <v>37.630943996942506</v>
      </c>
      <c r="Z323" s="1155">
        <f t="shared" ca="1" si="89"/>
        <v>37.690665055844875</v>
      </c>
      <c r="AA323" s="1153">
        <f t="shared" ca="1" si="90"/>
        <v>1.8407040335480787E-7</v>
      </c>
      <c r="AB323" s="1126"/>
    </row>
    <row r="324" spans="1:28">
      <c r="A324" s="1165">
        <f>Calendar!J316</f>
        <v>54540</v>
      </c>
      <c r="C324" s="1125"/>
      <c r="D324" s="1146">
        <f t="shared" ca="1" si="76"/>
        <v>55243</v>
      </c>
      <c r="E324" s="1147">
        <f t="shared" ca="1" si="77"/>
        <v>55270</v>
      </c>
      <c r="F324" s="1148">
        <f t="shared" ca="1" si="78"/>
        <v>9555</v>
      </c>
      <c r="G324" s="1149">
        <f ca="1">IF(F324&lt;&gt;"",COUNTIF($F$11:F324,"&gt;0"),"")</f>
        <v>314</v>
      </c>
      <c r="H324" s="1150">
        <v>1</v>
      </c>
      <c r="I324" s="1094"/>
      <c r="J324" s="1151">
        <f t="shared" ca="1" si="79"/>
        <v>753.81330111689601</v>
      </c>
      <c r="K324" s="1152">
        <f t="shared" ca="1" si="80"/>
        <v>753.81330111689601</v>
      </c>
      <c r="L324" s="1151">
        <f t="shared" ca="1" si="81"/>
        <v>0</v>
      </c>
      <c r="M324" s="1151">
        <f t="shared" ca="1" si="82"/>
        <v>0</v>
      </c>
      <c r="N324" s="1151">
        <f t="shared" ca="1" si="91"/>
        <v>0</v>
      </c>
      <c r="O324" s="1094"/>
      <c r="P324" s="1151">
        <f t="shared" ca="1" si="83"/>
        <v>753.81330111689601</v>
      </c>
      <c r="Q324" s="1151">
        <f t="shared" ca="1" si="84"/>
        <v>0</v>
      </c>
      <c r="R324" s="1151">
        <f t="shared" ca="1" si="92"/>
        <v>716.12263606105114</v>
      </c>
      <c r="S324" s="1151">
        <f t="shared" ca="1" si="93"/>
        <v>716.12263606105114</v>
      </c>
      <c r="T324" s="1151">
        <f t="shared" ca="1" si="85"/>
        <v>0</v>
      </c>
      <c r="U324" s="1153">
        <f t="shared" ca="1" si="86"/>
        <v>9.2127133749427668E-8</v>
      </c>
      <c r="V324" s="1154" t="str">
        <f t="shared" ca="1" si="87"/>
        <v>n.a.</v>
      </c>
      <c r="X324" s="1155">
        <f t="shared" ca="1" si="94"/>
        <v>37.690665055844875</v>
      </c>
      <c r="Y324" s="1155">
        <f t="shared" ca="1" si="88"/>
        <v>37.690665055844875</v>
      </c>
      <c r="Z324" s="1155">
        <f t="shared" ca="1" si="89"/>
        <v>0</v>
      </c>
      <c r="AA324" s="1153">
        <f t="shared" ca="1" si="90"/>
        <v>9.2108174623276822E-8</v>
      </c>
      <c r="AB324" s="1126"/>
    </row>
    <row r="325" spans="1:28">
      <c r="A325" s="1165">
        <f>Calendar!J317</f>
        <v>54570</v>
      </c>
      <c r="C325" s="1125"/>
      <c r="D325" s="1146">
        <f t="shared" ca="1" si="76"/>
        <v>55273</v>
      </c>
      <c r="E325" s="1147">
        <f t="shared" ca="1" si="77"/>
        <v>55302</v>
      </c>
      <c r="F325" s="1148">
        <f t="shared" ca="1" si="78"/>
        <v>9587</v>
      </c>
      <c r="G325" s="1149">
        <f ca="1">IF(F325&lt;&gt;"",COUNTIF($F$11:F325,"&gt;0"),"")</f>
        <v>315</v>
      </c>
      <c r="H325" s="1150"/>
      <c r="I325" s="1094"/>
      <c r="J325" s="1151">
        <f t="shared" ca="1" si="79"/>
        <v>0</v>
      </c>
      <c r="K325" s="1152">
        <f t="shared" ca="1" si="80"/>
        <v>0</v>
      </c>
      <c r="L325" s="1151">
        <f t="shared" ca="1" si="81"/>
        <v>0</v>
      </c>
      <c r="M325" s="1151">
        <f t="shared" ca="1" si="82"/>
        <v>0</v>
      </c>
      <c r="N325" s="1151">
        <f t="shared" ca="1" si="91"/>
        <v>0</v>
      </c>
      <c r="O325" s="1094"/>
      <c r="P325" s="1151">
        <f t="shared" ca="1" si="83"/>
        <v>0</v>
      </c>
      <c r="Q325" s="1151">
        <f t="shared" ca="1" si="84"/>
        <v>0</v>
      </c>
      <c r="R325" s="1151">
        <f t="shared" ca="1" si="92"/>
        <v>0</v>
      </c>
      <c r="S325" s="1151">
        <f t="shared" ca="1" si="93"/>
        <v>0</v>
      </c>
      <c r="T325" s="1151">
        <f t="shared" ca="1" si="85"/>
        <v>0</v>
      </c>
      <c r="U325" s="1153">
        <f t="shared" ca="1" si="86"/>
        <v>0</v>
      </c>
      <c r="V325" s="1154" t="str">
        <f t="shared" ca="1" si="87"/>
        <v>n.a.</v>
      </c>
      <c r="X325" s="1155">
        <f t="shared" ca="1" si="94"/>
        <v>0</v>
      </c>
      <c r="Y325" s="1155">
        <f t="shared" ca="1" si="88"/>
        <v>0</v>
      </c>
      <c r="Z325" s="1155">
        <f t="shared" ca="1" si="89"/>
        <v>0</v>
      </c>
      <c r="AA325" s="1153">
        <f t="shared" ca="1" si="90"/>
        <v>0</v>
      </c>
      <c r="AB325" s="1126"/>
    </row>
    <row r="326" spans="1:28">
      <c r="A326" s="1165">
        <f>Calendar!J318</f>
        <v>54602</v>
      </c>
      <c r="C326" s="1125"/>
      <c r="D326" s="1146">
        <f t="shared" ca="1" si="76"/>
        <v>55304</v>
      </c>
      <c r="E326" s="1147">
        <f t="shared" ca="1" si="77"/>
        <v>55331</v>
      </c>
      <c r="F326" s="1148">
        <f t="shared" ca="1" si="78"/>
        <v>9616</v>
      </c>
      <c r="G326" s="1149">
        <f ca="1">IF(F326&lt;&gt;"",COUNTIF($F$11:F326,"&gt;0"),"")</f>
        <v>316</v>
      </c>
      <c r="H326" s="1150"/>
      <c r="I326" s="1094"/>
      <c r="J326" s="1151">
        <f t="shared" ca="1" si="79"/>
        <v>0</v>
      </c>
      <c r="K326" s="1152">
        <f t="shared" ca="1" si="80"/>
        <v>0</v>
      </c>
      <c r="L326" s="1151">
        <f t="shared" ca="1" si="81"/>
        <v>0</v>
      </c>
      <c r="M326" s="1151">
        <f t="shared" ca="1" si="82"/>
        <v>0</v>
      </c>
      <c r="N326" s="1151">
        <f t="shared" ca="1" si="91"/>
        <v>0</v>
      </c>
      <c r="O326" s="1094"/>
      <c r="P326" s="1151">
        <f t="shared" ca="1" si="83"/>
        <v>0</v>
      </c>
      <c r="Q326" s="1151">
        <f t="shared" ca="1" si="84"/>
        <v>0</v>
      </c>
      <c r="R326" s="1151">
        <f t="shared" ca="1" si="92"/>
        <v>0</v>
      </c>
      <c r="S326" s="1151">
        <f t="shared" ca="1" si="93"/>
        <v>0</v>
      </c>
      <c r="T326" s="1151">
        <f t="shared" ca="1" si="85"/>
        <v>0</v>
      </c>
      <c r="U326" s="1153">
        <f t="shared" ca="1" si="86"/>
        <v>0</v>
      </c>
      <c r="V326" s="1154" t="str">
        <f t="shared" ca="1" si="87"/>
        <v>n.a.</v>
      </c>
      <c r="X326" s="1155">
        <f t="shared" ca="1" si="94"/>
        <v>0</v>
      </c>
      <c r="Y326" s="1155">
        <f t="shared" ca="1" si="88"/>
        <v>0</v>
      </c>
      <c r="Z326" s="1155">
        <f t="shared" ca="1" si="89"/>
        <v>0</v>
      </c>
      <c r="AA326" s="1153">
        <f t="shared" ca="1" si="90"/>
        <v>0</v>
      </c>
      <c r="AB326" s="1126"/>
    </row>
    <row r="327" spans="1:28">
      <c r="A327" s="1165">
        <f>Calendar!J319</f>
        <v>54631</v>
      </c>
      <c r="C327" s="1125"/>
      <c r="D327" s="1146">
        <f t="shared" ca="1" si="76"/>
        <v>55334</v>
      </c>
      <c r="E327" s="1147">
        <f t="shared" ca="1" si="77"/>
        <v>55361</v>
      </c>
      <c r="F327" s="1148">
        <f t="shared" ca="1" si="78"/>
        <v>9646</v>
      </c>
      <c r="G327" s="1149">
        <f ca="1">IF(F327&lt;&gt;"",COUNTIF($F$11:F327,"&gt;0"),"")</f>
        <v>317</v>
      </c>
      <c r="H327" s="1150"/>
      <c r="I327" s="1094"/>
      <c r="J327" s="1151">
        <f t="shared" ca="1" si="79"/>
        <v>0</v>
      </c>
      <c r="K327" s="1152">
        <f t="shared" ca="1" si="80"/>
        <v>0</v>
      </c>
      <c r="L327" s="1151">
        <f t="shared" ca="1" si="81"/>
        <v>0</v>
      </c>
      <c r="M327" s="1151">
        <f t="shared" ca="1" si="82"/>
        <v>0</v>
      </c>
      <c r="N327" s="1151">
        <f t="shared" ca="1" si="91"/>
        <v>0</v>
      </c>
      <c r="O327" s="1094"/>
      <c r="P327" s="1151">
        <f t="shared" ca="1" si="83"/>
        <v>0</v>
      </c>
      <c r="Q327" s="1151">
        <f t="shared" ca="1" si="84"/>
        <v>0</v>
      </c>
      <c r="R327" s="1151">
        <f t="shared" ca="1" si="92"/>
        <v>0</v>
      </c>
      <c r="S327" s="1151">
        <f t="shared" ca="1" si="93"/>
        <v>0</v>
      </c>
      <c r="T327" s="1151">
        <f t="shared" ca="1" si="85"/>
        <v>0</v>
      </c>
      <c r="U327" s="1153">
        <f t="shared" ca="1" si="86"/>
        <v>0</v>
      </c>
      <c r="V327" s="1154" t="str">
        <f t="shared" ca="1" si="87"/>
        <v>n.a.</v>
      </c>
      <c r="X327" s="1155">
        <f t="shared" ca="1" si="94"/>
        <v>0</v>
      </c>
      <c r="Y327" s="1155">
        <f t="shared" ca="1" si="88"/>
        <v>0</v>
      </c>
      <c r="Z327" s="1155">
        <f t="shared" ca="1" si="89"/>
        <v>0</v>
      </c>
      <c r="AA327" s="1153">
        <f t="shared" ca="1" si="90"/>
        <v>0</v>
      </c>
      <c r="AB327" s="1126"/>
    </row>
    <row r="328" spans="1:28">
      <c r="A328" s="1165">
        <f>Calendar!J320</f>
        <v>54662</v>
      </c>
      <c r="C328" s="1125"/>
      <c r="D328" s="1146">
        <f t="shared" ca="1" si="76"/>
        <v>55365</v>
      </c>
      <c r="E328" s="1147">
        <f t="shared" ca="1" si="77"/>
        <v>55393</v>
      </c>
      <c r="F328" s="1148">
        <f t="shared" ca="1" si="78"/>
        <v>9678</v>
      </c>
      <c r="G328" s="1149">
        <f ca="1">IF(F328&lt;&gt;"",COUNTIF($F$11:F328,"&gt;0"),"")</f>
        <v>318</v>
      </c>
      <c r="H328" s="1150"/>
      <c r="I328" s="1094"/>
      <c r="J328" s="1151">
        <f t="shared" ca="1" si="79"/>
        <v>0</v>
      </c>
      <c r="K328" s="1152">
        <f t="shared" ca="1" si="80"/>
        <v>0</v>
      </c>
      <c r="L328" s="1151">
        <f t="shared" ca="1" si="81"/>
        <v>0</v>
      </c>
      <c r="M328" s="1151">
        <f t="shared" ca="1" si="82"/>
        <v>0</v>
      </c>
      <c r="N328" s="1151">
        <f t="shared" ca="1" si="91"/>
        <v>0</v>
      </c>
      <c r="O328" s="1094"/>
      <c r="P328" s="1151">
        <f t="shared" ca="1" si="83"/>
        <v>0</v>
      </c>
      <c r="Q328" s="1151">
        <f t="shared" ca="1" si="84"/>
        <v>0</v>
      </c>
      <c r="R328" s="1151">
        <f t="shared" ca="1" si="92"/>
        <v>0</v>
      </c>
      <c r="S328" s="1151">
        <f t="shared" ca="1" si="93"/>
        <v>0</v>
      </c>
      <c r="T328" s="1151">
        <f t="shared" ca="1" si="85"/>
        <v>0</v>
      </c>
      <c r="U328" s="1153">
        <f t="shared" ca="1" si="86"/>
        <v>0</v>
      </c>
      <c r="V328" s="1154" t="str">
        <f t="shared" ca="1" si="87"/>
        <v>n.a.</v>
      </c>
      <c r="X328" s="1155">
        <f t="shared" ca="1" si="94"/>
        <v>0</v>
      </c>
      <c r="Y328" s="1155">
        <f t="shared" ca="1" si="88"/>
        <v>0</v>
      </c>
      <c r="Z328" s="1155">
        <f t="shared" ca="1" si="89"/>
        <v>0</v>
      </c>
      <c r="AA328" s="1153">
        <f t="shared" ca="1" si="90"/>
        <v>0</v>
      </c>
      <c r="AB328" s="1126"/>
    </row>
    <row r="329" spans="1:28">
      <c r="A329" s="1165">
        <f>Calendar!J321</f>
        <v>54693</v>
      </c>
      <c r="C329" s="1125"/>
      <c r="D329" s="1146">
        <f t="shared" ca="1" si="76"/>
        <v>55396</v>
      </c>
      <c r="E329" s="1147">
        <f t="shared" ca="1" si="77"/>
        <v>55423</v>
      </c>
      <c r="F329" s="1148">
        <f t="shared" ca="1" si="78"/>
        <v>9708</v>
      </c>
      <c r="G329" s="1149">
        <f ca="1">IF(F329&lt;&gt;"",COUNTIF($F$11:F329,"&gt;0"),"")</f>
        <v>319</v>
      </c>
      <c r="H329" s="1150"/>
      <c r="I329" s="1094"/>
      <c r="J329" s="1151">
        <f t="shared" ca="1" si="79"/>
        <v>0</v>
      </c>
      <c r="K329" s="1152">
        <f t="shared" ca="1" si="80"/>
        <v>0</v>
      </c>
      <c r="L329" s="1151">
        <f t="shared" ca="1" si="81"/>
        <v>0</v>
      </c>
      <c r="M329" s="1151">
        <f t="shared" ca="1" si="82"/>
        <v>0</v>
      </c>
      <c r="N329" s="1151">
        <f t="shared" ca="1" si="91"/>
        <v>0</v>
      </c>
      <c r="O329" s="1094"/>
      <c r="P329" s="1151">
        <f t="shared" ca="1" si="83"/>
        <v>0</v>
      </c>
      <c r="Q329" s="1151">
        <f t="shared" ca="1" si="84"/>
        <v>0</v>
      </c>
      <c r="R329" s="1151">
        <f t="shared" ca="1" si="92"/>
        <v>0</v>
      </c>
      <c r="S329" s="1151">
        <f t="shared" ca="1" si="93"/>
        <v>0</v>
      </c>
      <c r="T329" s="1151">
        <f t="shared" ca="1" si="85"/>
        <v>0</v>
      </c>
      <c r="U329" s="1153">
        <f t="shared" ca="1" si="86"/>
        <v>0</v>
      </c>
      <c r="V329" s="1154" t="str">
        <f t="shared" ca="1" si="87"/>
        <v>n.a.</v>
      </c>
      <c r="X329" s="1155">
        <f t="shared" ca="1" si="94"/>
        <v>0</v>
      </c>
      <c r="Y329" s="1155">
        <f t="shared" ca="1" si="88"/>
        <v>0</v>
      </c>
      <c r="Z329" s="1155">
        <f t="shared" ca="1" si="89"/>
        <v>0</v>
      </c>
      <c r="AA329" s="1153">
        <f t="shared" ca="1" si="90"/>
        <v>0</v>
      </c>
      <c r="AB329" s="1126"/>
    </row>
    <row r="330" spans="1:28">
      <c r="A330" s="1165">
        <f>Calendar!J322</f>
        <v>54723</v>
      </c>
      <c r="C330" s="1125"/>
      <c r="D330" s="1146">
        <f t="shared" ca="1" si="76"/>
        <v>55426</v>
      </c>
      <c r="E330" s="1147">
        <f t="shared" ca="1" si="77"/>
        <v>55453</v>
      </c>
      <c r="F330" s="1148">
        <f t="shared" ca="1" si="78"/>
        <v>9738</v>
      </c>
      <c r="G330" s="1149">
        <f ca="1">IF(F330&lt;&gt;"",COUNTIF($F$11:F330,"&gt;0"),"")</f>
        <v>320</v>
      </c>
      <c r="H330" s="1150"/>
      <c r="I330" s="1094"/>
      <c r="J330" s="1151">
        <f t="shared" ca="1" si="79"/>
        <v>0</v>
      </c>
      <c r="K330" s="1152">
        <f t="shared" ca="1" si="80"/>
        <v>0</v>
      </c>
      <c r="L330" s="1151">
        <f t="shared" ca="1" si="81"/>
        <v>0</v>
      </c>
      <c r="M330" s="1151">
        <f t="shared" ca="1" si="82"/>
        <v>0</v>
      </c>
      <c r="N330" s="1151">
        <f t="shared" ca="1" si="91"/>
        <v>0</v>
      </c>
      <c r="O330" s="1094"/>
      <c r="P330" s="1151">
        <f t="shared" ca="1" si="83"/>
        <v>0</v>
      </c>
      <c r="Q330" s="1151">
        <f t="shared" ca="1" si="84"/>
        <v>0</v>
      </c>
      <c r="R330" s="1151">
        <f t="shared" ca="1" si="92"/>
        <v>0</v>
      </c>
      <c r="S330" s="1151">
        <f t="shared" ca="1" si="93"/>
        <v>0</v>
      </c>
      <c r="T330" s="1151">
        <f t="shared" ca="1" si="85"/>
        <v>0</v>
      </c>
      <c r="U330" s="1153">
        <f t="shared" ca="1" si="86"/>
        <v>0</v>
      </c>
      <c r="V330" s="1154" t="str">
        <f t="shared" ca="1" si="87"/>
        <v>n.a.</v>
      </c>
      <c r="X330" s="1155">
        <f t="shared" ca="1" si="94"/>
        <v>0</v>
      </c>
      <c r="Y330" s="1155">
        <f t="shared" ca="1" si="88"/>
        <v>0</v>
      </c>
      <c r="Z330" s="1155">
        <f t="shared" ca="1" si="89"/>
        <v>0</v>
      </c>
      <c r="AA330" s="1153">
        <f t="shared" ca="1" si="90"/>
        <v>0</v>
      </c>
      <c r="AB330" s="1126"/>
    </row>
    <row r="331" spans="1:28">
      <c r="A331" s="1165">
        <f>Calendar!J323</f>
        <v>54756</v>
      </c>
      <c r="C331" s="1125"/>
      <c r="D331" s="1146">
        <f t="shared" ca="1" si="76"/>
        <v>55457</v>
      </c>
      <c r="E331" s="1147">
        <f t="shared" ca="1" si="77"/>
        <v>55484</v>
      </c>
      <c r="F331" s="1148">
        <f t="shared" ca="1" si="78"/>
        <v>9769</v>
      </c>
      <c r="G331" s="1149">
        <f ca="1">IF(F331&lt;&gt;"",COUNTIF($F$11:F331,"&gt;0"),"")</f>
        <v>321</v>
      </c>
      <c r="H331" s="1150"/>
      <c r="I331" s="1094"/>
      <c r="J331" s="1151">
        <f t="shared" ca="1" si="79"/>
        <v>0</v>
      </c>
      <c r="K331" s="1152">
        <f t="shared" ca="1" si="80"/>
        <v>0</v>
      </c>
      <c r="L331" s="1151">
        <f t="shared" ca="1" si="81"/>
        <v>0</v>
      </c>
      <c r="M331" s="1151">
        <f t="shared" ca="1" si="82"/>
        <v>0</v>
      </c>
      <c r="N331" s="1151">
        <f t="shared" ca="1" si="91"/>
        <v>0</v>
      </c>
      <c r="O331" s="1094"/>
      <c r="P331" s="1151">
        <f t="shared" ca="1" si="83"/>
        <v>0</v>
      </c>
      <c r="Q331" s="1151">
        <f t="shared" ca="1" si="84"/>
        <v>0</v>
      </c>
      <c r="R331" s="1151">
        <f t="shared" ca="1" si="92"/>
        <v>0</v>
      </c>
      <c r="S331" s="1151">
        <f t="shared" ca="1" si="93"/>
        <v>0</v>
      </c>
      <c r="T331" s="1151">
        <f t="shared" ca="1" si="85"/>
        <v>0</v>
      </c>
      <c r="U331" s="1153">
        <f t="shared" ca="1" si="86"/>
        <v>0</v>
      </c>
      <c r="V331" s="1154" t="str">
        <f t="shared" ca="1" si="87"/>
        <v>n.a.</v>
      </c>
      <c r="X331" s="1155">
        <f t="shared" ca="1" si="94"/>
        <v>0</v>
      </c>
      <c r="Y331" s="1155">
        <f t="shared" ca="1" si="88"/>
        <v>0</v>
      </c>
      <c r="Z331" s="1155">
        <f t="shared" ca="1" si="89"/>
        <v>0</v>
      </c>
      <c r="AA331" s="1153">
        <f t="shared" ca="1" si="90"/>
        <v>0</v>
      </c>
      <c r="AB331" s="1126"/>
    </row>
    <row r="332" spans="1:28">
      <c r="A332" s="1165">
        <f>Calendar!J324</f>
        <v>54784</v>
      </c>
      <c r="C332" s="1125"/>
      <c r="D332" s="1146">
        <f t="shared" ref="D332:D395" ca="1" si="95">IF(E332&lt;&gt;"",EOMONTH(E332,-1),"")</f>
        <v>55487</v>
      </c>
      <c r="E332" s="1147">
        <f t="shared" ref="E332:E361" ca="1" si="96">IF(INDIRECT("A"&amp;(IFERROR(MATCH(E331,A:A),999)+1))&gt;0,INDIRECT("A"&amp;(IFERROR(MATCH(E331,A:A),999)+1)),"")</f>
        <v>55514</v>
      </c>
      <c r="F332" s="1148">
        <f t="shared" ref="F332" ca="1" si="97">IF(E332&lt;&gt;"",E332-$A$31,"")</f>
        <v>9799</v>
      </c>
      <c r="G332" s="1149">
        <f ca="1">IF(F332&lt;&gt;"",COUNTIF($F$11:F332,"&gt;0"),"")</f>
        <v>322</v>
      </c>
      <c r="H332" s="1150"/>
      <c r="I332" s="1094"/>
      <c r="J332" s="1151">
        <f t="shared" ref="J332" ca="1" si="98">IF(G332=1,$A$7,N331)</f>
        <v>0</v>
      </c>
      <c r="K332" s="1152">
        <f t="shared" ref="K332" ca="1" si="99">H332*J332</f>
        <v>0</v>
      </c>
      <c r="L332" s="1151">
        <f t="shared" ref="L332" ca="1" si="100">IF(E332&lt;&gt;"",(1-(1-$A$25)^(1/12))*(J332-K332),"")</f>
        <v>0</v>
      </c>
      <c r="M332" s="1151">
        <f t="shared" ref="M332" ca="1" si="101">IF(J332-K332-L332&lt;$A$27*$A$5,J332-K332-L332,0)</f>
        <v>0</v>
      </c>
      <c r="N332" s="1151">
        <f t="shared" ca="1" si="91"/>
        <v>0</v>
      </c>
      <c r="O332" s="1094"/>
      <c r="P332" s="1151">
        <f t="shared" ref="P332" ca="1" si="102">IF(G332&lt;&gt; "", R332+X332-N332, "")</f>
        <v>0</v>
      </c>
      <c r="Q332" s="1151">
        <f t="shared" ref="Q332" ca="1" si="103">IF(E332&lt;&gt;"", N332*(1-$A$15), "")</f>
        <v>0</v>
      </c>
      <c r="R332" s="1151">
        <f t="shared" ca="1" si="92"/>
        <v>0</v>
      </c>
      <c r="S332" s="1151">
        <f t="shared" ca="1" si="93"/>
        <v>0</v>
      </c>
      <c r="T332" s="1151">
        <f t="shared" ref="T332" ca="1" si="104">IF(E332&lt;&gt;"", R332-S332, "")</f>
        <v>0</v>
      </c>
      <c r="U332" s="1153">
        <f t="shared" ref="U332" ca="1" si="105">IF(E332&lt;&gt;"", R332/$A$11, "")</f>
        <v>0</v>
      </c>
      <c r="V332" s="1154" t="str">
        <f t="shared" ref="V332" ca="1" si="106">IF(E332&lt;&gt;"", IFERROR(1-T332/N332, "n.a."), "")</f>
        <v>n.a.</v>
      </c>
      <c r="X332" s="1155">
        <f t="shared" ca="1" si="94"/>
        <v>0</v>
      </c>
      <c r="Y332" s="1155">
        <f t="shared" ref="Y332" ca="1" si="107">IF(E332&lt;&gt;"", P332-S332, "")</f>
        <v>0</v>
      </c>
      <c r="Z332" s="1155">
        <f t="shared" ref="Z332" ca="1" si="108">IF(E332&lt;&gt;"", X332-Y332, "")</f>
        <v>0</v>
      </c>
      <c r="AA332" s="1153">
        <f t="shared" ref="AA332" ca="1" si="109">IF(E332&lt;&gt;"", X332/$A$19, "")</f>
        <v>0</v>
      </c>
      <c r="AB332" s="1126"/>
    </row>
    <row r="333" spans="1:28">
      <c r="A333" s="1165">
        <f>Calendar!J325</f>
        <v>54815</v>
      </c>
      <c r="C333" s="1125"/>
      <c r="D333" s="1146">
        <f t="shared" ca="1" si="95"/>
        <v>55518</v>
      </c>
      <c r="E333" s="1147">
        <f t="shared" ca="1" si="96"/>
        <v>55547</v>
      </c>
      <c r="F333" s="1148">
        <f t="shared" ref="F333:F361" ca="1" si="110">IF(E333&lt;&gt;"",E333-$A$31,"")</f>
        <v>9832</v>
      </c>
      <c r="G333" s="1149">
        <f ca="1">IF(F333&lt;&gt;"",COUNTIF($F$11:F333,"&gt;0"),"")</f>
        <v>323</v>
      </c>
      <c r="H333" s="1150"/>
      <c r="I333" s="1094"/>
      <c r="J333" s="1151">
        <f t="shared" ref="J333:J361" ca="1" si="111">IF(G333=1,$A$7,N332)</f>
        <v>0</v>
      </c>
      <c r="K333" s="1152">
        <f t="shared" ref="K333:K361" ca="1" si="112">H333*J333</f>
        <v>0</v>
      </c>
      <c r="L333" s="1151">
        <f t="shared" ref="L333:L361" ca="1" si="113">IF(E333&lt;&gt;"",(1-(1-$A$25)^(1/12))*(J333-K333),"")</f>
        <v>0</v>
      </c>
      <c r="M333" s="1151">
        <f t="shared" ref="M333:M361" ca="1" si="114">IF(J333-K333-L333&lt;$A$27*$A$5,J333-K333-L333,0)</f>
        <v>0</v>
      </c>
      <c r="N333" s="1151">
        <f t="shared" ref="N333:N361" ca="1" si="115">IF(E333&lt;&gt;"",J333-K333-L333-M333,"")</f>
        <v>0</v>
      </c>
      <c r="O333" s="1094"/>
      <c r="P333" s="1151">
        <f t="shared" ref="P333:P361" ca="1" si="116">IF(G333&lt;&gt; "", R333+X333-N333, "")</f>
        <v>0</v>
      </c>
      <c r="Q333" s="1151">
        <f t="shared" ref="Q333:Q361" ca="1" si="117">IF(E333&lt;&gt;"", N333*(1-$A$15), "")</f>
        <v>0</v>
      </c>
      <c r="R333" s="1151">
        <f t="shared" ref="R333:R361" ca="1" si="118">IF(E333&lt;&gt;"", T332, "")</f>
        <v>0</v>
      </c>
      <c r="S333" s="1151">
        <f t="shared" ref="S333:S361" ca="1" si="119">IF(E333&lt;&gt;"", MIN(P333,MAX(R333-Q333,0)), "")</f>
        <v>0</v>
      </c>
      <c r="T333" s="1151">
        <f t="shared" ref="T333:T361" ca="1" si="120">IF(E333&lt;&gt;"", R333-S333, "")</f>
        <v>0</v>
      </c>
      <c r="U333" s="1153">
        <f t="shared" ref="U333:U361" ca="1" si="121">IF(E333&lt;&gt;"", R333/$A$11, "")</f>
        <v>0</v>
      </c>
      <c r="V333" s="1154" t="str">
        <f t="shared" ref="V333:V361" ca="1" si="122">IF(E333&lt;&gt;"", IFERROR(1-T333/N333, "n.a."), "")</f>
        <v>n.a.</v>
      </c>
      <c r="X333" s="1155">
        <f t="shared" ref="X333:X361" ca="1" si="123">IF(E333&lt;&gt;"", Z332, "")</f>
        <v>0</v>
      </c>
      <c r="Y333" s="1155">
        <f t="shared" ref="Y333:Y361" ca="1" si="124">IF(E333&lt;&gt;"", P333-S333, "")</f>
        <v>0</v>
      </c>
      <c r="Z333" s="1155">
        <f t="shared" ref="Z333:Z361" ca="1" si="125">IF(E333&lt;&gt;"", X333-Y333, "")</f>
        <v>0</v>
      </c>
      <c r="AA333" s="1153">
        <f t="shared" ref="AA333:AA361" ca="1" si="126">IF(E333&lt;&gt;"", X333/$A$19, "")</f>
        <v>0</v>
      </c>
      <c r="AB333" s="1126"/>
    </row>
    <row r="334" spans="1:28">
      <c r="A334" s="1165">
        <f>Calendar!J326</f>
        <v>54847</v>
      </c>
      <c r="C334" s="1125"/>
      <c r="D334" s="1146">
        <f t="shared" ca="1" si="95"/>
        <v>55549</v>
      </c>
      <c r="E334" s="1147">
        <f t="shared" ca="1" si="96"/>
        <v>55576</v>
      </c>
      <c r="F334" s="1148">
        <f t="shared" ca="1" si="110"/>
        <v>9861</v>
      </c>
      <c r="G334" s="1149">
        <f ca="1">IF(F334&lt;&gt;"",COUNTIF($F$11:F334,"&gt;0"),"")</f>
        <v>324</v>
      </c>
      <c r="H334" s="1150"/>
      <c r="I334" s="1094"/>
      <c r="J334" s="1151">
        <f t="shared" ca="1" si="111"/>
        <v>0</v>
      </c>
      <c r="K334" s="1152">
        <f t="shared" ca="1" si="112"/>
        <v>0</v>
      </c>
      <c r="L334" s="1151">
        <f t="shared" ca="1" si="113"/>
        <v>0</v>
      </c>
      <c r="M334" s="1151">
        <f t="shared" ca="1" si="114"/>
        <v>0</v>
      </c>
      <c r="N334" s="1151">
        <f t="shared" ca="1" si="115"/>
        <v>0</v>
      </c>
      <c r="O334" s="1094"/>
      <c r="P334" s="1151">
        <f t="shared" ca="1" si="116"/>
        <v>0</v>
      </c>
      <c r="Q334" s="1151">
        <f t="shared" ca="1" si="117"/>
        <v>0</v>
      </c>
      <c r="R334" s="1151">
        <f t="shared" ca="1" si="118"/>
        <v>0</v>
      </c>
      <c r="S334" s="1151">
        <f t="shared" ca="1" si="119"/>
        <v>0</v>
      </c>
      <c r="T334" s="1151">
        <f t="shared" ca="1" si="120"/>
        <v>0</v>
      </c>
      <c r="U334" s="1153">
        <f t="shared" ca="1" si="121"/>
        <v>0</v>
      </c>
      <c r="V334" s="1154" t="str">
        <f t="shared" ca="1" si="122"/>
        <v>n.a.</v>
      </c>
      <c r="X334" s="1155">
        <f t="shared" ca="1" si="123"/>
        <v>0</v>
      </c>
      <c r="Y334" s="1155">
        <f t="shared" ca="1" si="124"/>
        <v>0</v>
      </c>
      <c r="Z334" s="1155">
        <f t="shared" ca="1" si="125"/>
        <v>0</v>
      </c>
      <c r="AA334" s="1153">
        <f t="shared" ca="1" si="126"/>
        <v>0</v>
      </c>
      <c r="AB334" s="1126"/>
    </row>
    <row r="335" spans="1:28">
      <c r="A335" s="1165">
        <f>Calendar!J327</f>
        <v>54875</v>
      </c>
      <c r="C335" s="1125"/>
      <c r="D335" s="1146">
        <f t="shared" ca="1" si="95"/>
        <v>55578</v>
      </c>
      <c r="E335" s="1147">
        <f t="shared" ca="1" si="96"/>
        <v>55605</v>
      </c>
      <c r="F335" s="1148">
        <f t="shared" ca="1" si="110"/>
        <v>9890</v>
      </c>
      <c r="G335" s="1149">
        <f ca="1">IF(F335&lt;&gt;"",COUNTIF($F$11:F335,"&gt;0"),"")</f>
        <v>325</v>
      </c>
      <c r="H335" s="1150"/>
      <c r="I335" s="1094"/>
      <c r="J335" s="1151">
        <f t="shared" ca="1" si="111"/>
        <v>0</v>
      </c>
      <c r="K335" s="1152">
        <f t="shared" ca="1" si="112"/>
        <v>0</v>
      </c>
      <c r="L335" s="1151">
        <f t="shared" ca="1" si="113"/>
        <v>0</v>
      </c>
      <c r="M335" s="1151">
        <f t="shared" ca="1" si="114"/>
        <v>0</v>
      </c>
      <c r="N335" s="1151">
        <f t="shared" ca="1" si="115"/>
        <v>0</v>
      </c>
      <c r="O335" s="1094"/>
      <c r="P335" s="1151">
        <f t="shared" ca="1" si="116"/>
        <v>0</v>
      </c>
      <c r="Q335" s="1151">
        <f t="shared" ca="1" si="117"/>
        <v>0</v>
      </c>
      <c r="R335" s="1151">
        <f t="shared" ca="1" si="118"/>
        <v>0</v>
      </c>
      <c r="S335" s="1151">
        <f t="shared" ca="1" si="119"/>
        <v>0</v>
      </c>
      <c r="T335" s="1151">
        <f t="shared" ca="1" si="120"/>
        <v>0</v>
      </c>
      <c r="U335" s="1153">
        <f t="shared" ca="1" si="121"/>
        <v>0</v>
      </c>
      <c r="V335" s="1154" t="str">
        <f t="shared" ca="1" si="122"/>
        <v>n.a.</v>
      </c>
      <c r="X335" s="1155">
        <f t="shared" ca="1" si="123"/>
        <v>0</v>
      </c>
      <c r="Y335" s="1155">
        <f t="shared" ca="1" si="124"/>
        <v>0</v>
      </c>
      <c r="Z335" s="1155">
        <f t="shared" ca="1" si="125"/>
        <v>0</v>
      </c>
      <c r="AA335" s="1153">
        <f t="shared" ca="1" si="126"/>
        <v>0</v>
      </c>
      <c r="AB335" s="1126"/>
    </row>
    <row r="336" spans="1:28">
      <c r="A336" s="1165">
        <f>Calendar!J328</f>
        <v>54905</v>
      </c>
      <c r="C336" s="1125"/>
      <c r="D336" s="1146">
        <f t="shared" ca="1" si="95"/>
        <v>55609</v>
      </c>
      <c r="E336" s="1147">
        <f t="shared" ca="1" si="96"/>
        <v>55638</v>
      </c>
      <c r="F336" s="1148">
        <f t="shared" ca="1" si="110"/>
        <v>9923</v>
      </c>
      <c r="G336" s="1149">
        <f ca="1">IF(F336&lt;&gt;"",COUNTIF($F$11:F336,"&gt;0"),"")</f>
        <v>326</v>
      </c>
      <c r="H336" s="1150"/>
      <c r="I336" s="1094"/>
      <c r="J336" s="1151">
        <f t="shared" ca="1" si="111"/>
        <v>0</v>
      </c>
      <c r="K336" s="1152">
        <f t="shared" ca="1" si="112"/>
        <v>0</v>
      </c>
      <c r="L336" s="1151">
        <f t="shared" ca="1" si="113"/>
        <v>0</v>
      </c>
      <c r="M336" s="1151">
        <f t="shared" ca="1" si="114"/>
        <v>0</v>
      </c>
      <c r="N336" s="1151">
        <f t="shared" ca="1" si="115"/>
        <v>0</v>
      </c>
      <c r="O336" s="1094"/>
      <c r="P336" s="1151">
        <f t="shared" ca="1" si="116"/>
        <v>0</v>
      </c>
      <c r="Q336" s="1151">
        <f t="shared" ca="1" si="117"/>
        <v>0</v>
      </c>
      <c r="R336" s="1151">
        <f t="shared" ca="1" si="118"/>
        <v>0</v>
      </c>
      <c r="S336" s="1151">
        <f t="shared" ca="1" si="119"/>
        <v>0</v>
      </c>
      <c r="T336" s="1151">
        <f t="shared" ca="1" si="120"/>
        <v>0</v>
      </c>
      <c r="U336" s="1153">
        <f t="shared" ca="1" si="121"/>
        <v>0</v>
      </c>
      <c r="V336" s="1154" t="str">
        <f t="shared" ca="1" si="122"/>
        <v>n.a.</v>
      </c>
      <c r="X336" s="1155">
        <f t="shared" ca="1" si="123"/>
        <v>0</v>
      </c>
      <c r="Y336" s="1155">
        <f t="shared" ca="1" si="124"/>
        <v>0</v>
      </c>
      <c r="Z336" s="1155">
        <f t="shared" ca="1" si="125"/>
        <v>0</v>
      </c>
      <c r="AA336" s="1153">
        <f t="shared" ca="1" si="126"/>
        <v>0</v>
      </c>
      <c r="AB336" s="1126"/>
    </row>
    <row r="337" spans="1:28">
      <c r="A337" s="1165">
        <f>Calendar!J329</f>
        <v>54935</v>
      </c>
      <c r="C337" s="1125"/>
      <c r="D337" s="1146">
        <f t="shared" ca="1" si="95"/>
        <v>55639</v>
      </c>
      <c r="E337" s="1147">
        <f t="shared" ca="1" si="96"/>
        <v>55666</v>
      </c>
      <c r="F337" s="1148">
        <f t="shared" ca="1" si="110"/>
        <v>9951</v>
      </c>
      <c r="G337" s="1149">
        <f ca="1">IF(F337&lt;&gt;"",COUNTIF($F$11:F337,"&gt;0"),"")</f>
        <v>327</v>
      </c>
      <c r="H337" s="1150"/>
      <c r="I337" s="1094"/>
      <c r="J337" s="1151">
        <f t="shared" ca="1" si="111"/>
        <v>0</v>
      </c>
      <c r="K337" s="1152">
        <f t="shared" ca="1" si="112"/>
        <v>0</v>
      </c>
      <c r="L337" s="1151">
        <f t="shared" ca="1" si="113"/>
        <v>0</v>
      </c>
      <c r="M337" s="1151">
        <f t="shared" ca="1" si="114"/>
        <v>0</v>
      </c>
      <c r="N337" s="1151">
        <f t="shared" ca="1" si="115"/>
        <v>0</v>
      </c>
      <c r="O337" s="1094"/>
      <c r="P337" s="1151">
        <f t="shared" ca="1" si="116"/>
        <v>0</v>
      </c>
      <c r="Q337" s="1151">
        <f t="shared" ca="1" si="117"/>
        <v>0</v>
      </c>
      <c r="R337" s="1151">
        <f t="shared" ca="1" si="118"/>
        <v>0</v>
      </c>
      <c r="S337" s="1151">
        <f t="shared" ca="1" si="119"/>
        <v>0</v>
      </c>
      <c r="T337" s="1151">
        <f t="shared" ca="1" si="120"/>
        <v>0</v>
      </c>
      <c r="U337" s="1153">
        <f t="shared" ca="1" si="121"/>
        <v>0</v>
      </c>
      <c r="V337" s="1154" t="str">
        <f t="shared" ca="1" si="122"/>
        <v>n.a.</v>
      </c>
      <c r="X337" s="1155">
        <f t="shared" ca="1" si="123"/>
        <v>0</v>
      </c>
      <c r="Y337" s="1155">
        <f t="shared" ca="1" si="124"/>
        <v>0</v>
      </c>
      <c r="Z337" s="1155">
        <f t="shared" ca="1" si="125"/>
        <v>0</v>
      </c>
      <c r="AA337" s="1153">
        <f t="shared" ca="1" si="126"/>
        <v>0</v>
      </c>
      <c r="AB337" s="1126"/>
    </row>
    <row r="338" spans="1:28">
      <c r="A338" s="1165">
        <f>Calendar!J330</f>
        <v>54966</v>
      </c>
      <c r="C338" s="1125"/>
      <c r="D338" s="1146">
        <f t="shared" ca="1" si="95"/>
        <v>55670</v>
      </c>
      <c r="E338" s="1147">
        <f t="shared" ca="1" si="96"/>
        <v>55697</v>
      </c>
      <c r="F338" s="1148">
        <f t="shared" ca="1" si="110"/>
        <v>9982</v>
      </c>
      <c r="G338" s="1149">
        <f ca="1">IF(F338&lt;&gt;"",COUNTIF($F$11:F338,"&gt;0"),"")</f>
        <v>328</v>
      </c>
      <c r="H338" s="1150"/>
      <c r="I338" s="1094"/>
      <c r="J338" s="1151">
        <f t="shared" ca="1" si="111"/>
        <v>0</v>
      </c>
      <c r="K338" s="1152">
        <f t="shared" ca="1" si="112"/>
        <v>0</v>
      </c>
      <c r="L338" s="1151">
        <f t="shared" ca="1" si="113"/>
        <v>0</v>
      </c>
      <c r="M338" s="1151">
        <f t="shared" ca="1" si="114"/>
        <v>0</v>
      </c>
      <c r="N338" s="1151">
        <f t="shared" ca="1" si="115"/>
        <v>0</v>
      </c>
      <c r="O338" s="1094"/>
      <c r="P338" s="1151">
        <f t="shared" ca="1" si="116"/>
        <v>0</v>
      </c>
      <c r="Q338" s="1151">
        <f t="shared" ca="1" si="117"/>
        <v>0</v>
      </c>
      <c r="R338" s="1151">
        <f t="shared" ca="1" si="118"/>
        <v>0</v>
      </c>
      <c r="S338" s="1151">
        <f t="shared" ca="1" si="119"/>
        <v>0</v>
      </c>
      <c r="T338" s="1151">
        <f t="shared" ca="1" si="120"/>
        <v>0</v>
      </c>
      <c r="U338" s="1153">
        <f t="shared" ca="1" si="121"/>
        <v>0</v>
      </c>
      <c r="V338" s="1154" t="str">
        <f t="shared" ca="1" si="122"/>
        <v>n.a.</v>
      </c>
      <c r="X338" s="1155">
        <f t="shared" ca="1" si="123"/>
        <v>0</v>
      </c>
      <c r="Y338" s="1155">
        <f t="shared" ca="1" si="124"/>
        <v>0</v>
      </c>
      <c r="Z338" s="1155">
        <f t="shared" ca="1" si="125"/>
        <v>0</v>
      </c>
      <c r="AA338" s="1153">
        <f t="shared" ca="1" si="126"/>
        <v>0</v>
      </c>
      <c r="AB338" s="1126"/>
    </row>
    <row r="339" spans="1:28">
      <c r="A339" s="1165">
        <f>Calendar!J331</f>
        <v>54996</v>
      </c>
      <c r="C339" s="1125"/>
      <c r="D339" s="1146">
        <f t="shared" ca="1" si="95"/>
        <v>55700</v>
      </c>
      <c r="E339" s="1147">
        <f t="shared" ca="1" si="96"/>
        <v>55729</v>
      </c>
      <c r="F339" s="1148">
        <f t="shared" ca="1" si="110"/>
        <v>10014</v>
      </c>
      <c r="G339" s="1149">
        <f ca="1">IF(F339&lt;&gt;"",COUNTIF($F$11:F339,"&gt;0"),"")</f>
        <v>329</v>
      </c>
      <c r="H339" s="1150"/>
      <c r="I339" s="1094"/>
      <c r="J339" s="1151">
        <f t="shared" ca="1" si="111"/>
        <v>0</v>
      </c>
      <c r="K339" s="1152">
        <f t="shared" ca="1" si="112"/>
        <v>0</v>
      </c>
      <c r="L339" s="1151">
        <f t="shared" ca="1" si="113"/>
        <v>0</v>
      </c>
      <c r="M339" s="1151">
        <f t="shared" ca="1" si="114"/>
        <v>0</v>
      </c>
      <c r="N339" s="1151">
        <f t="shared" ca="1" si="115"/>
        <v>0</v>
      </c>
      <c r="O339" s="1094"/>
      <c r="P339" s="1151">
        <f t="shared" ca="1" si="116"/>
        <v>0</v>
      </c>
      <c r="Q339" s="1151">
        <f t="shared" ca="1" si="117"/>
        <v>0</v>
      </c>
      <c r="R339" s="1151">
        <f t="shared" ca="1" si="118"/>
        <v>0</v>
      </c>
      <c r="S339" s="1151">
        <f t="shared" ca="1" si="119"/>
        <v>0</v>
      </c>
      <c r="T339" s="1151">
        <f t="shared" ca="1" si="120"/>
        <v>0</v>
      </c>
      <c r="U339" s="1153">
        <f t="shared" ca="1" si="121"/>
        <v>0</v>
      </c>
      <c r="V339" s="1154" t="str">
        <f t="shared" ca="1" si="122"/>
        <v>n.a.</v>
      </c>
      <c r="X339" s="1155">
        <f t="shared" ca="1" si="123"/>
        <v>0</v>
      </c>
      <c r="Y339" s="1155">
        <f t="shared" ca="1" si="124"/>
        <v>0</v>
      </c>
      <c r="Z339" s="1155">
        <f t="shared" ca="1" si="125"/>
        <v>0</v>
      </c>
      <c r="AA339" s="1153">
        <f t="shared" ca="1" si="126"/>
        <v>0</v>
      </c>
      <c r="AB339" s="1126"/>
    </row>
    <row r="340" spans="1:28">
      <c r="A340" s="1165">
        <f>Calendar!J332</f>
        <v>55029</v>
      </c>
      <c r="C340" s="1125"/>
      <c r="D340" s="1146">
        <f t="shared" ca="1" si="95"/>
        <v>55731</v>
      </c>
      <c r="E340" s="1147">
        <f t="shared" ca="1" si="96"/>
        <v>55758</v>
      </c>
      <c r="F340" s="1148">
        <f t="shared" ca="1" si="110"/>
        <v>10043</v>
      </c>
      <c r="G340" s="1149">
        <f ca="1">IF(F340&lt;&gt;"",COUNTIF($F$11:F340,"&gt;0"),"")</f>
        <v>330</v>
      </c>
      <c r="H340" s="1150"/>
      <c r="I340" s="1094"/>
      <c r="J340" s="1151">
        <f t="shared" ca="1" si="111"/>
        <v>0</v>
      </c>
      <c r="K340" s="1152">
        <f t="shared" ca="1" si="112"/>
        <v>0</v>
      </c>
      <c r="L340" s="1151">
        <f t="shared" ca="1" si="113"/>
        <v>0</v>
      </c>
      <c r="M340" s="1151">
        <f t="shared" ca="1" si="114"/>
        <v>0</v>
      </c>
      <c r="N340" s="1151">
        <f t="shared" ca="1" si="115"/>
        <v>0</v>
      </c>
      <c r="O340" s="1094"/>
      <c r="P340" s="1151">
        <f t="shared" ca="1" si="116"/>
        <v>0</v>
      </c>
      <c r="Q340" s="1151">
        <f t="shared" ca="1" si="117"/>
        <v>0</v>
      </c>
      <c r="R340" s="1151">
        <f t="shared" ca="1" si="118"/>
        <v>0</v>
      </c>
      <c r="S340" s="1151">
        <f t="shared" ca="1" si="119"/>
        <v>0</v>
      </c>
      <c r="T340" s="1151">
        <f t="shared" ca="1" si="120"/>
        <v>0</v>
      </c>
      <c r="U340" s="1153">
        <f t="shared" ca="1" si="121"/>
        <v>0</v>
      </c>
      <c r="V340" s="1154" t="str">
        <f t="shared" ca="1" si="122"/>
        <v>n.a.</v>
      </c>
      <c r="X340" s="1155">
        <f t="shared" ca="1" si="123"/>
        <v>0</v>
      </c>
      <c r="Y340" s="1155">
        <f t="shared" ca="1" si="124"/>
        <v>0</v>
      </c>
      <c r="Z340" s="1155">
        <f t="shared" ca="1" si="125"/>
        <v>0</v>
      </c>
      <c r="AA340" s="1153">
        <f t="shared" ca="1" si="126"/>
        <v>0</v>
      </c>
      <c r="AB340" s="1126"/>
    </row>
    <row r="341" spans="1:28">
      <c r="A341" s="1165">
        <f>Calendar!J333</f>
        <v>55058</v>
      </c>
      <c r="C341" s="1125"/>
      <c r="D341" s="1146">
        <f t="shared" ca="1" si="95"/>
        <v>55762</v>
      </c>
      <c r="E341" s="1147">
        <f t="shared" ca="1" si="96"/>
        <v>55789</v>
      </c>
      <c r="F341" s="1148">
        <f t="shared" ca="1" si="110"/>
        <v>10074</v>
      </c>
      <c r="G341" s="1149">
        <f ca="1">IF(F341&lt;&gt;"",COUNTIF($F$11:F341,"&gt;0"),"")</f>
        <v>331</v>
      </c>
      <c r="H341" s="1150"/>
      <c r="I341" s="1094"/>
      <c r="J341" s="1151">
        <f t="shared" ca="1" si="111"/>
        <v>0</v>
      </c>
      <c r="K341" s="1152">
        <f t="shared" ca="1" si="112"/>
        <v>0</v>
      </c>
      <c r="L341" s="1151">
        <f t="shared" ca="1" si="113"/>
        <v>0</v>
      </c>
      <c r="M341" s="1151">
        <f t="shared" ca="1" si="114"/>
        <v>0</v>
      </c>
      <c r="N341" s="1151">
        <f t="shared" ca="1" si="115"/>
        <v>0</v>
      </c>
      <c r="O341" s="1094"/>
      <c r="P341" s="1151">
        <f t="shared" ca="1" si="116"/>
        <v>0</v>
      </c>
      <c r="Q341" s="1151">
        <f t="shared" ca="1" si="117"/>
        <v>0</v>
      </c>
      <c r="R341" s="1151">
        <f t="shared" ca="1" si="118"/>
        <v>0</v>
      </c>
      <c r="S341" s="1151">
        <f t="shared" ca="1" si="119"/>
        <v>0</v>
      </c>
      <c r="T341" s="1151">
        <f t="shared" ca="1" si="120"/>
        <v>0</v>
      </c>
      <c r="U341" s="1153">
        <f t="shared" ca="1" si="121"/>
        <v>0</v>
      </c>
      <c r="V341" s="1154" t="str">
        <f t="shared" ca="1" si="122"/>
        <v>n.a.</v>
      </c>
      <c r="X341" s="1155">
        <f t="shared" ca="1" si="123"/>
        <v>0</v>
      </c>
      <c r="Y341" s="1155">
        <f t="shared" ca="1" si="124"/>
        <v>0</v>
      </c>
      <c r="Z341" s="1155">
        <f t="shared" ca="1" si="125"/>
        <v>0</v>
      </c>
      <c r="AA341" s="1153">
        <f t="shared" ca="1" si="126"/>
        <v>0</v>
      </c>
      <c r="AB341" s="1126"/>
    </row>
    <row r="342" spans="1:28">
      <c r="A342" s="1165">
        <f>Calendar!J334</f>
        <v>55088</v>
      </c>
      <c r="C342" s="1125"/>
      <c r="D342" s="1146">
        <f t="shared" ca="1" si="95"/>
        <v>55792</v>
      </c>
      <c r="E342" s="1147">
        <f t="shared" ca="1" si="96"/>
        <v>55820</v>
      </c>
      <c r="F342" s="1148">
        <f t="shared" ca="1" si="110"/>
        <v>10105</v>
      </c>
      <c r="G342" s="1149">
        <f ca="1">IF(F342&lt;&gt;"",COUNTIF($F$11:F342,"&gt;0"),"")</f>
        <v>332</v>
      </c>
      <c r="H342" s="1150"/>
      <c r="I342" s="1094"/>
      <c r="J342" s="1151">
        <f t="shared" ca="1" si="111"/>
        <v>0</v>
      </c>
      <c r="K342" s="1152">
        <f t="shared" ca="1" si="112"/>
        <v>0</v>
      </c>
      <c r="L342" s="1151">
        <f t="shared" ca="1" si="113"/>
        <v>0</v>
      </c>
      <c r="M342" s="1151">
        <f t="shared" ca="1" si="114"/>
        <v>0</v>
      </c>
      <c r="N342" s="1151">
        <f t="shared" ca="1" si="115"/>
        <v>0</v>
      </c>
      <c r="O342" s="1094"/>
      <c r="P342" s="1151">
        <f t="shared" ca="1" si="116"/>
        <v>0</v>
      </c>
      <c r="Q342" s="1151">
        <f t="shared" ca="1" si="117"/>
        <v>0</v>
      </c>
      <c r="R342" s="1151">
        <f t="shared" ca="1" si="118"/>
        <v>0</v>
      </c>
      <c r="S342" s="1151">
        <f t="shared" ca="1" si="119"/>
        <v>0</v>
      </c>
      <c r="T342" s="1151">
        <f t="shared" ca="1" si="120"/>
        <v>0</v>
      </c>
      <c r="U342" s="1153">
        <f t="shared" ca="1" si="121"/>
        <v>0</v>
      </c>
      <c r="V342" s="1154" t="str">
        <f t="shared" ca="1" si="122"/>
        <v>n.a.</v>
      </c>
      <c r="X342" s="1155">
        <f t="shared" ca="1" si="123"/>
        <v>0</v>
      </c>
      <c r="Y342" s="1155">
        <f t="shared" ca="1" si="124"/>
        <v>0</v>
      </c>
      <c r="Z342" s="1155">
        <f t="shared" ca="1" si="125"/>
        <v>0</v>
      </c>
      <c r="AA342" s="1153">
        <f t="shared" ca="1" si="126"/>
        <v>0</v>
      </c>
      <c r="AB342" s="1126"/>
    </row>
    <row r="343" spans="1:28">
      <c r="A343" s="1165">
        <f>Calendar!J335</f>
        <v>55120</v>
      </c>
      <c r="C343" s="1125"/>
      <c r="D343" s="1146">
        <f t="shared" ca="1" si="95"/>
        <v>55823</v>
      </c>
      <c r="E343" s="1147">
        <f t="shared" ca="1" si="96"/>
        <v>55850</v>
      </c>
      <c r="F343" s="1148">
        <f t="shared" ca="1" si="110"/>
        <v>10135</v>
      </c>
      <c r="G343" s="1149">
        <f ca="1">IF(F343&lt;&gt;"",COUNTIF($F$11:F343,"&gt;0"),"")</f>
        <v>333</v>
      </c>
      <c r="H343" s="1150"/>
      <c r="I343" s="1094"/>
      <c r="J343" s="1151">
        <f t="shared" ca="1" si="111"/>
        <v>0</v>
      </c>
      <c r="K343" s="1152">
        <f t="shared" ca="1" si="112"/>
        <v>0</v>
      </c>
      <c r="L343" s="1151">
        <f t="shared" ca="1" si="113"/>
        <v>0</v>
      </c>
      <c r="M343" s="1151">
        <f t="shared" ca="1" si="114"/>
        <v>0</v>
      </c>
      <c r="N343" s="1151">
        <f t="shared" ca="1" si="115"/>
        <v>0</v>
      </c>
      <c r="O343" s="1094"/>
      <c r="P343" s="1151">
        <f t="shared" ca="1" si="116"/>
        <v>0</v>
      </c>
      <c r="Q343" s="1151">
        <f t="shared" ca="1" si="117"/>
        <v>0</v>
      </c>
      <c r="R343" s="1151">
        <f t="shared" ca="1" si="118"/>
        <v>0</v>
      </c>
      <c r="S343" s="1151">
        <f t="shared" ca="1" si="119"/>
        <v>0</v>
      </c>
      <c r="T343" s="1151">
        <f t="shared" ca="1" si="120"/>
        <v>0</v>
      </c>
      <c r="U343" s="1153">
        <f t="shared" ca="1" si="121"/>
        <v>0</v>
      </c>
      <c r="V343" s="1154" t="str">
        <f t="shared" ca="1" si="122"/>
        <v>n.a.</v>
      </c>
      <c r="X343" s="1155">
        <f t="shared" ca="1" si="123"/>
        <v>0</v>
      </c>
      <c r="Y343" s="1155">
        <f t="shared" ca="1" si="124"/>
        <v>0</v>
      </c>
      <c r="Z343" s="1155">
        <f t="shared" ca="1" si="125"/>
        <v>0</v>
      </c>
      <c r="AA343" s="1153">
        <f t="shared" ca="1" si="126"/>
        <v>0</v>
      </c>
      <c r="AB343" s="1126"/>
    </row>
    <row r="344" spans="1:28">
      <c r="A344" s="1165">
        <f>Calendar!J336</f>
        <v>55149</v>
      </c>
      <c r="C344" s="1125"/>
      <c r="D344" s="1146">
        <f t="shared" ca="1" si="95"/>
        <v>55853</v>
      </c>
      <c r="E344" s="1147">
        <f t="shared" ca="1" si="96"/>
        <v>55880</v>
      </c>
      <c r="F344" s="1148">
        <f t="shared" ca="1" si="110"/>
        <v>10165</v>
      </c>
      <c r="G344" s="1149">
        <f ca="1">IF(F344&lt;&gt;"",COUNTIF($F$11:F344,"&gt;0"),"")</f>
        <v>334</v>
      </c>
      <c r="H344" s="1150"/>
      <c r="I344" s="1094"/>
      <c r="J344" s="1151">
        <f t="shared" ca="1" si="111"/>
        <v>0</v>
      </c>
      <c r="K344" s="1152">
        <f t="shared" ca="1" si="112"/>
        <v>0</v>
      </c>
      <c r="L344" s="1151">
        <f t="shared" ca="1" si="113"/>
        <v>0</v>
      </c>
      <c r="M344" s="1151">
        <f t="shared" ca="1" si="114"/>
        <v>0</v>
      </c>
      <c r="N344" s="1151">
        <f t="shared" ca="1" si="115"/>
        <v>0</v>
      </c>
      <c r="O344" s="1094"/>
      <c r="P344" s="1151">
        <f t="shared" ca="1" si="116"/>
        <v>0</v>
      </c>
      <c r="Q344" s="1151">
        <f t="shared" ca="1" si="117"/>
        <v>0</v>
      </c>
      <c r="R344" s="1151">
        <f t="shared" ca="1" si="118"/>
        <v>0</v>
      </c>
      <c r="S344" s="1151">
        <f t="shared" ca="1" si="119"/>
        <v>0</v>
      </c>
      <c r="T344" s="1151">
        <f t="shared" ca="1" si="120"/>
        <v>0</v>
      </c>
      <c r="U344" s="1153">
        <f t="shared" ca="1" si="121"/>
        <v>0</v>
      </c>
      <c r="V344" s="1154" t="str">
        <f t="shared" ca="1" si="122"/>
        <v>n.a.</v>
      </c>
      <c r="X344" s="1155">
        <f t="shared" ca="1" si="123"/>
        <v>0</v>
      </c>
      <c r="Y344" s="1155">
        <f t="shared" ca="1" si="124"/>
        <v>0</v>
      </c>
      <c r="Z344" s="1155">
        <f t="shared" ca="1" si="125"/>
        <v>0</v>
      </c>
      <c r="AA344" s="1153">
        <f t="shared" ca="1" si="126"/>
        <v>0</v>
      </c>
      <c r="AB344" s="1126"/>
    </row>
    <row r="345" spans="1:28">
      <c r="A345" s="1165">
        <f>Calendar!J337</f>
        <v>55180</v>
      </c>
      <c r="C345" s="1125"/>
      <c r="D345" s="1146">
        <f t="shared" ca="1" si="95"/>
        <v>55884</v>
      </c>
      <c r="E345" s="1147">
        <f t="shared" ca="1" si="96"/>
        <v>55911</v>
      </c>
      <c r="F345" s="1148">
        <f t="shared" ca="1" si="110"/>
        <v>10196</v>
      </c>
      <c r="G345" s="1149">
        <f ca="1">IF(F345&lt;&gt;"",COUNTIF($F$11:F345,"&gt;0"),"")</f>
        <v>335</v>
      </c>
      <c r="H345" s="1150"/>
      <c r="I345" s="1094"/>
      <c r="J345" s="1151">
        <f t="shared" ca="1" si="111"/>
        <v>0</v>
      </c>
      <c r="K345" s="1152">
        <f t="shared" ca="1" si="112"/>
        <v>0</v>
      </c>
      <c r="L345" s="1151">
        <f t="shared" ca="1" si="113"/>
        <v>0</v>
      </c>
      <c r="M345" s="1151">
        <f t="shared" ca="1" si="114"/>
        <v>0</v>
      </c>
      <c r="N345" s="1151">
        <f t="shared" ca="1" si="115"/>
        <v>0</v>
      </c>
      <c r="O345" s="1094"/>
      <c r="P345" s="1151">
        <f t="shared" ca="1" si="116"/>
        <v>0</v>
      </c>
      <c r="Q345" s="1151">
        <f t="shared" ca="1" si="117"/>
        <v>0</v>
      </c>
      <c r="R345" s="1151">
        <f t="shared" ca="1" si="118"/>
        <v>0</v>
      </c>
      <c r="S345" s="1151">
        <f t="shared" ca="1" si="119"/>
        <v>0</v>
      </c>
      <c r="T345" s="1151">
        <f t="shared" ca="1" si="120"/>
        <v>0</v>
      </c>
      <c r="U345" s="1153">
        <f t="shared" ca="1" si="121"/>
        <v>0</v>
      </c>
      <c r="V345" s="1154" t="str">
        <f t="shared" ca="1" si="122"/>
        <v>n.a.</v>
      </c>
      <c r="X345" s="1155">
        <f t="shared" ca="1" si="123"/>
        <v>0</v>
      </c>
      <c r="Y345" s="1155">
        <f t="shared" ca="1" si="124"/>
        <v>0</v>
      </c>
      <c r="Z345" s="1155">
        <f t="shared" ca="1" si="125"/>
        <v>0</v>
      </c>
      <c r="AA345" s="1153">
        <f t="shared" ca="1" si="126"/>
        <v>0</v>
      </c>
      <c r="AB345" s="1126"/>
    </row>
    <row r="346" spans="1:28">
      <c r="A346" s="1165">
        <f>Calendar!J338</f>
        <v>55211</v>
      </c>
      <c r="C346" s="1125"/>
      <c r="D346" s="1146">
        <f t="shared" ca="1" si="95"/>
        <v>55915</v>
      </c>
      <c r="E346" s="1147">
        <f t="shared" ca="1" si="96"/>
        <v>55942</v>
      </c>
      <c r="F346" s="1148">
        <f t="shared" ca="1" si="110"/>
        <v>10227</v>
      </c>
      <c r="G346" s="1149">
        <f ca="1">IF(F346&lt;&gt;"",COUNTIF($F$11:F346,"&gt;0"),"")</f>
        <v>336</v>
      </c>
      <c r="H346" s="1150"/>
      <c r="I346" s="1094"/>
      <c r="J346" s="1151">
        <f t="shared" ca="1" si="111"/>
        <v>0</v>
      </c>
      <c r="K346" s="1152">
        <f t="shared" ca="1" si="112"/>
        <v>0</v>
      </c>
      <c r="L346" s="1151">
        <f t="shared" ca="1" si="113"/>
        <v>0</v>
      </c>
      <c r="M346" s="1151">
        <f t="shared" ca="1" si="114"/>
        <v>0</v>
      </c>
      <c r="N346" s="1151">
        <f t="shared" ca="1" si="115"/>
        <v>0</v>
      </c>
      <c r="O346" s="1094"/>
      <c r="P346" s="1151">
        <f t="shared" ca="1" si="116"/>
        <v>0</v>
      </c>
      <c r="Q346" s="1151">
        <f t="shared" ca="1" si="117"/>
        <v>0</v>
      </c>
      <c r="R346" s="1151">
        <f t="shared" ca="1" si="118"/>
        <v>0</v>
      </c>
      <c r="S346" s="1151">
        <f t="shared" ca="1" si="119"/>
        <v>0</v>
      </c>
      <c r="T346" s="1151">
        <f t="shared" ca="1" si="120"/>
        <v>0</v>
      </c>
      <c r="U346" s="1153">
        <f t="shared" ca="1" si="121"/>
        <v>0</v>
      </c>
      <c r="V346" s="1154" t="str">
        <f t="shared" ca="1" si="122"/>
        <v>n.a.</v>
      </c>
      <c r="X346" s="1155">
        <f t="shared" ca="1" si="123"/>
        <v>0</v>
      </c>
      <c r="Y346" s="1155">
        <f t="shared" ca="1" si="124"/>
        <v>0</v>
      </c>
      <c r="Z346" s="1155">
        <f t="shared" ca="1" si="125"/>
        <v>0</v>
      </c>
      <c r="AA346" s="1153">
        <f t="shared" ca="1" si="126"/>
        <v>0</v>
      </c>
      <c r="AB346" s="1126"/>
    </row>
    <row r="347" spans="1:28">
      <c r="A347" s="1165">
        <f>Calendar!J339</f>
        <v>55239</v>
      </c>
      <c r="C347" s="1125"/>
      <c r="D347" s="1146">
        <f t="shared" ca="1" si="95"/>
        <v>55943</v>
      </c>
      <c r="E347" s="1147">
        <f t="shared" ca="1" si="96"/>
        <v>55970</v>
      </c>
      <c r="F347" s="1148">
        <f t="shared" ca="1" si="110"/>
        <v>10255</v>
      </c>
      <c r="G347" s="1149">
        <f ca="1">IF(F347&lt;&gt;"",COUNTIF($F$11:F347,"&gt;0"),"")</f>
        <v>337</v>
      </c>
      <c r="H347" s="1150"/>
      <c r="I347" s="1094"/>
      <c r="J347" s="1151">
        <f t="shared" ca="1" si="111"/>
        <v>0</v>
      </c>
      <c r="K347" s="1152">
        <f t="shared" ca="1" si="112"/>
        <v>0</v>
      </c>
      <c r="L347" s="1151">
        <f t="shared" ca="1" si="113"/>
        <v>0</v>
      </c>
      <c r="M347" s="1151">
        <f t="shared" ca="1" si="114"/>
        <v>0</v>
      </c>
      <c r="N347" s="1151">
        <f t="shared" ca="1" si="115"/>
        <v>0</v>
      </c>
      <c r="O347" s="1094"/>
      <c r="P347" s="1151">
        <f t="shared" ca="1" si="116"/>
        <v>0</v>
      </c>
      <c r="Q347" s="1151">
        <f t="shared" ca="1" si="117"/>
        <v>0</v>
      </c>
      <c r="R347" s="1151">
        <f t="shared" ca="1" si="118"/>
        <v>0</v>
      </c>
      <c r="S347" s="1151">
        <f t="shared" ca="1" si="119"/>
        <v>0</v>
      </c>
      <c r="T347" s="1151">
        <f t="shared" ca="1" si="120"/>
        <v>0</v>
      </c>
      <c r="U347" s="1153">
        <f t="shared" ca="1" si="121"/>
        <v>0</v>
      </c>
      <c r="V347" s="1154" t="str">
        <f t="shared" ca="1" si="122"/>
        <v>n.a.</v>
      </c>
      <c r="X347" s="1155">
        <f t="shared" ca="1" si="123"/>
        <v>0</v>
      </c>
      <c r="Y347" s="1155">
        <f t="shared" ca="1" si="124"/>
        <v>0</v>
      </c>
      <c r="Z347" s="1155">
        <f t="shared" ca="1" si="125"/>
        <v>0</v>
      </c>
      <c r="AA347" s="1153">
        <f t="shared" ca="1" si="126"/>
        <v>0</v>
      </c>
      <c r="AB347" s="1126"/>
    </row>
    <row r="348" spans="1:28">
      <c r="A348" s="1165">
        <f>Calendar!J340</f>
        <v>55270</v>
      </c>
      <c r="C348" s="1125"/>
      <c r="D348" s="1146">
        <f t="shared" ca="1" si="95"/>
        <v>55974</v>
      </c>
      <c r="E348" s="1147">
        <f t="shared" ca="1" si="96"/>
        <v>56002</v>
      </c>
      <c r="F348" s="1148">
        <f t="shared" ca="1" si="110"/>
        <v>10287</v>
      </c>
      <c r="G348" s="1149">
        <f ca="1">IF(F348&lt;&gt;"",COUNTIF($F$11:F348,"&gt;0"),"")</f>
        <v>338</v>
      </c>
      <c r="H348" s="1150"/>
      <c r="I348" s="1094"/>
      <c r="J348" s="1151">
        <f t="shared" ca="1" si="111"/>
        <v>0</v>
      </c>
      <c r="K348" s="1152">
        <f t="shared" ca="1" si="112"/>
        <v>0</v>
      </c>
      <c r="L348" s="1151">
        <f t="shared" ca="1" si="113"/>
        <v>0</v>
      </c>
      <c r="M348" s="1151">
        <f t="shared" ca="1" si="114"/>
        <v>0</v>
      </c>
      <c r="N348" s="1151">
        <f t="shared" ca="1" si="115"/>
        <v>0</v>
      </c>
      <c r="O348" s="1094"/>
      <c r="P348" s="1151">
        <f t="shared" ca="1" si="116"/>
        <v>0</v>
      </c>
      <c r="Q348" s="1151">
        <f t="shared" ca="1" si="117"/>
        <v>0</v>
      </c>
      <c r="R348" s="1151">
        <f t="shared" ca="1" si="118"/>
        <v>0</v>
      </c>
      <c r="S348" s="1151">
        <f t="shared" ca="1" si="119"/>
        <v>0</v>
      </c>
      <c r="T348" s="1151">
        <f t="shared" ca="1" si="120"/>
        <v>0</v>
      </c>
      <c r="U348" s="1153">
        <f t="shared" ca="1" si="121"/>
        <v>0</v>
      </c>
      <c r="V348" s="1154" t="str">
        <f t="shared" ca="1" si="122"/>
        <v>n.a.</v>
      </c>
      <c r="X348" s="1155">
        <f t="shared" ca="1" si="123"/>
        <v>0</v>
      </c>
      <c r="Y348" s="1155">
        <f t="shared" ca="1" si="124"/>
        <v>0</v>
      </c>
      <c r="Z348" s="1155">
        <f t="shared" ca="1" si="125"/>
        <v>0</v>
      </c>
      <c r="AA348" s="1153">
        <f t="shared" ca="1" si="126"/>
        <v>0</v>
      </c>
      <c r="AB348" s="1126"/>
    </row>
    <row r="349" spans="1:28">
      <c r="A349" s="1165">
        <f>Calendar!J341</f>
        <v>55302</v>
      </c>
      <c r="C349" s="1125"/>
      <c r="D349" s="1146">
        <f t="shared" ca="1" si="95"/>
        <v>56004</v>
      </c>
      <c r="E349" s="1147">
        <f t="shared" ca="1" si="96"/>
        <v>56031</v>
      </c>
      <c r="F349" s="1148">
        <f t="shared" ca="1" si="110"/>
        <v>10316</v>
      </c>
      <c r="G349" s="1149">
        <f ca="1">IF(F349&lt;&gt;"",COUNTIF($F$11:F349,"&gt;0"),"")</f>
        <v>339</v>
      </c>
      <c r="H349" s="1150"/>
      <c r="I349" s="1094"/>
      <c r="J349" s="1151">
        <f t="shared" ca="1" si="111"/>
        <v>0</v>
      </c>
      <c r="K349" s="1152">
        <f t="shared" ca="1" si="112"/>
        <v>0</v>
      </c>
      <c r="L349" s="1151">
        <f t="shared" ca="1" si="113"/>
        <v>0</v>
      </c>
      <c r="M349" s="1151">
        <f t="shared" ca="1" si="114"/>
        <v>0</v>
      </c>
      <c r="N349" s="1151">
        <f t="shared" ca="1" si="115"/>
        <v>0</v>
      </c>
      <c r="O349" s="1094"/>
      <c r="P349" s="1151">
        <f t="shared" ca="1" si="116"/>
        <v>0</v>
      </c>
      <c r="Q349" s="1151">
        <f t="shared" ca="1" si="117"/>
        <v>0</v>
      </c>
      <c r="R349" s="1151">
        <f t="shared" ca="1" si="118"/>
        <v>0</v>
      </c>
      <c r="S349" s="1151">
        <f t="shared" ca="1" si="119"/>
        <v>0</v>
      </c>
      <c r="T349" s="1151">
        <f t="shared" ca="1" si="120"/>
        <v>0</v>
      </c>
      <c r="U349" s="1153">
        <f t="shared" ca="1" si="121"/>
        <v>0</v>
      </c>
      <c r="V349" s="1154" t="str">
        <f t="shared" ca="1" si="122"/>
        <v>n.a.</v>
      </c>
      <c r="X349" s="1155">
        <f t="shared" ca="1" si="123"/>
        <v>0</v>
      </c>
      <c r="Y349" s="1155">
        <f t="shared" ca="1" si="124"/>
        <v>0</v>
      </c>
      <c r="Z349" s="1155">
        <f t="shared" ca="1" si="125"/>
        <v>0</v>
      </c>
      <c r="AA349" s="1153">
        <f t="shared" ca="1" si="126"/>
        <v>0</v>
      </c>
      <c r="AB349" s="1126"/>
    </row>
    <row r="350" spans="1:28">
      <c r="A350" s="1165">
        <f>Calendar!J342</f>
        <v>55331</v>
      </c>
      <c r="C350" s="1125"/>
      <c r="D350" s="1146">
        <f t="shared" ca="1" si="95"/>
        <v>56035</v>
      </c>
      <c r="E350" s="1147">
        <f t="shared" ca="1" si="96"/>
        <v>56062</v>
      </c>
      <c r="F350" s="1148">
        <f t="shared" ca="1" si="110"/>
        <v>10347</v>
      </c>
      <c r="G350" s="1149">
        <f ca="1">IF(F350&lt;&gt;"",COUNTIF($F$11:F350,"&gt;0"),"")</f>
        <v>340</v>
      </c>
      <c r="H350" s="1150"/>
      <c r="I350" s="1094"/>
      <c r="J350" s="1151">
        <f t="shared" ca="1" si="111"/>
        <v>0</v>
      </c>
      <c r="K350" s="1152">
        <f t="shared" ca="1" si="112"/>
        <v>0</v>
      </c>
      <c r="L350" s="1151">
        <f t="shared" ca="1" si="113"/>
        <v>0</v>
      </c>
      <c r="M350" s="1151">
        <f t="shared" ca="1" si="114"/>
        <v>0</v>
      </c>
      <c r="N350" s="1151">
        <f t="shared" ca="1" si="115"/>
        <v>0</v>
      </c>
      <c r="O350" s="1094"/>
      <c r="P350" s="1151">
        <f t="shared" ca="1" si="116"/>
        <v>0</v>
      </c>
      <c r="Q350" s="1151">
        <f t="shared" ca="1" si="117"/>
        <v>0</v>
      </c>
      <c r="R350" s="1151">
        <f t="shared" ca="1" si="118"/>
        <v>0</v>
      </c>
      <c r="S350" s="1151">
        <f t="shared" ca="1" si="119"/>
        <v>0</v>
      </c>
      <c r="T350" s="1151">
        <f t="shared" ca="1" si="120"/>
        <v>0</v>
      </c>
      <c r="U350" s="1153">
        <f t="shared" ca="1" si="121"/>
        <v>0</v>
      </c>
      <c r="V350" s="1154" t="str">
        <f t="shared" ca="1" si="122"/>
        <v>n.a.</v>
      </c>
      <c r="X350" s="1155">
        <f t="shared" ca="1" si="123"/>
        <v>0</v>
      </c>
      <c r="Y350" s="1155">
        <f t="shared" ca="1" si="124"/>
        <v>0</v>
      </c>
      <c r="Z350" s="1155">
        <f t="shared" ca="1" si="125"/>
        <v>0</v>
      </c>
      <c r="AA350" s="1153">
        <f t="shared" ca="1" si="126"/>
        <v>0</v>
      </c>
      <c r="AB350" s="1126"/>
    </row>
    <row r="351" spans="1:28">
      <c r="A351" s="1165">
        <f>Calendar!J343</f>
        <v>55361</v>
      </c>
      <c r="C351" s="1125"/>
      <c r="D351" s="1146">
        <f t="shared" ca="1" si="95"/>
        <v>56065</v>
      </c>
      <c r="E351" s="1147">
        <f t="shared" ca="1" si="96"/>
        <v>56093</v>
      </c>
      <c r="F351" s="1148">
        <f t="shared" ca="1" si="110"/>
        <v>10378</v>
      </c>
      <c r="G351" s="1149">
        <f ca="1">IF(F351&lt;&gt;"",COUNTIF($F$11:F351,"&gt;0"),"")</f>
        <v>341</v>
      </c>
      <c r="H351" s="1150"/>
      <c r="I351" s="1094"/>
      <c r="J351" s="1151">
        <f t="shared" ca="1" si="111"/>
        <v>0</v>
      </c>
      <c r="K351" s="1152">
        <f t="shared" ca="1" si="112"/>
        <v>0</v>
      </c>
      <c r="L351" s="1151">
        <f t="shared" ca="1" si="113"/>
        <v>0</v>
      </c>
      <c r="M351" s="1151">
        <f t="shared" ca="1" si="114"/>
        <v>0</v>
      </c>
      <c r="N351" s="1151">
        <f t="shared" ca="1" si="115"/>
        <v>0</v>
      </c>
      <c r="O351" s="1094"/>
      <c r="P351" s="1151">
        <f t="shared" ca="1" si="116"/>
        <v>0</v>
      </c>
      <c r="Q351" s="1151">
        <f t="shared" ca="1" si="117"/>
        <v>0</v>
      </c>
      <c r="R351" s="1151">
        <f t="shared" ca="1" si="118"/>
        <v>0</v>
      </c>
      <c r="S351" s="1151">
        <f t="shared" ca="1" si="119"/>
        <v>0</v>
      </c>
      <c r="T351" s="1151">
        <f t="shared" ca="1" si="120"/>
        <v>0</v>
      </c>
      <c r="U351" s="1153">
        <f t="shared" ca="1" si="121"/>
        <v>0</v>
      </c>
      <c r="V351" s="1154" t="str">
        <f t="shared" ca="1" si="122"/>
        <v>n.a.</v>
      </c>
      <c r="X351" s="1155">
        <f t="shared" ca="1" si="123"/>
        <v>0</v>
      </c>
      <c r="Y351" s="1155">
        <f t="shared" ca="1" si="124"/>
        <v>0</v>
      </c>
      <c r="Z351" s="1155">
        <f t="shared" ca="1" si="125"/>
        <v>0</v>
      </c>
      <c r="AA351" s="1153">
        <f t="shared" ca="1" si="126"/>
        <v>0</v>
      </c>
      <c r="AB351" s="1126"/>
    </row>
    <row r="352" spans="1:28">
      <c r="A352" s="1165">
        <f>Calendar!J344</f>
        <v>55393</v>
      </c>
      <c r="C352" s="1125"/>
      <c r="D352" s="1146">
        <f t="shared" ca="1" si="95"/>
        <v>56096</v>
      </c>
      <c r="E352" s="1147">
        <f t="shared" ca="1" si="96"/>
        <v>56123</v>
      </c>
      <c r="F352" s="1148">
        <f t="shared" ca="1" si="110"/>
        <v>10408</v>
      </c>
      <c r="G352" s="1149">
        <f ca="1">IF(F352&lt;&gt;"",COUNTIF($F$11:F352,"&gt;0"),"")</f>
        <v>342</v>
      </c>
      <c r="H352" s="1150"/>
      <c r="I352" s="1094"/>
      <c r="J352" s="1151">
        <f t="shared" ca="1" si="111"/>
        <v>0</v>
      </c>
      <c r="K352" s="1152">
        <f t="shared" ca="1" si="112"/>
        <v>0</v>
      </c>
      <c r="L352" s="1151">
        <f t="shared" ca="1" si="113"/>
        <v>0</v>
      </c>
      <c r="M352" s="1151">
        <f t="shared" ca="1" si="114"/>
        <v>0</v>
      </c>
      <c r="N352" s="1151">
        <f t="shared" ca="1" si="115"/>
        <v>0</v>
      </c>
      <c r="O352" s="1094"/>
      <c r="P352" s="1151">
        <f t="shared" ca="1" si="116"/>
        <v>0</v>
      </c>
      <c r="Q352" s="1151">
        <f t="shared" ca="1" si="117"/>
        <v>0</v>
      </c>
      <c r="R352" s="1151">
        <f t="shared" ca="1" si="118"/>
        <v>0</v>
      </c>
      <c r="S352" s="1151">
        <f t="shared" ca="1" si="119"/>
        <v>0</v>
      </c>
      <c r="T352" s="1151">
        <f t="shared" ca="1" si="120"/>
        <v>0</v>
      </c>
      <c r="U352" s="1153">
        <f t="shared" ca="1" si="121"/>
        <v>0</v>
      </c>
      <c r="V352" s="1154" t="str">
        <f t="shared" ca="1" si="122"/>
        <v>n.a.</v>
      </c>
      <c r="X352" s="1155">
        <f t="shared" ca="1" si="123"/>
        <v>0</v>
      </c>
      <c r="Y352" s="1155">
        <f t="shared" ca="1" si="124"/>
        <v>0</v>
      </c>
      <c r="Z352" s="1155">
        <f t="shared" ca="1" si="125"/>
        <v>0</v>
      </c>
      <c r="AA352" s="1153">
        <f t="shared" ca="1" si="126"/>
        <v>0</v>
      </c>
      <c r="AB352" s="1126"/>
    </row>
    <row r="353" spans="1:28">
      <c r="A353" s="1165">
        <f>Calendar!J345</f>
        <v>55423</v>
      </c>
      <c r="C353" s="1125"/>
      <c r="D353" s="1146">
        <f t="shared" ca="1" si="95"/>
        <v>56127</v>
      </c>
      <c r="E353" s="1147">
        <f t="shared" ca="1" si="96"/>
        <v>56156</v>
      </c>
      <c r="F353" s="1148">
        <f t="shared" ca="1" si="110"/>
        <v>10441</v>
      </c>
      <c r="G353" s="1149">
        <f ca="1">IF(F353&lt;&gt;"",COUNTIF($F$11:F353,"&gt;0"),"")</f>
        <v>343</v>
      </c>
      <c r="H353" s="1150"/>
      <c r="I353" s="1094"/>
      <c r="J353" s="1151">
        <f t="shared" ca="1" si="111"/>
        <v>0</v>
      </c>
      <c r="K353" s="1152">
        <f t="shared" ca="1" si="112"/>
        <v>0</v>
      </c>
      <c r="L353" s="1151">
        <f t="shared" ca="1" si="113"/>
        <v>0</v>
      </c>
      <c r="M353" s="1151">
        <f t="shared" ca="1" si="114"/>
        <v>0</v>
      </c>
      <c r="N353" s="1151">
        <f t="shared" ca="1" si="115"/>
        <v>0</v>
      </c>
      <c r="O353" s="1094"/>
      <c r="P353" s="1151">
        <f t="shared" ca="1" si="116"/>
        <v>0</v>
      </c>
      <c r="Q353" s="1151">
        <f t="shared" ca="1" si="117"/>
        <v>0</v>
      </c>
      <c r="R353" s="1151">
        <f t="shared" ca="1" si="118"/>
        <v>0</v>
      </c>
      <c r="S353" s="1151">
        <f t="shared" ca="1" si="119"/>
        <v>0</v>
      </c>
      <c r="T353" s="1151">
        <f t="shared" ca="1" si="120"/>
        <v>0</v>
      </c>
      <c r="U353" s="1153">
        <f t="shared" ca="1" si="121"/>
        <v>0</v>
      </c>
      <c r="V353" s="1154" t="str">
        <f t="shared" ca="1" si="122"/>
        <v>n.a.</v>
      </c>
      <c r="X353" s="1155">
        <f t="shared" ca="1" si="123"/>
        <v>0</v>
      </c>
      <c r="Y353" s="1155">
        <f t="shared" ca="1" si="124"/>
        <v>0</v>
      </c>
      <c r="Z353" s="1155">
        <f t="shared" ca="1" si="125"/>
        <v>0</v>
      </c>
      <c r="AA353" s="1153">
        <f t="shared" ca="1" si="126"/>
        <v>0</v>
      </c>
      <c r="AB353" s="1126"/>
    </row>
    <row r="354" spans="1:28">
      <c r="A354" s="1165">
        <f>Calendar!J346</f>
        <v>55453</v>
      </c>
      <c r="C354" s="1125"/>
      <c r="D354" s="1146">
        <f t="shared" ca="1" si="95"/>
        <v>56157</v>
      </c>
      <c r="E354" s="1147">
        <f t="shared" ca="1" si="96"/>
        <v>56184</v>
      </c>
      <c r="F354" s="1148">
        <f t="shared" ca="1" si="110"/>
        <v>10469</v>
      </c>
      <c r="G354" s="1149">
        <f ca="1">IF(F354&lt;&gt;"",COUNTIF($F$11:F354,"&gt;0"),"")</f>
        <v>344</v>
      </c>
      <c r="H354" s="1150"/>
      <c r="I354" s="1094"/>
      <c r="J354" s="1151">
        <f t="shared" ca="1" si="111"/>
        <v>0</v>
      </c>
      <c r="K354" s="1152">
        <f t="shared" ca="1" si="112"/>
        <v>0</v>
      </c>
      <c r="L354" s="1151">
        <f t="shared" ca="1" si="113"/>
        <v>0</v>
      </c>
      <c r="M354" s="1151">
        <f t="shared" ca="1" si="114"/>
        <v>0</v>
      </c>
      <c r="N354" s="1151">
        <f t="shared" ca="1" si="115"/>
        <v>0</v>
      </c>
      <c r="O354" s="1094"/>
      <c r="P354" s="1151">
        <f t="shared" ca="1" si="116"/>
        <v>0</v>
      </c>
      <c r="Q354" s="1151">
        <f t="shared" ca="1" si="117"/>
        <v>0</v>
      </c>
      <c r="R354" s="1151">
        <f t="shared" ca="1" si="118"/>
        <v>0</v>
      </c>
      <c r="S354" s="1151">
        <f t="shared" ca="1" si="119"/>
        <v>0</v>
      </c>
      <c r="T354" s="1151">
        <f t="shared" ca="1" si="120"/>
        <v>0</v>
      </c>
      <c r="U354" s="1153">
        <f t="shared" ca="1" si="121"/>
        <v>0</v>
      </c>
      <c r="V354" s="1154" t="str">
        <f t="shared" ca="1" si="122"/>
        <v>n.a.</v>
      </c>
      <c r="X354" s="1155">
        <f t="shared" ca="1" si="123"/>
        <v>0</v>
      </c>
      <c r="Y354" s="1155">
        <f t="shared" ca="1" si="124"/>
        <v>0</v>
      </c>
      <c r="Z354" s="1155">
        <f t="shared" ca="1" si="125"/>
        <v>0</v>
      </c>
      <c r="AA354" s="1153">
        <f t="shared" ca="1" si="126"/>
        <v>0</v>
      </c>
      <c r="AB354" s="1126"/>
    </row>
    <row r="355" spans="1:28">
      <c r="A355" s="1165">
        <f>Calendar!J347</f>
        <v>55484</v>
      </c>
      <c r="C355" s="1125"/>
      <c r="D355" s="1146">
        <f t="shared" ca="1" si="95"/>
        <v>56188</v>
      </c>
      <c r="E355" s="1147">
        <f t="shared" ca="1" si="96"/>
        <v>56215</v>
      </c>
      <c r="F355" s="1148">
        <f t="shared" ca="1" si="110"/>
        <v>10500</v>
      </c>
      <c r="G355" s="1149">
        <f ca="1">IF(F355&lt;&gt;"",COUNTIF($F$11:F355,"&gt;0"),"")</f>
        <v>345</v>
      </c>
      <c r="H355" s="1150"/>
      <c r="I355" s="1094"/>
      <c r="J355" s="1151">
        <f t="shared" ca="1" si="111"/>
        <v>0</v>
      </c>
      <c r="K355" s="1152">
        <f t="shared" ca="1" si="112"/>
        <v>0</v>
      </c>
      <c r="L355" s="1151">
        <f t="shared" ca="1" si="113"/>
        <v>0</v>
      </c>
      <c r="M355" s="1151">
        <f t="shared" ca="1" si="114"/>
        <v>0</v>
      </c>
      <c r="N355" s="1151">
        <f t="shared" ca="1" si="115"/>
        <v>0</v>
      </c>
      <c r="O355" s="1094"/>
      <c r="P355" s="1151">
        <f t="shared" ca="1" si="116"/>
        <v>0</v>
      </c>
      <c r="Q355" s="1151">
        <f t="shared" ca="1" si="117"/>
        <v>0</v>
      </c>
      <c r="R355" s="1151">
        <f t="shared" ca="1" si="118"/>
        <v>0</v>
      </c>
      <c r="S355" s="1151">
        <f t="shared" ca="1" si="119"/>
        <v>0</v>
      </c>
      <c r="T355" s="1151">
        <f t="shared" ca="1" si="120"/>
        <v>0</v>
      </c>
      <c r="U355" s="1153">
        <f t="shared" ca="1" si="121"/>
        <v>0</v>
      </c>
      <c r="V355" s="1154" t="str">
        <f t="shared" ca="1" si="122"/>
        <v>n.a.</v>
      </c>
      <c r="X355" s="1155">
        <f t="shared" ca="1" si="123"/>
        <v>0</v>
      </c>
      <c r="Y355" s="1155">
        <f t="shared" ca="1" si="124"/>
        <v>0</v>
      </c>
      <c r="Z355" s="1155">
        <f t="shared" ca="1" si="125"/>
        <v>0</v>
      </c>
      <c r="AA355" s="1153">
        <f t="shared" ca="1" si="126"/>
        <v>0</v>
      </c>
      <c r="AB355" s="1126"/>
    </row>
    <row r="356" spans="1:28">
      <c r="A356" s="1165">
        <f>Calendar!J348</f>
        <v>55514</v>
      </c>
      <c r="C356" s="1125"/>
      <c r="D356" s="1146">
        <f t="shared" ca="1" si="95"/>
        <v>56218</v>
      </c>
      <c r="E356" s="1147">
        <f t="shared" ca="1" si="96"/>
        <v>56247</v>
      </c>
      <c r="F356" s="1148">
        <f t="shared" ca="1" si="110"/>
        <v>10532</v>
      </c>
      <c r="G356" s="1149">
        <f ca="1">IF(F356&lt;&gt;"",COUNTIF($F$11:F356,"&gt;0"),"")</f>
        <v>346</v>
      </c>
      <c r="H356" s="1150"/>
      <c r="I356" s="1094"/>
      <c r="J356" s="1151">
        <f t="shared" ca="1" si="111"/>
        <v>0</v>
      </c>
      <c r="K356" s="1152">
        <f t="shared" ca="1" si="112"/>
        <v>0</v>
      </c>
      <c r="L356" s="1151">
        <f t="shared" ca="1" si="113"/>
        <v>0</v>
      </c>
      <c r="M356" s="1151">
        <f t="shared" ca="1" si="114"/>
        <v>0</v>
      </c>
      <c r="N356" s="1151">
        <f t="shared" ca="1" si="115"/>
        <v>0</v>
      </c>
      <c r="O356" s="1094"/>
      <c r="P356" s="1151">
        <f t="shared" ca="1" si="116"/>
        <v>0</v>
      </c>
      <c r="Q356" s="1151">
        <f t="shared" ca="1" si="117"/>
        <v>0</v>
      </c>
      <c r="R356" s="1151">
        <f t="shared" ca="1" si="118"/>
        <v>0</v>
      </c>
      <c r="S356" s="1151">
        <f t="shared" ca="1" si="119"/>
        <v>0</v>
      </c>
      <c r="T356" s="1151">
        <f t="shared" ca="1" si="120"/>
        <v>0</v>
      </c>
      <c r="U356" s="1153">
        <f t="shared" ca="1" si="121"/>
        <v>0</v>
      </c>
      <c r="V356" s="1154" t="str">
        <f t="shared" ca="1" si="122"/>
        <v>n.a.</v>
      </c>
      <c r="X356" s="1155">
        <f t="shared" ca="1" si="123"/>
        <v>0</v>
      </c>
      <c r="Y356" s="1155">
        <f t="shared" ca="1" si="124"/>
        <v>0</v>
      </c>
      <c r="Z356" s="1155">
        <f t="shared" ca="1" si="125"/>
        <v>0</v>
      </c>
      <c r="AA356" s="1153">
        <f t="shared" ca="1" si="126"/>
        <v>0</v>
      </c>
      <c r="AB356" s="1126"/>
    </row>
    <row r="357" spans="1:28">
      <c r="A357" s="1165">
        <f>Calendar!J349</f>
        <v>55547</v>
      </c>
      <c r="C357" s="1125"/>
      <c r="D357" s="1146">
        <f t="shared" ca="1" si="95"/>
        <v>56249</v>
      </c>
      <c r="E357" s="1147">
        <f t="shared" ca="1" si="96"/>
        <v>56276</v>
      </c>
      <c r="F357" s="1148">
        <f t="shared" ca="1" si="110"/>
        <v>10561</v>
      </c>
      <c r="G357" s="1149">
        <f ca="1">IF(F357&lt;&gt;"",COUNTIF($F$11:F357,"&gt;0"),"")</f>
        <v>347</v>
      </c>
      <c r="H357" s="1150"/>
      <c r="I357" s="1094"/>
      <c r="J357" s="1151">
        <f t="shared" ca="1" si="111"/>
        <v>0</v>
      </c>
      <c r="K357" s="1152">
        <f t="shared" ca="1" si="112"/>
        <v>0</v>
      </c>
      <c r="L357" s="1151">
        <f t="shared" ca="1" si="113"/>
        <v>0</v>
      </c>
      <c r="M357" s="1151">
        <f t="shared" ca="1" si="114"/>
        <v>0</v>
      </c>
      <c r="N357" s="1151">
        <f t="shared" ca="1" si="115"/>
        <v>0</v>
      </c>
      <c r="O357" s="1094"/>
      <c r="P357" s="1151">
        <f t="shared" ca="1" si="116"/>
        <v>0</v>
      </c>
      <c r="Q357" s="1151">
        <f t="shared" ca="1" si="117"/>
        <v>0</v>
      </c>
      <c r="R357" s="1151">
        <f t="shared" ca="1" si="118"/>
        <v>0</v>
      </c>
      <c r="S357" s="1151">
        <f t="shared" ca="1" si="119"/>
        <v>0</v>
      </c>
      <c r="T357" s="1151">
        <f t="shared" ca="1" si="120"/>
        <v>0</v>
      </c>
      <c r="U357" s="1153">
        <f t="shared" ca="1" si="121"/>
        <v>0</v>
      </c>
      <c r="V357" s="1154" t="str">
        <f t="shared" ca="1" si="122"/>
        <v>n.a.</v>
      </c>
      <c r="X357" s="1155">
        <f t="shared" ca="1" si="123"/>
        <v>0</v>
      </c>
      <c r="Y357" s="1155">
        <f t="shared" ca="1" si="124"/>
        <v>0</v>
      </c>
      <c r="Z357" s="1155">
        <f t="shared" ca="1" si="125"/>
        <v>0</v>
      </c>
      <c r="AA357" s="1153">
        <f t="shared" ca="1" si="126"/>
        <v>0</v>
      </c>
      <c r="AB357" s="1126"/>
    </row>
    <row r="358" spans="1:28">
      <c r="A358" s="1165">
        <f>Calendar!J350</f>
        <v>55576</v>
      </c>
      <c r="C358" s="1125"/>
      <c r="D358" s="1146">
        <f t="shared" ca="1" si="95"/>
        <v>56280</v>
      </c>
      <c r="E358" s="1147">
        <f t="shared" ca="1" si="96"/>
        <v>56307</v>
      </c>
      <c r="F358" s="1148">
        <f t="shared" ca="1" si="110"/>
        <v>10592</v>
      </c>
      <c r="G358" s="1149">
        <f ca="1">IF(F358&lt;&gt;"",COUNTIF($F$11:F358,"&gt;0"),"")</f>
        <v>348</v>
      </c>
      <c r="H358" s="1150"/>
      <c r="I358" s="1094"/>
      <c r="J358" s="1151">
        <f t="shared" ca="1" si="111"/>
        <v>0</v>
      </c>
      <c r="K358" s="1152">
        <f t="shared" ca="1" si="112"/>
        <v>0</v>
      </c>
      <c r="L358" s="1151">
        <f t="shared" ca="1" si="113"/>
        <v>0</v>
      </c>
      <c r="M358" s="1151">
        <f t="shared" ca="1" si="114"/>
        <v>0</v>
      </c>
      <c r="N358" s="1151">
        <f t="shared" ca="1" si="115"/>
        <v>0</v>
      </c>
      <c r="O358" s="1094"/>
      <c r="P358" s="1151">
        <f t="shared" ca="1" si="116"/>
        <v>0</v>
      </c>
      <c r="Q358" s="1151">
        <f t="shared" ca="1" si="117"/>
        <v>0</v>
      </c>
      <c r="R358" s="1151">
        <f t="shared" ca="1" si="118"/>
        <v>0</v>
      </c>
      <c r="S358" s="1151">
        <f t="shared" ca="1" si="119"/>
        <v>0</v>
      </c>
      <c r="T358" s="1151">
        <f t="shared" ca="1" si="120"/>
        <v>0</v>
      </c>
      <c r="U358" s="1153">
        <f t="shared" ca="1" si="121"/>
        <v>0</v>
      </c>
      <c r="V358" s="1154" t="str">
        <f t="shared" ca="1" si="122"/>
        <v>n.a.</v>
      </c>
      <c r="X358" s="1155">
        <f t="shared" ca="1" si="123"/>
        <v>0</v>
      </c>
      <c r="Y358" s="1155">
        <f t="shared" ca="1" si="124"/>
        <v>0</v>
      </c>
      <c r="Z358" s="1155">
        <f t="shared" ca="1" si="125"/>
        <v>0</v>
      </c>
      <c r="AA358" s="1153">
        <f t="shared" ca="1" si="126"/>
        <v>0</v>
      </c>
      <c r="AB358" s="1126"/>
    </row>
    <row r="359" spans="1:28">
      <c r="A359" s="1165">
        <f>Calendar!J351</f>
        <v>55605</v>
      </c>
      <c r="C359" s="1125"/>
      <c r="D359" s="1146">
        <f t="shared" ca="1" si="95"/>
        <v>56308</v>
      </c>
      <c r="E359" s="1147">
        <f t="shared" ca="1" si="96"/>
        <v>56335</v>
      </c>
      <c r="F359" s="1148">
        <f t="shared" ca="1" si="110"/>
        <v>10620</v>
      </c>
      <c r="G359" s="1149">
        <f ca="1">IF(F359&lt;&gt;"",COUNTIF($F$11:F359,"&gt;0"),"")</f>
        <v>349</v>
      </c>
      <c r="H359" s="1150"/>
      <c r="I359" s="1094"/>
      <c r="J359" s="1151">
        <f t="shared" ca="1" si="111"/>
        <v>0</v>
      </c>
      <c r="K359" s="1152">
        <f t="shared" ca="1" si="112"/>
        <v>0</v>
      </c>
      <c r="L359" s="1151">
        <f t="shared" ca="1" si="113"/>
        <v>0</v>
      </c>
      <c r="M359" s="1151">
        <f t="shared" ca="1" si="114"/>
        <v>0</v>
      </c>
      <c r="N359" s="1151">
        <f t="shared" ca="1" si="115"/>
        <v>0</v>
      </c>
      <c r="O359" s="1094"/>
      <c r="P359" s="1151">
        <f t="shared" ca="1" si="116"/>
        <v>0</v>
      </c>
      <c r="Q359" s="1151">
        <f t="shared" ca="1" si="117"/>
        <v>0</v>
      </c>
      <c r="R359" s="1151">
        <f t="shared" ca="1" si="118"/>
        <v>0</v>
      </c>
      <c r="S359" s="1151">
        <f t="shared" ca="1" si="119"/>
        <v>0</v>
      </c>
      <c r="T359" s="1151">
        <f t="shared" ca="1" si="120"/>
        <v>0</v>
      </c>
      <c r="U359" s="1153">
        <f t="shared" ca="1" si="121"/>
        <v>0</v>
      </c>
      <c r="V359" s="1154" t="str">
        <f t="shared" ca="1" si="122"/>
        <v>n.a.</v>
      </c>
      <c r="X359" s="1155">
        <f t="shared" ca="1" si="123"/>
        <v>0</v>
      </c>
      <c r="Y359" s="1155">
        <f t="shared" ca="1" si="124"/>
        <v>0</v>
      </c>
      <c r="Z359" s="1155">
        <f t="shared" ca="1" si="125"/>
        <v>0</v>
      </c>
      <c r="AA359" s="1153">
        <f t="shared" ca="1" si="126"/>
        <v>0</v>
      </c>
      <c r="AB359" s="1126"/>
    </row>
    <row r="360" spans="1:28">
      <c r="A360" s="1165">
        <f>Calendar!J352</f>
        <v>55638</v>
      </c>
      <c r="B360" s="1125"/>
      <c r="C360" s="1125"/>
      <c r="D360" s="1146">
        <f t="shared" ca="1" si="95"/>
        <v>56339</v>
      </c>
      <c r="E360" s="1147">
        <f t="shared" ca="1" si="96"/>
        <v>56366</v>
      </c>
      <c r="F360" s="1148">
        <f t="shared" ca="1" si="110"/>
        <v>10651</v>
      </c>
      <c r="G360" s="1149">
        <f ca="1">IF(F360&lt;&gt;"",COUNTIF($F$11:F360,"&gt;0"),"")</f>
        <v>350</v>
      </c>
      <c r="H360" s="1150"/>
      <c r="I360" s="1094"/>
      <c r="J360" s="1151">
        <f t="shared" ca="1" si="111"/>
        <v>0</v>
      </c>
      <c r="K360" s="1152">
        <f t="shared" ca="1" si="112"/>
        <v>0</v>
      </c>
      <c r="L360" s="1151">
        <f t="shared" ca="1" si="113"/>
        <v>0</v>
      </c>
      <c r="M360" s="1151">
        <f t="shared" ca="1" si="114"/>
        <v>0</v>
      </c>
      <c r="N360" s="1151">
        <f t="shared" ca="1" si="115"/>
        <v>0</v>
      </c>
      <c r="O360" s="1094"/>
      <c r="P360" s="1151">
        <f t="shared" ca="1" si="116"/>
        <v>0</v>
      </c>
      <c r="Q360" s="1151">
        <f t="shared" ca="1" si="117"/>
        <v>0</v>
      </c>
      <c r="R360" s="1151">
        <f t="shared" ca="1" si="118"/>
        <v>0</v>
      </c>
      <c r="S360" s="1151">
        <f t="shared" ca="1" si="119"/>
        <v>0</v>
      </c>
      <c r="T360" s="1151">
        <f t="shared" ca="1" si="120"/>
        <v>0</v>
      </c>
      <c r="U360" s="1153">
        <f t="shared" ca="1" si="121"/>
        <v>0</v>
      </c>
      <c r="V360" s="1154" t="str">
        <f t="shared" ca="1" si="122"/>
        <v>n.a.</v>
      </c>
      <c r="X360" s="1155">
        <f t="shared" ca="1" si="123"/>
        <v>0</v>
      </c>
      <c r="Y360" s="1155">
        <f t="shared" ca="1" si="124"/>
        <v>0</v>
      </c>
      <c r="Z360" s="1155">
        <f t="shared" ca="1" si="125"/>
        <v>0</v>
      </c>
      <c r="AA360" s="1153">
        <f t="shared" ca="1" si="126"/>
        <v>0</v>
      </c>
      <c r="AB360" s="1126"/>
    </row>
    <row r="361" spans="1:28">
      <c r="A361" s="1165">
        <f>Calendar!J353</f>
        <v>55666</v>
      </c>
      <c r="C361" s="1125"/>
      <c r="D361" s="1146">
        <f t="shared" ca="1" si="95"/>
        <v>56369</v>
      </c>
      <c r="E361" s="1147">
        <f t="shared" ca="1" si="96"/>
        <v>56396</v>
      </c>
      <c r="F361" s="1148">
        <f t="shared" ca="1" si="110"/>
        <v>10681</v>
      </c>
      <c r="G361" s="1149">
        <f ca="1">IF(F361&lt;&gt;"",COUNTIF($F$11:F361,"&gt;0"),"")</f>
        <v>351</v>
      </c>
      <c r="H361" s="1150"/>
      <c r="I361" s="1094"/>
      <c r="J361" s="1151">
        <f t="shared" ca="1" si="111"/>
        <v>0</v>
      </c>
      <c r="K361" s="1152">
        <f t="shared" ca="1" si="112"/>
        <v>0</v>
      </c>
      <c r="L361" s="1151">
        <f t="shared" ca="1" si="113"/>
        <v>0</v>
      </c>
      <c r="M361" s="1151">
        <f t="shared" ca="1" si="114"/>
        <v>0</v>
      </c>
      <c r="N361" s="1151">
        <f t="shared" ca="1" si="115"/>
        <v>0</v>
      </c>
      <c r="O361" s="1094"/>
      <c r="P361" s="1151">
        <f t="shared" ca="1" si="116"/>
        <v>0</v>
      </c>
      <c r="Q361" s="1151">
        <f t="shared" ca="1" si="117"/>
        <v>0</v>
      </c>
      <c r="R361" s="1151">
        <f t="shared" ca="1" si="118"/>
        <v>0</v>
      </c>
      <c r="S361" s="1151">
        <f t="shared" ca="1" si="119"/>
        <v>0</v>
      </c>
      <c r="T361" s="1151">
        <f t="shared" ca="1" si="120"/>
        <v>0</v>
      </c>
      <c r="U361" s="1153">
        <f t="shared" ca="1" si="121"/>
        <v>0</v>
      </c>
      <c r="V361" s="1154" t="str">
        <f t="shared" ca="1" si="122"/>
        <v>n.a.</v>
      </c>
      <c r="X361" s="1155">
        <f t="shared" ca="1" si="123"/>
        <v>0</v>
      </c>
      <c r="Y361" s="1155">
        <f t="shared" ca="1" si="124"/>
        <v>0</v>
      </c>
      <c r="Z361" s="1155">
        <f t="shared" ca="1" si="125"/>
        <v>0</v>
      </c>
      <c r="AA361" s="1153">
        <f t="shared" ca="1" si="126"/>
        <v>0</v>
      </c>
      <c r="AB361" s="1126"/>
    </row>
    <row r="362" spans="1:28">
      <c r="A362" s="1165">
        <f>Calendar!J354</f>
        <v>55697</v>
      </c>
      <c r="C362" s="1125"/>
      <c r="D362" s="1146">
        <f t="shared" ca="1" si="95"/>
        <v>56400</v>
      </c>
      <c r="E362" s="1147">
        <f t="shared" ref="E362:E383" ca="1" si="127">IF(INDIRECT("A"&amp;(IFERROR(MATCH(E361,A:A),999)+1))&gt;0,INDIRECT("A"&amp;(IFERROR(MATCH(E361,A:A),999)+1)),"")</f>
        <v>56429</v>
      </c>
      <c r="F362" s="1148">
        <f t="shared" ref="F362:F383" ca="1" si="128">IF(E362&lt;&gt;"",E362-$A$31,"")</f>
        <v>10714</v>
      </c>
      <c r="G362" s="1149">
        <f ca="1">IF(F362&lt;&gt;"",COUNTIF($F$11:F362,"&gt;0"),"")</f>
        <v>352</v>
      </c>
      <c r="H362" s="1150"/>
      <c r="I362" s="1094"/>
      <c r="J362" s="1151">
        <f t="shared" ref="J362:J383" ca="1" si="129">IF(G362=1,$A$7,N361)</f>
        <v>0</v>
      </c>
      <c r="K362" s="1152">
        <f t="shared" ref="K362:K383" ca="1" si="130">H362*J362</f>
        <v>0</v>
      </c>
      <c r="L362" s="1151">
        <f t="shared" ref="L362:L383" ca="1" si="131">IF(E362&lt;&gt;"",(1-(1-$A$25)^(1/12))*(J362-K362),"")</f>
        <v>0</v>
      </c>
      <c r="M362" s="1151">
        <f t="shared" ref="M362:M383" ca="1" si="132">IF(J362-K362-L362&lt;$A$27*$A$5,J362-K362-L362,0)</f>
        <v>0</v>
      </c>
      <c r="N362" s="1151">
        <f t="shared" ref="N362:N383" ca="1" si="133">IF(E362&lt;&gt;"",J362-K362-L362-M362,"")</f>
        <v>0</v>
      </c>
      <c r="O362" s="1094"/>
      <c r="P362" s="1151">
        <f t="shared" ref="P362:P383" ca="1" si="134">IF(G362&lt;&gt; "", R362+X362-N362, "")</f>
        <v>0</v>
      </c>
      <c r="Q362" s="1151">
        <f t="shared" ref="Q362:Q383" ca="1" si="135">IF(E362&lt;&gt;"", N362*(1-$A$15), "")</f>
        <v>0</v>
      </c>
      <c r="R362" s="1151">
        <f t="shared" ref="R362:R383" ca="1" si="136">IF(E362&lt;&gt;"", T361, "")</f>
        <v>0</v>
      </c>
      <c r="S362" s="1151">
        <f t="shared" ref="S362:S383" ca="1" si="137">IF(E362&lt;&gt;"", MIN(P362,MAX(R362-Q362,0)), "")</f>
        <v>0</v>
      </c>
      <c r="T362" s="1151">
        <f t="shared" ref="T362:T383" ca="1" si="138">IF(E362&lt;&gt;"", R362-S362, "")</f>
        <v>0</v>
      </c>
      <c r="U362" s="1153">
        <f t="shared" ref="U362:U383" ca="1" si="139">IF(E362&lt;&gt;"", R362/$A$11, "")</f>
        <v>0</v>
      </c>
      <c r="V362" s="1154" t="str">
        <f t="shared" ref="V362:V383" ca="1" si="140">IF(E362&lt;&gt;"", IFERROR(1-T362/N362, "n.a."), "")</f>
        <v>n.a.</v>
      </c>
      <c r="X362" s="1155">
        <f t="shared" ref="X362:X383" ca="1" si="141">IF(E362&lt;&gt;"", Z361, "")</f>
        <v>0</v>
      </c>
      <c r="Y362" s="1155">
        <f t="shared" ref="Y362:Y383" ca="1" si="142">IF(E362&lt;&gt;"", P362-S362, "")</f>
        <v>0</v>
      </c>
      <c r="Z362" s="1155">
        <f t="shared" ref="Z362:Z383" ca="1" si="143">IF(E362&lt;&gt;"", X362-Y362, "")</f>
        <v>0</v>
      </c>
      <c r="AA362" s="1153">
        <f t="shared" ref="AA362:AA383" ca="1" si="144">IF(E362&lt;&gt;"", X362/$A$19, "")</f>
        <v>0</v>
      </c>
      <c r="AB362" s="1126"/>
    </row>
    <row r="363" spans="1:28">
      <c r="A363" s="1165">
        <f>Calendar!J355</f>
        <v>55729</v>
      </c>
      <c r="C363" s="1125"/>
      <c r="D363" s="1146">
        <f t="shared" ca="1" si="95"/>
        <v>56430</v>
      </c>
      <c r="E363" s="1147">
        <f t="shared" ca="1" si="127"/>
        <v>56457</v>
      </c>
      <c r="F363" s="1148">
        <f t="shared" ca="1" si="128"/>
        <v>10742</v>
      </c>
      <c r="G363" s="1149">
        <f ca="1">IF(F363&lt;&gt;"",COUNTIF($F$11:F363,"&gt;0"),"")</f>
        <v>353</v>
      </c>
      <c r="H363" s="1150"/>
      <c r="I363" s="1094"/>
      <c r="J363" s="1151">
        <f t="shared" ca="1" si="129"/>
        <v>0</v>
      </c>
      <c r="K363" s="1152">
        <f t="shared" ca="1" si="130"/>
        <v>0</v>
      </c>
      <c r="L363" s="1151">
        <f t="shared" ca="1" si="131"/>
        <v>0</v>
      </c>
      <c r="M363" s="1151">
        <f t="shared" ca="1" si="132"/>
        <v>0</v>
      </c>
      <c r="N363" s="1151">
        <f t="shared" ca="1" si="133"/>
        <v>0</v>
      </c>
      <c r="O363" s="1094"/>
      <c r="P363" s="1151">
        <f t="shared" ca="1" si="134"/>
        <v>0</v>
      </c>
      <c r="Q363" s="1151">
        <f t="shared" ca="1" si="135"/>
        <v>0</v>
      </c>
      <c r="R363" s="1151">
        <f t="shared" ca="1" si="136"/>
        <v>0</v>
      </c>
      <c r="S363" s="1151">
        <f t="shared" ca="1" si="137"/>
        <v>0</v>
      </c>
      <c r="T363" s="1151">
        <f t="shared" ca="1" si="138"/>
        <v>0</v>
      </c>
      <c r="U363" s="1153">
        <f t="shared" ca="1" si="139"/>
        <v>0</v>
      </c>
      <c r="V363" s="1154" t="str">
        <f t="shared" ca="1" si="140"/>
        <v>n.a.</v>
      </c>
      <c r="X363" s="1155">
        <f t="shared" ca="1" si="141"/>
        <v>0</v>
      </c>
      <c r="Y363" s="1155">
        <f t="shared" ca="1" si="142"/>
        <v>0</v>
      </c>
      <c r="Z363" s="1155">
        <f t="shared" ca="1" si="143"/>
        <v>0</v>
      </c>
      <c r="AA363" s="1153">
        <f t="shared" ca="1" si="144"/>
        <v>0</v>
      </c>
      <c r="AB363" s="1126"/>
    </row>
    <row r="364" spans="1:28">
      <c r="A364" s="1165">
        <f>Calendar!J356</f>
        <v>55758</v>
      </c>
      <c r="C364" s="1125"/>
      <c r="D364" s="1146">
        <f t="shared" ca="1" si="95"/>
        <v>56461</v>
      </c>
      <c r="E364" s="1147">
        <f t="shared" ca="1" si="127"/>
        <v>56488</v>
      </c>
      <c r="F364" s="1148">
        <f t="shared" ca="1" si="128"/>
        <v>10773</v>
      </c>
      <c r="G364" s="1149">
        <f ca="1">IF(F364&lt;&gt;"",COUNTIF($F$11:F364,"&gt;0"),"")</f>
        <v>354</v>
      </c>
      <c r="H364" s="1150"/>
      <c r="I364" s="1094"/>
      <c r="J364" s="1151">
        <f t="shared" ca="1" si="129"/>
        <v>0</v>
      </c>
      <c r="K364" s="1152">
        <f t="shared" ca="1" si="130"/>
        <v>0</v>
      </c>
      <c r="L364" s="1151">
        <f t="shared" ca="1" si="131"/>
        <v>0</v>
      </c>
      <c r="M364" s="1151">
        <f t="shared" ca="1" si="132"/>
        <v>0</v>
      </c>
      <c r="N364" s="1151">
        <f t="shared" ca="1" si="133"/>
        <v>0</v>
      </c>
      <c r="O364" s="1094"/>
      <c r="P364" s="1151">
        <f t="shared" ca="1" si="134"/>
        <v>0</v>
      </c>
      <c r="Q364" s="1151">
        <f t="shared" ca="1" si="135"/>
        <v>0</v>
      </c>
      <c r="R364" s="1151">
        <f t="shared" ca="1" si="136"/>
        <v>0</v>
      </c>
      <c r="S364" s="1151">
        <f t="shared" ca="1" si="137"/>
        <v>0</v>
      </c>
      <c r="T364" s="1151">
        <f t="shared" ca="1" si="138"/>
        <v>0</v>
      </c>
      <c r="U364" s="1153">
        <f t="shared" ca="1" si="139"/>
        <v>0</v>
      </c>
      <c r="V364" s="1154" t="str">
        <f t="shared" ca="1" si="140"/>
        <v>n.a.</v>
      </c>
      <c r="X364" s="1155">
        <f t="shared" ca="1" si="141"/>
        <v>0</v>
      </c>
      <c r="Y364" s="1155">
        <f t="shared" ca="1" si="142"/>
        <v>0</v>
      </c>
      <c r="Z364" s="1155">
        <f t="shared" ca="1" si="143"/>
        <v>0</v>
      </c>
      <c r="AA364" s="1153">
        <f t="shared" ca="1" si="144"/>
        <v>0</v>
      </c>
      <c r="AB364" s="1126"/>
    </row>
    <row r="365" spans="1:28">
      <c r="A365" s="1165">
        <f>Calendar!J357</f>
        <v>55789</v>
      </c>
      <c r="C365" s="1125"/>
      <c r="D365" s="1146">
        <f t="shared" ca="1" si="95"/>
        <v>56492</v>
      </c>
      <c r="E365" s="1147">
        <f t="shared" ca="1" si="127"/>
        <v>56520</v>
      </c>
      <c r="F365" s="1148">
        <f t="shared" ca="1" si="128"/>
        <v>10805</v>
      </c>
      <c r="G365" s="1149">
        <f ca="1">IF(F365&lt;&gt;"",COUNTIF($F$11:F365,"&gt;0"),"")</f>
        <v>355</v>
      </c>
      <c r="H365" s="1150"/>
      <c r="I365" s="1094"/>
      <c r="J365" s="1151">
        <f t="shared" ca="1" si="129"/>
        <v>0</v>
      </c>
      <c r="K365" s="1152">
        <f t="shared" ca="1" si="130"/>
        <v>0</v>
      </c>
      <c r="L365" s="1151">
        <f t="shared" ca="1" si="131"/>
        <v>0</v>
      </c>
      <c r="M365" s="1151">
        <f t="shared" ca="1" si="132"/>
        <v>0</v>
      </c>
      <c r="N365" s="1151">
        <f t="shared" ca="1" si="133"/>
        <v>0</v>
      </c>
      <c r="O365" s="1094"/>
      <c r="P365" s="1151">
        <f t="shared" ca="1" si="134"/>
        <v>0</v>
      </c>
      <c r="Q365" s="1151">
        <f t="shared" ca="1" si="135"/>
        <v>0</v>
      </c>
      <c r="R365" s="1151">
        <f t="shared" ca="1" si="136"/>
        <v>0</v>
      </c>
      <c r="S365" s="1151">
        <f t="shared" ca="1" si="137"/>
        <v>0</v>
      </c>
      <c r="T365" s="1151">
        <f t="shared" ca="1" si="138"/>
        <v>0</v>
      </c>
      <c r="U365" s="1153">
        <f t="shared" ca="1" si="139"/>
        <v>0</v>
      </c>
      <c r="V365" s="1154" t="str">
        <f t="shared" ca="1" si="140"/>
        <v>n.a.</v>
      </c>
      <c r="X365" s="1155">
        <f t="shared" ca="1" si="141"/>
        <v>0</v>
      </c>
      <c r="Y365" s="1155">
        <f t="shared" ca="1" si="142"/>
        <v>0</v>
      </c>
      <c r="Z365" s="1155">
        <f t="shared" ca="1" si="143"/>
        <v>0</v>
      </c>
      <c r="AA365" s="1153">
        <f t="shared" ca="1" si="144"/>
        <v>0</v>
      </c>
      <c r="AB365" s="1126"/>
    </row>
    <row r="366" spans="1:28">
      <c r="A366" s="1165">
        <f>Calendar!J358</f>
        <v>55820</v>
      </c>
      <c r="C366" s="1125"/>
      <c r="D366" s="1146">
        <f t="shared" ca="1" si="95"/>
        <v>56522</v>
      </c>
      <c r="E366" s="1147">
        <f t="shared" ca="1" si="127"/>
        <v>56549</v>
      </c>
      <c r="F366" s="1148">
        <f t="shared" ca="1" si="128"/>
        <v>10834</v>
      </c>
      <c r="G366" s="1149">
        <f ca="1">IF(F366&lt;&gt;"",COUNTIF($F$11:F366,"&gt;0"),"")</f>
        <v>356</v>
      </c>
      <c r="H366" s="1150"/>
      <c r="I366" s="1094"/>
      <c r="J366" s="1151">
        <f t="shared" ca="1" si="129"/>
        <v>0</v>
      </c>
      <c r="K366" s="1152">
        <f t="shared" ca="1" si="130"/>
        <v>0</v>
      </c>
      <c r="L366" s="1151">
        <f t="shared" ca="1" si="131"/>
        <v>0</v>
      </c>
      <c r="M366" s="1151">
        <f t="shared" ca="1" si="132"/>
        <v>0</v>
      </c>
      <c r="N366" s="1151">
        <f t="shared" ca="1" si="133"/>
        <v>0</v>
      </c>
      <c r="O366" s="1094"/>
      <c r="P366" s="1151">
        <f t="shared" ca="1" si="134"/>
        <v>0</v>
      </c>
      <c r="Q366" s="1151">
        <f t="shared" ca="1" si="135"/>
        <v>0</v>
      </c>
      <c r="R366" s="1151">
        <f t="shared" ca="1" si="136"/>
        <v>0</v>
      </c>
      <c r="S366" s="1151">
        <f t="shared" ca="1" si="137"/>
        <v>0</v>
      </c>
      <c r="T366" s="1151">
        <f t="shared" ca="1" si="138"/>
        <v>0</v>
      </c>
      <c r="U366" s="1153">
        <f t="shared" ca="1" si="139"/>
        <v>0</v>
      </c>
      <c r="V366" s="1154" t="str">
        <f t="shared" ca="1" si="140"/>
        <v>n.a.</v>
      </c>
      <c r="X366" s="1155">
        <f t="shared" ca="1" si="141"/>
        <v>0</v>
      </c>
      <c r="Y366" s="1155">
        <f t="shared" ca="1" si="142"/>
        <v>0</v>
      </c>
      <c r="Z366" s="1155">
        <f t="shared" ca="1" si="143"/>
        <v>0</v>
      </c>
      <c r="AA366" s="1153">
        <f t="shared" ca="1" si="144"/>
        <v>0</v>
      </c>
      <c r="AB366" s="1126"/>
    </row>
    <row r="367" spans="1:28">
      <c r="A367" s="1165">
        <f>Calendar!J359</f>
        <v>55850</v>
      </c>
      <c r="C367" s="1125"/>
      <c r="D367" s="1146">
        <f t="shared" ca="1" si="95"/>
        <v>56553</v>
      </c>
      <c r="E367" s="1147">
        <f t="shared" ca="1" si="127"/>
        <v>56580</v>
      </c>
      <c r="F367" s="1148">
        <f t="shared" ca="1" si="128"/>
        <v>10865</v>
      </c>
      <c r="G367" s="1149">
        <f ca="1">IF(F367&lt;&gt;"",COUNTIF($F$11:F367,"&gt;0"),"")</f>
        <v>357</v>
      </c>
      <c r="H367" s="1150"/>
      <c r="I367" s="1094"/>
      <c r="J367" s="1151">
        <f t="shared" ca="1" si="129"/>
        <v>0</v>
      </c>
      <c r="K367" s="1152">
        <f t="shared" ca="1" si="130"/>
        <v>0</v>
      </c>
      <c r="L367" s="1151">
        <f t="shared" ca="1" si="131"/>
        <v>0</v>
      </c>
      <c r="M367" s="1151">
        <f t="shared" ca="1" si="132"/>
        <v>0</v>
      </c>
      <c r="N367" s="1151">
        <f t="shared" ca="1" si="133"/>
        <v>0</v>
      </c>
      <c r="O367" s="1094"/>
      <c r="P367" s="1151">
        <f t="shared" ca="1" si="134"/>
        <v>0</v>
      </c>
      <c r="Q367" s="1151">
        <f t="shared" ca="1" si="135"/>
        <v>0</v>
      </c>
      <c r="R367" s="1151">
        <f t="shared" ca="1" si="136"/>
        <v>0</v>
      </c>
      <c r="S367" s="1151">
        <f t="shared" ca="1" si="137"/>
        <v>0</v>
      </c>
      <c r="T367" s="1151">
        <f t="shared" ca="1" si="138"/>
        <v>0</v>
      </c>
      <c r="U367" s="1153">
        <f t="shared" ca="1" si="139"/>
        <v>0</v>
      </c>
      <c r="V367" s="1154" t="str">
        <f t="shared" ca="1" si="140"/>
        <v>n.a.</v>
      </c>
      <c r="X367" s="1155">
        <f t="shared" ca="1" si="141"/>
        <v>0</v>
      </c>
      <c r="Y367" s="1155">
        <f t="shared" ca="1" si="142"/>
        <v>0</v>
      </c>
      <c r="Z367" s="1155">
        <f t="shared" ca="1" si="143"/>
        <v>0</v>
      </c>
      <c r="AA367" s="1153">
        <f t="shared" ca="1" si="144"/>
        <v>0</v>
      </c>
      <c r="AB367" s="1126"/>
    </row>
    <row r="368" spans="1:28">
      <c r="A368" s="1165">
        <f>Calendar!J360</f>
        <v>55880</v>
      </c>
      <c r="C368" s="1125"/>
      <c r="D368" s="1146">
        <f t="shared" ca="1" si="95"/>
        <v>56583</v>
      </c>
      <c r="E368" s="1147">
        <f t="shared" ca="1" si="127"/>
        <v>56611</v>
      </c>
      <c r="F368" s="1148">
        <f t="shared" ca="1" si="128"/>
        <v>10896</v>
      </c>
      <c r="G368" s="1149">
        <f ca="1">IF(F368&lt;&gt;"",COUNTIF($F$11:F368,"&gt;0"),"")</f>
        <v>358</v>
      </c>
      <c r="H368" s="1150"/>
      <c r="I368" s="1094"/>
      <c r="J368" s="1151">
        <f t="shared" ca="1" si="129"/>
        <v>0</v>
      </c>
      <c r="K368" s="1152">
        <f t="shared" ca="1" si="130"/>
        <v>0</v>
      </c>
      <c r="L368" s="1151">
        <f t="shared" ca="1" si="131"/>
        <v>0</v>
      </c>
      <c r="M368" s="1151">
        <f t="shared" ca="1" si="132"/>
        <v>0</v>
      </c>
      <c r="N368" s="1151">
        <f t="shared" ca="1" si="133"/>
        <v>0</v>
      </c>
      <c r="O368" s="1094"/>
      <c r="P368" s="1151">
        <f t="shared" ca="1" si="134"/>
        <v>0</v>
      </c>
      <c r="Q368" s="1151">
        <f t="shared" ca="1" si="135"/>
        <v>0</v>
      </c>
      <c r="R368" s="1151">
        <f t="shared" ca="1" si="136"/>
        <v>0</v>
      </c>
      <c r="S368" s="1151">
        <f t="shared" ca="1" si="137"/>
        <v>0</v>
      </c>
      <c r="T368" s="1151">
        <f t="shared" ca="1" si="138"/>
        <v>0</v>
      </c>
      <c r="U368" s="1153">
        <f t="shared" ca="1" si="139"/>
        <v>0</v>
      </c>
      <c r="V368" s="1154" t="str">
        <f t="shared" ca="1" si="140"/>
        <v>n.a.</v>
      </c>
      <c r="X368" s="1155">
        <f t="shared" ca="1" si="141"/>
        <v>0</v>
      </c>
      <c r="Y368" s="1155">
        <f t="shared" ca="1" si="142"/>
        <v>0</v>
      </c>
      <c r="Z368" s="1155">
        <f t="shared" ca="1" si="143"/>
        <v>0</v>
      </c>
      <c r="AA368" s="1153">
        <f t="shared" ca="1" si="144"/>
        <v>0</v>
      </c>
      <c r="AB368" s="1126"/>
    </row>
    <row r="369" spans="1:28">
      <c r="A369" s="1165">
        <f>Calendar!J361</f>
        <v>55911</v>
      </c>
      <c r="C369" s="1125"/>
      <c r="D369" s="1146">
        <f t="shared" ca="1" si="95"/>
        <v>56614</v>
      </c>
      <c r="E369" s="1147">
        <f t="shared" ca="1" si="127"/>
        <v>56641</v>
      </c>
      <c r="F369" s="1148">
        <f t="shared" ca="1" si="128"/>
        <v>10926</v>
      </c>
      <c r="G369" s="1149">
        <f ca="1">IF(F369&lt;&gt;"",COUNTIF($F$11:F369,"&gt;0"),"")</f>
        <v>359</v>
      </c>
      <c r="H369" s="1150"/>
      <c r="I369" s="1094"/>
      <c r="J369" s="1151">
        <f t="shared" ca="1" si="129"/>
        <v>0</v>
      </c>
      <c r="K369" s="1152">
        <f t="shared" ca="1" si="130"/>
        <v>0</v>
      </c>
      <c r="L369" s="1151">
        <f t="shared" ca="1" si="131"/>
        <v>0</v>
      </c>
      <c r="M369" s="1151">
        <f t="shared" ca="1" si="132"/>
        <v>0</v>
      </c>
      <c r="N369" s="1151">
        <f t="shared" ca="1" si="133"/>
        <v>0</v>
      </c>
      <c r="O369" s="1094"/>
      <c r="P369" s="1151">
        <f t="shared" ca="1" si="134"/>
        <v>0</v>
      </c>
      <c r="Q369" s="1151">
        <f t="shared" ca="1" si="135"/>
        <v>0</v>
      </c>
      <c r="R369" s="1151">
        <f t="shared" ca="1" si="136"/>
        <v>0</v>
      </c>
      <c r="S369" s="1151">
        <f t="shared" ca="1" si="137"/>
        <v>0</v>
      </c>
      <c r="T369" s="1151">
        <f t="shared" ca="1" si="138"/>
        <v>0</v>
      </c>
      <c r="U369" s="1153">
        <f t="shared" ca="1" si="139"/>
        <v>0</v>
      </c>
      <c r="V369" s="1154" t="str">
        <f t="shared" ca="1" si="140"/>
        <v>n.a.</v>
      </c>
      <c r="X369" s="1155">
        <f t="shared" ca="1" si="141"/>
        <v>0</v>
      </c>
      <c r="Y369" s="1155">
        <f t="shared" ca="1" si="142"/>
        <v>0</v>
      </c>
      <c r="Z369" s="1155">
        <f t="shared" ca="1" si="143"/>
        <v>0</v>
      </c>
      <c r="AA369" s="1153">
        <f t="shared" ca="1" si="144"/>
        <v>0</v>
      </c>
      <c r="AB369" s="1126"/>
    </row>
    <row r="370" spans="1:28">
      <c r="A370" s="1165">
        <f>Calendar!J362</f>
        <v>55942</v>
      </c>
      <c r="C370" s="1125"/>
      <c r="D370" s="1146">
        <f t="shared" ca="1" si="95"/>
        <v>56645</v>
      </c>
      <c r="E370" s="1147">
        <f t="shared" ca="1" si="127"/>
        <v>56671</v>
      </c>
      <c r="F370" s="1148">
        <f t="shared" ca="1" si="128"/>
        <v>10956</v>
      </c>
      <c r="G370" s="1149">
        <f ca="1">IF(F370&lt;&gt;"",COUNTIF($F$11:F370,"&gt;0"),"")</f>
        <v>360</v>
      </c>
      <c r="H370" s="1150"/>
      <c r="I370" s="1094"/>
      <c r="J370" s="1151">
        <f t="shared" ca="1" si="129"/>
        <v>0</v>
      </c>
      <c r="K370" s="1152">
        <f t="shared" ca="1" si="130"/>
        <v>0</v>
      </c>
      <c r="L370" s="1151">
        <f t="shared" ca="1" si="131"/>
        <v>0</v>
      </c>
      <c r="M370" s="1151">
        <f t="shared" ca="1" si="132"/>
        <v>0</v>
      </c>
      <c r="N370" s="1151">
        <f t="shared" ca="1" si="133"/>
        <v>0</v>
      </c>
      <c r="O370" s="1094"/>
      <c r="P370" s="1151">
        <f t="shared" ca="1" si="134"/>
        <v>0</v>
      </c>
      <c r="Q370" s="1151">
        <f t="shared" ca="1" si="135"/>
        <v>0</v>
      </c>
      <c r="R370" s="1151">
        <f t="shared" ca="1" si="136"/>
        <v>0</v>
      </c>
      <c r="S370" s="1151">
        <f t="shared" ca="1" si="137"/>
        <v>0</v>
      </c>
      <c r="T370" s="1151">
        <f t="shared" ca="1" si="138"/>
        <v>0</v>
      </c>
      <c r="U370" s="1153">
        <f t="shared" ca="1" si="139"/>
        <v>0</v>
      </c>
      <c r="V370" s="1154" t="str">
        <f t="shared" ca="1" si="140"/>
        <v>n.a.</v>
      </c>
      <c r="X370" s="1155">
        <f t="shared" ca="1" si="141"/>
        <v>0</v>
      </c>
      <c r="Y370" s="1155">
        <f t="shared" ca="1" si="142"/>
        <v>0</v>
      </c>
      <c r="Z370" s="1155">
        <f t="shared" ca="1" si="143"/>
        <v>0</v>
      </c>
      <c r="AA370" s="1153">
        <f t="shared" ca="1" si="144"/>
        <v>0</v>
      </c>
      <c r="AB370" s="1126"/>
    </row>
    <row r="371" spans="1:28">
      <c r="A371" s="1165">
        <f>Calendar!J363</f>
        <v>55970</v>
      </c>
      <c r="C371" s="1125"/>
      <c r="D371" s="1146">
        <f t="shared" ca="1" si="95"/>
        <v>56673</v>
      </c>
      <c r="E371" s="1147">
        <f t="shared" ca="1" si="127"/>
        <v>56702</v>
      </c>
      <c r="F371" s="1148">
        <f t="shared" ca="1" si="128"/>
        <v>10987</v>
      </c>
      <c r="G371" s="1149">
        <f ca="1">IF(F371&lt;&gt;"",COUNTIF($F$11:F371,"&gt;0"),"")</f>
        <v>361</v>
      </c>
      <c r="H371" s="1150"/>
      <c r="I371" s="1094"/>
      <c r="J371" s="1151">
        <f t="shared" ca="1" si="129"/>
        <v>0</v>
      </c>
      <c r="K371" s="1152">
        <f t="shared" ca="1" si="130"/>
        <v>0</v>
      </c>
      <c r="L371" s="1151">
        <f t="shared" ca="1" si="131"/>
        <v>0</v>
      </c>
      <c r="M371" s="1151">
        <f t="shared" ca="1" si="132"/>
        <v>0</v>
      </c>
      <c r="N371" s="1151">
        <f t="shared" ca="1" si="133"/>
        <v>0</v>
      </c>
      <c r="O371" s="1094"/>
      <c r="P371" s="1151">
        <f t="shared" ca="1" si="134"/>
        <v>0</v>
      </c>
      <c r="Q371" s="1151">
        <f t="shared" ca="1" si="135"/>
        <v>0</v>
      </c>
      <c r="R371" s="1151">
        <f t="shared" ca="1" si="136"/>
        <v>0</v>
      </c>
      <c r="S371" s="1151">
        <f t="shared" ca="1" si="137"/>
        <v>0</v>
      </c>
      <c r="T371" s="1151">
        <f t="shared" ca="1" si="138"/>
        <v>0</v>
      </c>
      <c r="U371" s="1153">
        <f t="shared" ca="1" si="139"/>
        <v>0</v>
      </c>
      <c r="V371" s="1154" t="str">
        <f t="shared" ca="1" si="140"/>
        <v>n.a.</v>
      </c>
      <c r="X371" s="1155">
        <f t="shared" ca="1" si="141"/>
        <v>0</v>
      </c>
      <c r="Y371" s="1155">
        <f t="shared" ca="1" si="142"/>
        <v>0</v>
      </c>
      <c r="Z371" s="1155">
        <f t="shared" ca="1" si="143"/>
        <v>0</v>
      </c>
      <c r="AA371" s="1153">
        <f t="shared" ca="1" si="144"/>
        <v>0</v>
      </c>
      <c r="AB371" s="1126"/>
    </row>
    <row r="372" spans="1:28">
      <c r="A372" s="1165">
        <f>Calendar!J364</f>
        <v>56002</v>
      </c>
      <c r="C372" s="1125"/>
      <c r="D372" s="1146">
        <f t="shared" ca="1" si="95"/>
        <v>56704</v>
      </c>
      <c r="E372" s="1147">
        <f t="shared" ca="1" si="127"/>
        <v>56731</v>
      </c>
      <c r="F372" s="1148">
        <f t="shared" ca="1" si="128"/>
        <v>11016</v>
      </c>
      <c r="G372" s="1149">
        <f ca="1">IF(F372&lt;&gt;"",COUNTIF($F$11:F372,"&gt;0"),"")</f>
        <v>362</v>
      </c>
      <c r="H372" s="1150"/>
      <c r="I372" s="1094"/>
      <c r="J372" s="1151">
        <f t="shared" ca="1" si="129"/>
        <v>0</v>
      </c>
      <c r="K372" s="1152">
        <f t="shared" ca="1" si="130"/>
        <v>0</v>
      </c>
      <c r="L372" s="1151">
        <f t="shared" ca="1" si="131"/>
        <v>0</v>
      </c>
      <c r="M372" s="1151">
        <f t="shared" ca="1" si="132"/>
        <v>0</v>
      </c>
      <c r="N372" s="1151">
        <f t="shared" ca="1" si="133"/>
        <v>0</v>
      </c>
      <c r="O372" s="1094"/>
      <c r="P372" s="1151">
        <f t="shared" ca="1" si="134"/>
        <v>0</v>
      </c>
      <c r="Q372" s="1151">
        <f t="shared" ca="1" si="135"/>
        <v>0</v>
      </c>
      <c r="R372" s="1151">
        <f t="shared" ca="1" si="136"/>
        <v>0</v>
      </c>
      <c r="S372" s="1151">
        <f t="shared" ca="1" si="137"/>
        <v>0</v>
      </c>
      <c r="T372" s="1151">
        <f t="shared" ca="1" si="138"/>
        <v>0</v>
      </c>
      <c r="U372" s="1153">
        <f t="shared" ca="1" si="139"/>
        <v>0</v>
      </c>
      <c r="V372" s="1154" t="str">
        <f t="shared" ca="1" si="140"/>
        <v>n.a.</v>
      </c>
      <c r="X372" s="1155">
        <f t="shared" ca="1" si="141"/>
        <v>0</v>
      </c>
      <c r="Y372" s="1155">
        <f t="shared" ca="1" si="142"/>
        <v>0</v>
      </c>
      <c r="Z372" s="1155">
        <f t="shared" ca="1" si="143"/>
        <v>0</v>
      </c>
      <c r="AA372" s="1153">
        <f t="shared" ca="1" si="144"/>
        <v>0</v>
      </c>
      <c r="AB372" s="1126"/>
    </row>
    <row r="373" spans="1:28">
      <c r="A373" s="1165">
        <f>Calendar!J365</f>
        <v>56031</v>
      </c>
      <c r="C373" s="1125"/>
      <c r="D373" s="1146">
        <f t="shared" ca="1" si="95"/>
        <v>56734</v>
      </c>
      <c r="E373" s="1147">
        <f t="shared" ca="1" si="127"/>
        <v>56761</v>
      </c>
      <c r="F373" s="1148">
        <f t="shared" ca="1" si="128"/>
        <v>11046</v>
      </c>
      <c r="G373" s="1149">
        <f ca="1">IF(F373&lt;&gt;"",COUNTIF($F$11:F373,"&gt;0"),"")</f>
        <v>363</v>
      </c>
      <c r="H373" s="1150"/>
      <c r="I373" s="1094"/>
      <c r="J373" s="1151">
        <f t="shared" ca="1" si="129"/>
        <v>0</v>
      </c>
      <c r="K373" s="1152">
        <f t="shared" ca="1" si="130"/>
        <v>0</v>
      </c>
      <c r="L373" s="1151">
        <f t="shared" ca="1" si="131"/>
        <v>0</v>
      </c>
      <c r="M373" s="1151">
        <f t="shared" ca="1" si="132"/>
        <v>0</v>
      </c>
      <c r="N373" s="1151">
        <f t="shared" ca="1" si="133"/>
        <v>0</v>
      </c>
      <c r="O373" s="1094"/>
      <c r="P373" s="1151">
        <f t="shared" ca="1" si="134"/>
        <v>0</v>
      </c>
      <c r="Q373" s="1151">
        <f t="shared" ca="1" si="135"/>
        <v>0</v>
      </c>
      <c r="R373" s="1151">
        <f t="shared" ca="1" si="136"/>
        <v>0</v>
      </c>
      <c r="S373" s="1151">
        <f t="shared" ca="1" si="137"/>
        <v>0</v>
      </c>
      <c r="T373" s="1151">
        <f t="shared" ca="1" si="138"/>
        <v>0</v>
      </c>
      <c r="U373" s="1153">
        <f t="shared" ca="1" si="139"/>
        <v>0</v>
      </c>
      <c r="V373" s="1154" t="str">
        <f t="shared" ca="1" si="140"/>
        <v>n.a.</v>
      </c>
      <c r="X373" s="1155">
        <f t="shared" ca="1" si="141"/>
        <v>0</v>
      </c>
      <c r="Y373" s="1155">
        <f t="shared" ca="1" si="142"/>
        <v>0</v>
      </c>
      <c r="Z373" s="1155">
        <f t="shared" ca="1" si="143"/>
        <v>0</v>
      </c>
      <c r="AA373" s="1153">
        <f t="shared" ca="1" si="144"/>
        <v>0</v>
      </c>
      <c r="AB373" s="1126"/>
    </row>
    <row r="374" spans="1:28">
      <c r="A374" s="1165">
        <f>Calendar!J366</f>
        <v>56062</v>
      </c>
      <c r="C374" s="1125"/>
      <c r="D374" s="1146">
        <f t="shared" ca="1" si="95"/>
        <v>56765</v>
      </c>
      <c r="E374" s="1147">
        <f t="shared" ca="1" si="127"/>
        <v>56793</v>
      </c>
      <c r="F374" s="1148">
        <f t="shared" ca="1" si="128"/>
        <v>11078</v>
      </c>
      <c r="G374" s="1149">
        <f ca="1">IF(F374&lt;&gt;"",COUNTIF($F$11:F374,"&gt;0"),"")</f>
        <v>364</v>
      </c>
      <c r="H374" s="1150"/>
      <c r="I374" s="1094"/>
      <c r="J374" s="1151">
        <f t="shared" ca="1" si="129"/>
        <v>0</v>
      </c>
      <c r="K374" s="1152">
        <f t="shared" ca="1" si="130"/>
        <v>0</v>
      </c>
      <c r="L374" s="1151">
        <f t="shared" ca="1" si="131"/>
        <v>0</v>
      </c>
      <c r="M374" s="1151">
        <f t="shared" ca="1" si="132"/>
        <v>0</v>
      </c>
      <c r="N374" s="1151">
        <f t="shared" ca="1" si="133"/>
        <v>0</v>
      </c>
      <c r="O374" s="1094"/>
      <c r="P374" s="1151">
        <f t="shared" ca="1" si="134"/>
        <v>0</v>
      </c>
      <c r="Q374" s="1151">
        <f t="shared" ca="1" si="135"/>
        <v>0</v>
      </c>
      <c r="R374" s="1151">
        <f t="shared" ca="1" si="136"/>
        <v>0</v>
      </c>
      <c r="S374" s="1151">
        <f t="shared" ca="1" si="137"/>
        <v>0</v>
      </c>
      <c r="T374" s="1151">
        <f t="shared" ca="1" si="138"/>
        <v>0</v>
      </c>
      <c r="U374" s="1153">
        <f t="shared" ca="1" si="139"/>
        <v>0</v>
      </c>
      <c r="V374" s="1154" t="str">
        <f t="shared" ca="1" si="140"/>
        <v>n.a.</v>
      </c>
      <c r="X374" s="1155">
        <f t="shared" ca="1" si="141"/>
        <v>0</v>
      </c>
      <c r="Y374" s="1155">
        <f t="shared" ca="1" si="142"/>
        <v>0</v>
      </c>
      <c r="Z374" s="1155">
        <f t="shared" ca="1" si="143"/>
        <v>0</v>
      </c>
      <c r="AA374" s="1153">
        <f t="shared" ca="1" si="144"/>
        <v>0</v>
      </c>
      <c r="AB374" s="1126"/>
    </row>
    <row r="375" spans="1:28">
      <c r="A375" s="1165">
        <f>Calendar!J367</f>
        <v>56093</v>
      </c>
      <c r="C375" s="1125"/>
      <c r="D375" s="1146">
        <f t="shared" ca="1" si="95"/>
        <v>56795</v>
      </c>
      <c r="E375" s="1147">
        <f t="shared" ca="1" si="127"/>
        <v>56822</v>
      </c>
      <c r="F375" s="1148">
        <f t="shared" ca="1" si="128"/>
        <v>11107</v>
      </c>
      <c r="G375" s="1149">
        <f ca="1">IF(F375&lt;&gt;"",COUNTIF($F$11:F375,"&gt;0"),"")</f>
        <v>365</v>
      </c>
      <c r="H375" s="1150"/>
      <c r="I375" s="1094"/>
      <c r="J375" s="1151">
        <f t="shared" ca="1" si="129"/>
        <v>0</v>
      </c>
      <c r="K375" s="1152">
        <f t="shared" ca="1" si="130"/>
        <v>0</v>
      </c>
      <c r="L375" s="1151">
        <f t="shared" ca="1" si="131"/>
        <v>0</v>
      </c>
      <c r="M375" s="1151">
        <f t="shared" ca="1" si="132"/>
        <v>0</v>
      </c>
      <c r="N375" s="1151">
        <f t="shared" ca="1" si="133"/>
        <v>0</v>
      </c>
      <c r="O375" s="1094"/>
      <c r="P375" s="1151">
        <f t="shared" ca="1" si="134"/>
        <v>0</v>
      </c>
      <c r="Q375" s="1151">
        <f t="shared" ca="1" si="135"/>
        <v>0</v>
      </c>
      <c r="R375" s="1151">
        <f t="shared" ca="1" si="136"/>
        <v>0</v>
      </c>
      <c r="S375" s="1151">
        <f t="shared" ca="1" si="137"/>
        <v>0</v>
      </c>
      <c r="T375" s="1151">
        <f t="shared" ca="1" si="138"/>
        <v>0</v>
      </c>
      <c r="U375" s="1153">
        <f t="shared" ca="1" si="139"/>
        <v>0</v>
      </c>
      <c r="V375" s="1154" t="str">
        <f t="shared" ca="1" si="140"/>
        <v>n.a.</v>
      </c>
      <c r="X375" s="1155">
        <f t="shared" ca="1" si="141"/>
        <v>0</v>
      </c>
      <c r="Y375" s="1155">
        <f t="shared" ca="1" si="142"/>
        <v>0</v>
      </c>
      <c r="Z375" s="1155">
        <f t="shared" ca="1" si="143"/>
        <v>0</v>
      </c>
      <c r="AA375" s="1153">
        <f t="shared" ca="1" si="144"/>
        <v>0</v>
      </c>
      <c r="AB375" s="1126"/>
    </row>
    <row r="376" spans="1:28">
      <c r="A376" s="1165">
        <f>Calendar!J368</f>
        <v>56123</v>
      </c>
      <c r="C376" s="1125"/>
      <c r="D376" s="1146">
        <f t="shared" ca="1" si="95"/>
        <v>56826</v>
      </c>
      <c r="E376" s="1147">
        <f t="shared" ca="1" si="127"/>
        <v>56853</v>
      </c>
      <c r="F376" s="1148">
        <f t="shared" ca="1" si="128"/>
        <v>11138</v>
      </c>
      <c r="G376" s="1149">
        <f ca="1">IF(F376&lt;&gt;"",COUNTIF($F$11:F376,"&gt;0"),"")</f>
        <v>366</v>
      </c>
      <c r="H376" s="1150"/>
      <c r="I376" s="1094"/>
      <c r="J376" s="1151">
        <f t="shared" ca="1" si="129"/>
        <v>0</v>
      </c>
      <c r="K376" s="1152">
        <f t="shared" ca="1" si="130"/>
        <v>0</v>
      </c>
      <c r="L376" s="1151">
        <f t="shared" ca="1" si="131"/>
        <v>0</v>
      </c>
      <c r="M376" s="1151">
        <f t="shared" ca="1" si="132"/>
        <v>0</v>
      </c>
      <c r="N376" s="1151">
        <f t="shared" ca="1" si="133"/>
        <v>0</v>
      </c>
      <c r="O376" s="1094"/>
      <c r="P376" s="1151">
        <f t="shared" ca="1" si="134"/>
        <v>0</v>
      </c>
      <c r="Q376" s="1151">
        <f t="shared" ca="1" si="135"/>
        <v>0</v>
      </c>
      <c r="R376" s="1151">
        <f t="shared" ca="1" si="136"/>
        <v>0</v>
      </c>
      <c r="S376" s="1151">
        <f t="shared" ca="1" si="137"/>
        <v>0</v>
      </c>
      <c r="T376" s="1151">
        <f t="shared" ca="1" si="138"/>
        <v>0</v>
      </c>
      <c r="U376" s="1153">
        <f t="shared" ca="1" si="139"/>
        <v>0</v>
      </c>
      <c r="V376" s="1154" t="str">
        <f t="shared" ca="1" si="140"/>
        <v>n.a.</v>
      </c>
      <c r="X376" s="1155">
        <f t="shared" ca="1" si="141"/>
        <v>0</v>
      </c>
      <c r="Y376" s="1155">
        <f t="shared" ca="1" si="142"/>
        <v>0</v>
      </c>
      <c r="Z376" s="1155">
        <f t="shared" ca="1" si="143"/>
        <v>0</v>
      </c>
      <c r="AA376" s="1153">
        <f t="shared" ca="1" si="144"/>
        <v>0</v>
      </c>
      <c r="AB376" s="1126"/>
    </row>
    <row r="377" spans="1:28">
      <c r="A377" s="1165">
        <f>Calendar!J369</f>
        <v>56156</v>
      </c>
      <c r="C377" s="1125"/>
      <c r="D377" s="1146">
        <f t="shared" ca="1" si="95"/>
        <v>56857</v>
      </c>
      <c r="E377" s="1147">
        <f t="shared" ca="1" si="127"/>
        <v>56884</v>
      </c>
      <c r="F377" s="1148">
        <f t="shared" ca="1" si="128"/>
        <v>11169</v>
      </c>
      <c r="G377" s="1149">
        <f ca="1">IF(F377&lt;&gt;"",COUNTIF($F$11:F377,"&gt;0"),"")</f>
        <v>367</v>
      </c>
      <c r="H377" s="1150"/>
      <c r="I377" s="1094"/>
      <c r="J377" s="1151">
        <f t="shared" ca="1" si="129"/>
        <v>0</v>
      </c>
      <c r="K377" s="1152">
        <f t="shared" ca="1" si="130"/>
        <v>0</v>
      </c>
      <c r="L377" s="1151">
        <f t="shared" ca="1" si="131"/>
        <v>0</v>
      </c>
      <c r="M377" s="1151">
        <f t="shared" ca="1" si="132"/>
        <v>0</v>
      </c>
      <c r="N377" s="1151">
        <f t="shared" ca="1" si="133"/>
        <v>0</v>
      </c>
      <c r="O377" s="1094"/>
      <c r="P377" s="1151">
        <f t="shared" ca="1" si="134"/>
        <v>0</v>
      </c>
      <c r="Q377" s="1151">
        <f t="shared" ca="1" si="135"/>
        <v>0</v>
      </c>
      <c r="R377" s="1151">
        <f t="shared" ca="1" si="136"/>
        <v>0</v>
      </c>
      <c r="S377" s="1151">
        <f t="shared" ca="1" si="137"/>
        <v>0</v>
      </c>
      <c r="T377" s="1151">
        <f t="shared" ca="1" si="138"/>
        <v>0</v>
      </c>
      <c r="U377" s="1153">
        <f t="shared" ca="1" si="139"/>
        <v>0</v>
      </c>
      <c r="V377" s="1154" t="str">
        <f t="shared" ca="1" si="140"/>
        <v>n.a.</v>
      </c>
      <c r="X377" s="1155">
        <f t="shared" ca="1" si="141"/>
        <v>0</v>
      </c>
      <c r="Y377" s="1155">
        <f t="shared" ca="1" si="142"/>
        <v>0</v>
      </c>
      <c r="Z377" s="1155">
        <f t="shared" ca="1" si="143"/>
        <v>0</v>
      </c>
      <c r="AA377" s="1153">
        <f t="shared" ca="1" si="144"/>
        <v>0</v>
      </c>
      <c r="AB377" s="1126"/>
    </row>
    <row r="378" spans="1:28">
      <c r="A378" s="1165">
        <f>Calendar!J370</f>
        <v>56184</v>
      </c>
      <c r="C378" s="1125"/>
      <c r="D378" s="1146">
        <f t="shared" ca="1" si="95"/>
        <v>56887</v>
      </c>
      <c r="E378" s="1147">
        <f t="shared" ca="1" si="127"/>
        <v>56914</v>
      </c>
      <c r="F378" s="1148">
        <f t="shared" ca="1" si="128"/>
        <v>11199</v>
      </c>
      <c r="G378" s="1149">
        <f ca="1">IF(F378&lt;&gt;"",COUNTIF($F$11:F378,"&gt;0"),"")</f>
        <v>368</v>
      </c>
      <c r="H378" s="1150"/>
      <c r="I378" s="1094"/>
      <c r="J378" s="1151">
        <f t="shared" ca="1" si="129"/>
        <v>0</v>
      </c>
      <c r="K378" s="1152">
        <f t="shared" ca="1" si="130"/>
        <v>0</v>
      </c>
      <c r="L378" s="1151">
        <f t="shared" ca="1" si="131"/>
        <v>0</v>
      </c>
      <c r="M378" s="1151">
        <f t="shared" ca="1" si="132"/>
        <v>0</v>
      </c>
      <c r="N378" s="1151">
        <f t="shared" ca="1" si="133"/>
        <v>0</v>
      </c>
      <c r="O378" s="1094"/>
      <c r="P378" s="1151">
        <f t="shared" ca="1" si="134"/>
        <v>0</v>
      </c>
      <c r="Q378" s="1151">
        <f t="shared" ca="1" si="135"/>
        <v>0</v>
      </c>
      <c r="R378" s="1151">
        <f t="shared" ca="1" si="136"/>
        <v>0</v>
      </c>
      <c r="S378" s="1151">
        <f t="shared" ca="1" si="137"/>
        <v>0</v>
      </c>
      <c r="T378" s="1151">
        <f t="shared" ca="1" si="138"/>
        <v>0</v>
      </c>
      <c r="U378" s="1153">
        <f t="shared" ca="1" si="139"/>
        <v>0</v>
      </c>
      <c r="V378" s="1154" t="str">
        <f t="shared" ca="1" si="140"/>
        <v>n.a.</v>
      </c>
      <c r="X378" s="1155">
        <f t="shared" ca="1" si="141"/>
        <v>0</v>
      </c>
      <c r="Y378" s="1155">
        <f t="shared" ca="1" si="142"/>
        <v>0</v>
      </c>
      <c r="Z378" s="1155">
        <f t="shared" ca="1" si="143"/>
        <v>0</v>
      </c>
      <c r="AA378" s="1153">
        <f t="shared" ca="1" si="144"/>
        <v>0</v>
      </c>
      <c r="AB378" s="1126"/>
    </row>
    <row r="379" spans="1:28">
      <c r="A379" s="1165">
        <f>Calendar!J371</f>
        <v>56215</v>
      </c>
      <c r="C379" s="1125"/>
      <c r="D379" s="1146">
        <f t="shared" ca="1" si="95"/>
        <v>56918</v>
      </c>
      <c r="E379" s="1147">
        <f t="shared" ca="1" si="127"/>
        <v>56947</v>
      </c>
      <c r="F379" s="1148">
        <f t="shared" ca="1" si="128"/>
        <v>11232</v>
      </c>
      <c r="G379" s="1149">
        <f ca="1">IF(F379&lt;&gt;"",COUNTIF($F$11:F379,"&gt;0"),"")</f>
        <v>369</v>
      </c>
      <c r="H379" s="1150"/>
      <c r="I379" s="1094"/>
      <c r="J379" s="1151">
        <f t="shared" ca="1" si="129"/>
        <v>0</v>
      </c>
      <c r="K379" s="1152">
        <f t="shared" ca="1" si="130"/>
        <v>0</v>
      </c>
      <c r="L379" s="1151">
        <f t="shared" ca="1" si="131"/>
        <v>0</v>
      </c>
      <c r="M379" s="1151">
        <f t="shared" ca="1" si="132"/>
        <v>0</v>
      </c>
      <c r="N379" s="1151">
        <f t="shared" ca="1" si="133"/>
        <v>0</v>
      </c>
      <c r="O379" s="1094"/>
      <c r="P379" s="1151">
        <f t="shared" ca="1" si="134"/>
        <v>0</v>
      </c>
      <c r="Q379" s="1151">
        <f t="shared" ca="1" si="135"/>
        <v>0</v>
      </c>
      <c r="R379" s="1151">
        <f t="shared" ca="1" si="136"/>
        <v>0</v>
      </c>
      <c r="S379" s="1151">
        <f t="shared" ca="1" si="137"/>
        <v>0</v>
      </c>
      <c r="T379" s="1151">
        <f t="shared" ca="1" si="138"/>
        <v>0</v>
      </c>
      <c r="U379" s="1153">
        <f t="shared" ca="1" si="139"/>
        <v>0</v>
      </c>
      <c r="V379" s="1154" t="str">
        <f t="shared" ca="1" si="140"/>
        <v>n.a.</v>
      </c>
      <c r="X379" s="1155">
        <f t="shared" ca="1" si="141"/>
        <v>0</v>
      </c>
      <c r="Y379" s="1155">
        <f t="shared" ca="1" si="142"/>
        <v>0</v>
      </c>
      <c r="Z379" s="1155">
        <f t="shared" ca="1" si="143"/>
        <v>0</v>
      </c>
      <c r="AA379" s="1153">
        <f t="shared" ca="1" si="144"/>
        <v>0</v>
      </c>
      <c r="AB379" s="1126"/>
    </row>
    <row r="380" spans="1:28">
      <c r="A380" s="1165">
        <f>Calendar!J372</f>
        <v>56247</v>
      </c>
      <c r="C380" s="1125"/>
      <c r="D380" s="1146">
        <f t="shared" ca="1" si="95"/>
        <v>56948</v>
      </c>
      <c r="E380" s="1147">
        <f t="shared" ca="1" si="127"/>
        <v>56975</v>
      </c>
      <c r="F380" s="1148">
        <f t="shared" ca="1" si="128"/>
        <v>11260</v>
      </c>
      <c r="G380" s="1149">
        <f ca="1">IF(F380&lt;&gt;"",COUNTIF($F$11:F380,"&gt;0"),"")</f>
        <v>370</v>
      </c>
      <c r="H380" s="1150"/>
      <c r="I380" s="1094"/>
      <c r="J380" s="1151">
        <f t="shared" ca="1" si="129"/>
        <v>0</v>
      </c>
      <c r="K380" s="1152">
        <f t="shared" ca="1" si="130"/>
        <v>0</v>
      </c>
      <c r="L380" s="1151">
        <f t="shared" ca="1" si="131"/>
        <v>0</v>
      </c>
      <c r="M380" s="1151">
        <f t="shared" ca="1" si="132"/>
        <v>0</v>
      </c>
      <c r="N380" s="1151">
        <f t="shared" ca="1" si="133"/>
        <v>0</v>
      </c>
      <c r="O380" s="1094"/>
      <c r="P380" s="1151">
        <f t="shared" ca="1" si="134"/>
        <v>0</v>
      </c>
      <c r="Q380" s="1151">
        <f t="shared" ca="1" si="135"/>
        <v>0</v>
      </c>
      <c r="R380" s="1151">
        <f t="shared" ca="1" si="136"/>
        <v>0</v>
      </c>
      <c r="S380" s="1151">
        <f t="shared" ca="1" si="137"/>
        <v>0</v>
      </c>
      <c r="T380" s="1151">
        <f t="shared" ca="1" si="138"/>
        <v>0</v>
      </c>
      <c r="U380" s="1153">
        <f t="shared" ca="1" si="139"/>
        <v>0</v>
      </c>
      <c r="V380" s="1154" t="str">
        <f t="shared" ca="1" si="140"/>
        <v>n.a.</v>
      </c>
      <c r="X380" s="1155">
        <f t="shared" ca="1" si="141"/>
        <v>0</v>
      </c>
      <c r="Y380" s="1155">
        <f t="shared" ca="1" si="142"/>
        <v>0</v>
      </c>
      <c r="Z380" s="1155">
        <f t="shared" ca="1" si="143"/>
        <v>0</v>
      </c>
      <c r="AA380" s="1153">
        <f t="shared" ca="1" si="144"/>
        <v>0</v>
      </c>
      <c r="AB380" s="1126"/>
    </row>
    <row r="381" spans="1:28">
      <c r="A381" s="1165">
        <f>Calendar!J373</f>
        <v>56276</v>
      </c>
      <c r="C381" s="1125"/>
      <c r="D381" s="1146">
        <f t="shared" ca="1" si="95"/>
        <v>56979</v>
      </c>
      <c r="E381" s="1147">
        <f t="shared" ca="1" si="127"/>
        <v>57006</v>
      </c>
      <c r="F381" s="1148">
        <f t="shared" ca="1" si="128"/>
        <v>11291</v>
      </c>
      <c r="G381" s="1149">
        <f ca="1">IF(F381&lt;&gt;"",COUNTIF($F$11:F381,"&gt;0"),"")</f>
        <v>371</v>
      </c>
      <c r="H381" s="1150"/>
      <c r="I381" s="1094"/>
      <c r="J381" s="1151">
        <f t="shared" ca="1" si="129"/>
        <v>0</v>
      </c>
      <c r="K381" s="1152">
        <f t="shared" ca="1" si="130"/>
        <v>0</v>
      </c>
      <c r="L381" s="1151">
        <f t="shared" ca="1" si="131"/>
        <v>0</v>
      </c>
      <c r="M381" s="1151">
        <f t="shared" ca="1" si="132"/>
        <v>0</v>
      </c>
      <c r="N381" s="1151">
        <f t="shared" ca="1" si="133"/>
        <v>0</v>
      </c>
      <c r="O381" s="1094"/>
      <c r="P381" s="1151">
        <f t="shared" ca="1" si="134"/>
        <v>0</v>
      </c>
      <c r="Q381" s="1151">
        <f t="shared" ca="1" si="135"/>
        <v>0</v>
      </c>
      <c r="R381" s="1151">
        <f t="shared" ca="1" si="136"/>
        <v>0</v>
      </c>
      <c r="S381" s="1151">
        <f t="shared" ca="1" si="137"/>
        <v>0</v>
      </c>
      <c r="T381" s="1151">
        <f t="shared" ca="1" si="138"/>
        <v>0</v>
      </c>
      <c r="U381" s="1153">
        <f t="shared" ca="1" si="139"/>
        <v>0</v>
      </c>
      <c r="V381" s="1154" t="str">
        <f t="shared" ca="1" si="140"/>
        <v>n.a.</v>
      </c>
      <c r="X381" s="1155">
        <f t="shared" ca="1" si="141"/>
        <v>0</v>
      </c>
      <c r="Y381" s="1155">
        <f t="shared" ca="1" si="142"/>
        <v>0</v>
      </c>
      <c r="Z381" s="1155">
        <f t="shared" ca="1" si="143"/>
        <v>0</v>
      </c>
      <c r="AA381" s="1153">
        <f t="shared" ca="1" si="144"/>
        <v>0</v>
      </c>
      <c r="AB381" s="1126"/>
    </row>
    <row r="382" spans="1:28">
      <c r="A382" s="1165">
        <f>Calendar!J374</f>
        <v>56307</v>
      </c>
      <c r="C382" s="1125"/>
      <c r="D382" s="1146">
        <f t="shared" ca="1" si="95"/>
        <v>57010</v>
      </c>
      <c r="E382" s="1147">
        <f t="shared" ca="1" si="127"/>
        <v>57038</v>
      </c>
      <c r="F382" s="1148">
        <f t="shared" ca="1" si="128"/>
        <v>11323</v>
      </c>
      <c r="G382" s="1149">
        <f ca="1">IF(F382&lt;&gt;"",COUNTIF($F$11:F382,"&gt;0"),"")</f>
        <v>372</v>
      </c>
      <c r="H382" s="1150"/>
      <c r="I382" s="1094"/>
      <c r="J382" s="1151">
        <f t="shared" ca="1" si="129"/>
        <v>0</v>
      </c>
      <c r="K382" s="1152">
        <f t="shared" ca="1" si="130"/>
        <v>0</v>
      </c>
      <c r="L382" s="1151">
        <f t="shared" ca="1" si="131"/>
        <v>0</v>
      </c>
      <c r="M382" s="1151">
        <f t="shared" ca="1" si="132"/>
        <v>0</v>
      </c>
      <c r="N382" s="1151">
        <f t="shared" ca="1" si="133"/>
        <v>0</v>
      </c>
      <c r="O382" s="1094"/>
      <c r="P382" s="1151">
        <f t="shared" ca="1" si="134"/>
        <v>0</v>
      </c>
      <c r="Q382" s="1151">
        <f t="shared" ca="1" si="135"/>
        <v>0</v>
      </c>
      <c r="R382" s="1151">
        <f t="shared" ca="1" si="136"/>
        <v>0</v>
      </c>
      <c r="S382" s="1151">
        <f t="shared" ca="1" si="137"/>
        <v>0</v>
      </c>
      <c r="T382" s="1151">
        <f t="shared" ca="1" si="138"/>
        <v>0</v>
      </c>
      <c r="U382" s="1153">
        <f t="shared" ca="1" si="139"/>
        <v>0</v>
      </c>
      <c r="V382" s="1154" t="str">
        <f t="shared" ca="1" si="140"/>
        <v>n.a.</v>
      </c>
      <c r="X382" s="1155">
        <f t="shared" ca="1" si="141"/>
        <v>0</v>
      </c>
      <c r="Y382" s="1155">
        <f t="shared" ca="1" si="142"/>
        <v>0</v>
      </c>
      <c r="Z382" s="1155">
        <f t="shared" ca="1" si="143"/>
        <v>0</v>
      </c>
      <c r="AA382" s="1153">
        <f t="shared" ca="1" si="144"/>
        <v>0</v>
      </c>
      <c r="AB382" s="1126"/>
    </row>
    <row r="383" spans="1:28">
      <c r="A383" s="1165">
        <f>Calendar!J375</f>
        <v>56335</v>
      </c>
      <c r="C383" s="1125"/>
      <c r="D383" s="1146">
        <f t="shared" ca="1" si="95"/>
        <v>57039</v>
      </c>
      <c r="E383" s="1147">
        <f t="shared" ca="1" si="127"/>
        <v>57066</v>
      </c>
      <c r="F383" s="1148">
        <f t="shared" ca="1" si="128"/>
        <v>11351</v>
      </c>
      <c r="G383" s="1149">
        <f ca="1">IF(F383&lt;&gt;"",COUNTIF($F$11:F383,"&gt;0"),"")</f>
        <v>373</v>
      </c>
      <c r="H383" s="1150"/>
      <c r="I383" s="1094"/>
      <c r="J383" s="1151">
        <f t="shared" ca="1" si="129"/>
        <v>0</v>
      </c>
      <c r="K383" s="1152">
        <f t="shared" ca="1" si="130"/>
        <v>0</v>
      </c>
      <c r="L383" s="1151">
        <f t="shared" ca="1" si="131"/>
        <v>0</v>
      </c>
      <c r="M383" s="1151">
        <f t="shared" ca="1" si="132"/>
        <v>0</v>
      </c>
      <c r="N383" s="1151">
        <f t="shared" ca="1" si="133"/>
        <v>0</v>
      </c>
      <c r="O383" s="1094"/>
      <c r="P383" s="1151">
        <f t="shared" ca="1" si="134"/>
        <v>0</v>
      </c>
      <c r="Q383" s="1151">
        <f t="shared" ca="1" si="135"/>
        <v>0</v>
      </c>
      <c r="R383" s="1151">
        <f t="shared" ca="1" si="136"/>
        <v>0</v>
      </c>
      <c r="S383" s="1151">
        <f t="shared" ca="1" si="137"/>
        <v>0</v>
      </c>
      <c r="T383" s="1151">
        <f t="shared" ca="1" si="138"/>
        <v>0</v>
      </c>
      <c r="U383" s="1153">
        <f t="shared" ca="1" si="139"/>
        <v>0</v>
      </c>
      <c r="V383" s="1154" t="str">
        <f t="shared" ca="1" si="140"/>
        <v>n.a.</v>
      </c>
      <c r="X383" s="1155">
        <f t="shared" ca="1" si="141"/>
        <v>0</v>
      </c>
      <c r="Y383" s="1155">
        <f t="shared" ca="1" si="142"/>
        <v>0</v>
      </c>
      <c r="Z383" s="1155">
        <f t="shared" ca="1" si="143"/>
        <v>0</v>
      </c>
      <c r="AA383" s="1153">
        <f t="shared" ca="1" si="144"/>
        <v>0</v>
      </c>
      <c r="AB383" s="1126"/>
    </row>
    <row r="384" spans="1:28">
      <c r="A384" s="1165">
        <f>Calendar!J376</f>
        <v>56366</v>
      </c>
      <c r="C384" s="1125"/>
      <c r="D384" s="1146">
        <f t="shared" ca="1" si="95"/>
        <v>57070</v>
      </c>
      <c r="E384" s="1147">
        <f t="shared" ref="E384:E447" ca="1" si="145">IF(INDIRECT("A"&amp;(IFERROR(MATCH(E383,A:A),999)+1))&gt;0,INDIRECT("A"&amp;(IFERROR(MATCH(E383,A:A),999)+1)),"")</f>
        <v>57097</v>
      </c>
      <c r="F384" s="1148">
        <f t="shared" ref="F384:F447" ca="1" si="146">IF(E384&lt;&gt;"",E384-$A$31,"")</f>
        <v>11382</v>
      </c>
      <c r="G384" s="1149">
        <f ca="1">IF(F384&lt;&gt;"",COUNTIF($F$11:F384,"&gt;0"),"")</f>
        <v>374</v>
      </c>
      <c r="H384" s="1150"/>
      <c r="I384" s="1094"/>
      <c r="J384" s="1151">
        <f t="shared" ref="J384:J447" ca="1" si="147">IF(G384=1,$A$7,N383)</f>
        <v>0</v>
      </c>
      <c r="K384" s="1152">
        <f t="shared" ref="K384:K447" ca="1" si="148">H384*J384</f>
        <v>0</v>
      </c>
      <c r="L384" s="1151">
        <f t="shared" ref="L384:L447" ca="1" si="149">IF(E384&lt;&gt;"",(1-(1-$A$25)^(1/12))*(J384-K384),"")</f>
        <v>0</v>
      </c>
      <c r="M384" s="1151">
        <f t="shared" ref="M384:M447" ca="1" si="150">IF(J384-K384-L384&lt;$A$27*$A$5,J384-K384-L384,0)</f>
        <v>0</v>
      </c>
      <c r="N384" s="1151">
        <f t="shared" ref="N384:N447" ca="1" si="151">IF(E384&lt;&gt;"",J384-K384-L384-M384,"")</f>
        <v>0</v>
      </c>
      <c r="O384" s="1094"/>
      <c r="P384" s="1151">
        <f t="shared" ref="P384:P447" ca="1" si="152">IF(G384&lt;&gt; "", R384+X384-N384, "")</f>
        <v>0</v>
      </c>
      <c r="Q384" s="1151">
        <f t="shared" ref="Q384:Q447" ca="1" si="153">IF(E384&lt;&gt;"", N384*(1-$A$15), "")</f>
        <v>0</v>
      </c>
      <c r="R384" s="1151">
        <f t="shared" ref="R384:R447" ca="1" si="154">IF(E384&lt;&gt;"", T383, "")</f>
        <v>0</v>
      </c>
      <c r="S384" s="1151">
        <f t="shared" ref="S384:S447" ca="1" si="155">IF(E384&lt;&gt;"", MIN(P384,MAX(R384-Q384,0)), "")</f>
        <v>0</v>
      </c>
      <c r="T384" s="1151">
        <f t="shared" ref="T384:T447" ca="1" si="156">IF(E384&lt;&gt;"", R384-S384, "")</f>
        <v>0</v>
      </c>
      <c r="U384" s="1153">
        <f t="shared" ref="U384:U447" ca="1" si="157">IF(E384&lt;&gt;"", R384/$A$11, "")</f>
        <v>0</v>
      </c>
      <c r="V384" s="1154" t="str">
        <f t="shared" ref="V384:V447" ca="1" si="158">IF(E384&lt;&gt;"", IFERROR(1-T384/N384, "n.a."), "")</f>
        <v>n.a.</v>
      </c>
      <c r="X384" s="1155">
        <f t="shared" ref="X384:X447" ca="1" si="159">IF(E384&lt;&gt;"", Z383, "")</f>
        <v>0</v>
      </c>
      <c r="Y384" s="1155">
        <f t="shared" ref="Y384:Y447" ca="1" si="160">IF(E384&lt;&gt;"", P384-S384, "")</f>
        <v>0</v>
      </c>
      <c r="Z384" s="1155">
        <f t="shared" ref="Z384:Z447" ca="1" si="161">IF(E384&lt;&gt;"", X384-Y384, "")</f>
        <v>0</v>
      </c>
      <c r="AA384" s="1153">
        <f t="shared" ref="AA384:AA447" ca="1" si="162">IF(E384&lt;&gt;"", X384/$A$19, "")</f>
        <v>0</v>
      </c>
      <c r="AB384" s="1126"/>
    </row>
    <row r="385" spans="1:28">
      <c r="A385" s="1165">
        <f>Calendar!J377</f>
        <v>56396</v>
      </c>
      <c r="C385" s="1125"/>
      <c r="D385" s="1146">
        <f t="shared" ca="1" si="95"/>
        <v>57100</v>
      </c>
      <c r="E385" s="1147">
        <f t="shared" ca="1" si="145"/>
        <v>57129</v>
      </c>
      <c r="F385" s="1148">
        <f t="shared" ca="1" si="146"/>
        <v>11414</v>
      </c>
      <c r="G385" s="1149">
        <f ca="1">IF(F385&lt;&gt;"",COUNTIF($F$11:F385,"&gt;0"),"")</f>
        <v>375</v>
      </c>
      <c r="H385" s="1150"/>
      <c r="I385" s="1094"/>
      <c r="J385" s="1151">
        <f t="shared" ca="1" si="147"/>
        <v>0</v>
      </c>
      <c r="K385" s="1152">
        <f t="shared" ca="1" si="148"/>
        <v>0</v>
      </c>
      <c r="L385" s="1151">
        <f t="shared" ca="1" si="149"/>
        <v>0</v>
      </c>
      <c r="M385" s="1151">
        <f t="shared" ca="1" si="150"/>
        <v>0</v>
      </c>
      <c r="N385" s="1151">
        <f t="shared" ca="1" si="151"/>
        <v>0</v>
      </c>
      <c r="O385" s="1094"/>
      <c r="P385" s="1151">
        <f t="shared" ca="1" si="152"/>
        <v>0</v>
      </c>
      <c r="Q385" s="1151">
        <f t="shared" ca="1" si="153"/>
        <v>0</v>
      </c>
      <c r="R385" s="1151">
        <f t="shared" ca="1" si="154"/>
        <v>0</v>
      </c>
      <c r="S385" s="1151">
        <f t="shared" ca="1" si="155"/>
        <v>0</v>
      </c>
      <c r="T385" s="1151">
        <f t="shared" ca="1" si="156"/>
        <v>0</v>
      </c>
      <c r="U385" s="1153">
        <f t="shared" ca="1" si="157"/>
        <v>0</v>
      </c>
      <c r="V385" s="1154" t="str">
        <f t="shared" ca="1" si="158"/>
        <v>n.a.</v>
      </c>
      <c r="X385" s="1155">
        <f t="shared" ca="1" si="159"/>
        <v>0</v>
      </c>
      <c r="Y385" s="1155">
        <f t="shared" ca="1" si="160"/>
        <v>0</v>
      </c>
      <c r="Z385" s="1155">
        <f t="shared" ca="1" si="161"/>
        <v>0</v>
      </c>
      <c r="AA385" s="1153">
        <f t="shared" ca="1" si="162"/>
        <v>0</v>
      </c>
      <c r="AB385" s="1126"/>
    </row>
    <row r="386" spans="1:28">
      <c r="A386" s="1165">
        <f>Calendar!J378</f>
        <v>56429</v>
      </c>
      <c r="C386" s="1125"/>
      <c r="D386" s="1146">
        <f t="shared" ca="1" si="95"/>
        <v>57131</v>
      </c>
      <c r="E386" s="1147">
        <f t="shared" ca="1" si="145"/>
        <v>57158</v>
      </c>
      <c r="F386" s="1148">
        <f t="shared" ca="1" si="146"/>
        <v>11443</v>
      </c>
      <c r="G386" s="1149">
        <f ca="1">IF(F386&lt;&gt;"",COUNTIF($F$11:F386,"&gt;0"),"")</f>
        <v>376</v>
      </c>
      <c r="H386" s="1150"/>
      <c r="I386" s="1094"/>
      <c r="J386" s="1151">
        <f t="shared" ca="1" si="147"/>
        <v>0</v>
      </c>
      <c r="K386" s="1152">
        <f t="shared" ca="1" si="148"/>
        <v>0</v>
      </c>
      <c r="L386" s="1151">
        <f t="shared" ca="1" si="149"/>
        <v>0</v>
      </c>
      <c r="M386" s="1151">
        <f t="shared" ca="1" si="150"/>
        <v>0</v>
      </c>
      <c r="N386" s="1151">
        <f t="shared" ca="1" si="151"/>
        <v>0</v>
      </c>
      <c r="O386" s="1094"/>
      <c r="P386" s="1151">
        <f t="shared" ca="1" si="152"/>
        <v>0</v>
      </c>
      <c r="Q386" s="1151">
        <f t="shared" ca="1" si="153"/>
        <v>0</v>
      </c>
      <c r="R386" s="1151">
        <f t="shared" ca="1" si="154"/>
        <v>0</v>
      </c>
      <c r="S386" s="1151">
        <f t="shared" ca="1" si="155"/>
        <v>0</v>
      </c>
      <c r="T386" s="1151">
        <f t="shared" ca="1" si="156"/>
        <v>0</v>
      </c>
      <c r="U386" s="1153">
        <f t="shared" ca="1" si="157"/>
        <v>0</v>
      </c>
      <c r="V386" s="1154" t="str">
        <f t="shared" ca="1" si="158"/>
        <v>n.a.</v>
      </c>
      <c r="X386" s="1155">
        <f t="shared" ca="1" si="159"/>
        <v>0</v>
      </c>
      <c r="Y386" s="1155">
        <f t="shared" ca="1" si="160"/>
        <v>0</v>
      </c>
      <c r="Z386" s="1155">
        <f t="shared" ca="1" si="161"/>
        <v>0</v>
      </c>
      <c r="AA386" s="1153">
        <f t="shared" ca="1" si="162"/>
        <v>0</v>
      </c>
      <c r="AB386" s="1126"/>
    </row>
    <row r="387" spans="1:28">
      <c r="A387" s="1165">
        <f>Calendar!J379</f>
        <v>56457</v>
      </c>
      <c r="C387" s="1125"/>
      <c r="D387" s="1146">
        <f t="shared" ca="1" si="95"/>
        <v>57161</v>
      </c>
      <c r="E387" s="1147">
        <f t="shared" ca="1" si="145"/>
        <v>57188</v>
      </c>
      <c r="F387" s="1148">
        <f t="shared" ca="1" si="146"/>
        <v>11473</v>
      </c>
      <c r="G387" s="1149">
        <f ca="1">IF(F387&lt;&gt;"",COUNTIF($F$11:F387,"&gt;0"),"")</f>
        <v>377</v>
      </c>
      <c r="H387" s="1150"/>
      <c r="I387" s="1094"/>
      <c r="J387" s="1151">
        <f t="shared" ca="1" si="147"/>
        <v>0</v>
      </c>
      <c r="K387" s="1152">
        <f t="shared" ca="1" si="148"/>
        <v>0</v>
      </c>
      <c r="L387" s="1151">
        <f t="shared" ca="1" si="149"/>
        <v>0</v>
      </c>
      <c r="M387" s="1151">
        <f t="shared" ca="1" si="150"/>
        <v>0</v>
      </c>
      <c r="N387" s="1151">
        <f t="shared" ca="1" si="151"/>
        <v>0</v>
      </c>
      <c r="O387" s="1094"/>
      <c r="P387" s="1151">
        <f t="shared" ca="1" si="152"/>
        <v>0</v>
      </c>
      <c r="Q387" s="1151">
        <f t="shared" ca="1" si="153"/>
        <v>0</v>
      </c>
      <c r="R387" s="1151">
        <f t="shared" ca="1" si="154"/>
        <v>0</v>
      </c>
      <c r="S387" s="1151">
        <f t="shared" ca="1" si="155"/>
        <v>0</v>
      </c>
      <c r="T387" s="1151">
        <f t="shared" ca="1" si="156"/>
        <v>0</v>
      </c>
      <c r="U387" s="1153">
        <f t="shared" ca="1" si="157"/>
        <v>0</v>
      </c>
      <c r="V387" s="1154" t="str">
        <f t="shared" ca="1" si="158"/>
        <v>n.a.</v>
      </c>
      <c r="X387" s="1155">
        <f t="shared" ca="1" si="159"/>
        <v>0</v>
      </c>
      <c r="Y387" s="1155">
        <f t="shared" ca="1" si="160"/>
        <v>0</v>
      </c>
      <c r="Z387" s="1155">
        <f t="shared" ca="1" si="161"/>
        <v>0</v>
      </c>
      <c r="AA387" s="1153">
        <f t="shared" ca="1" si="162"/>
        <v>0</v>
      </c>
      <c r="AB387" s="1126"/>
    </row>
    <row r="388" spans="1:28">
      <c r="A388" s="1165">
        <f>Calendar!J380</f>
        <v>56488</v>
      </c>
      <c r="C388" s="1125"/>
      <c r="D388" s="1146">
        <f t="shared" ca="1" si="95"/>
        <v>57192</v>
      </c>
      <c r="E388" s="1147">
        <f t="shared" ca="1" si="145"/>
        <v>57220</v>
      </c>
      <c r="F388" s="1148">
        <f t="shared" ca="1" si="146"/>
        <v>11505</v>
      </c>
      <c r="G388" s="1149">
        <f ca="1">IF(F388&lt;&gt;"",COUNTIF($F$11:F388,"&gt;0"),"")</f>
        <v>378</v>
      </c>
      <c r="H388" s="1150"/>
      <c r="I388" s="1094"/>
      <c r="J388" s="1151">
        <f t="shared" ca="1" si="147"/>
        <v>0</v>
      </c>
      <c r="K388" s="1152">
        <f t="shared" ca="1" si="148"/>
        <v>0</v>
      </c>
      <c r="L388" s="1151">
        <f t="shared" ca="1" si="149"/>
        <v>0</v>
      </c>
      <c r="M388" s="1151">
        <f t="shared" ca="1" si="150"/>
        <v>0</v>
      </c>
      <c r="N388" s="1151">
        <f t="shared" ca="1" si="151"/>
        <v>0</v>
      </c>
      <c r="O388" s="1094"/>
      <c r="P388" s="1151">
        <f t="shared" ca="1" si="152"/>
        <v>0</v>
      </c>
      <c r="Q388" s="1151">
        <f t="shared" ca="1" si="153"/>
        <v>0</v>
      </c>
      <c r="R388" s="1151">
        <f t="shared" ca="1" si="154"/>
        <v>0</v>
      </c>
      <c r="S388" s="1151">
        <f t="shared" ca="1" si="155"/>
        <v>0</v>
      </c>
      <c r="T388" s="1151">
        <f t="shared" ca="1" si="156"/>
        <v>0</v>
      </c>
      <c r="U388" s="1153">
        <f t="shared" ca="1" si="157"/>
        <v>0</v>
      </c>
      <c r="V388" s="1154" t="str">
        <f t="shared" ca="1" si="158"/>
        <v>n.a.</v>
      </c>
      <c r="X388" s="1155">
        <f t="shared" ca="1" si="159"/>
        <v>0</v>
      </c>
      <c r="Y388" s="1155">
        <f t="shared" ca="1" si="160"/>
        <v>0</v>
      </c>
      <c r="Z388" s="1155">
        <f t="shared" ca="1" si="161"/>
        <v>0</v>
      </c>
      <c r="AA388" s="1153">
        <f t="shared" ca="1" si="162"/>
        <v>0</v>
      </c>
      <c r="AB388" s="1126"/>
    </row>
    <row r="389" spans="1:28">
      <c r="A389" s="1165">
        <f>Calendar!J381</f>
        <v>56520</v>
      </c>
      <c r="C389" s="1125"/>
      <c r="D389" s="1146">
        <f t="shared" ca="1" si="95"/>
        <v>57223</v>
      </c>
      <c r="E389" s="1147">
        <f t="shared" ca="1" si="145"/>
        <v>57250</v>
      </c>
      <c r="F389" s="1148">
        <f t="shared" ca="1" si="146"/>
        <v>11535</v>
      </c>
      <c r="G389" s="1149">
        <f ca="1">IF(F389&lt;&gt;"",COUNTIF($F$11:F389,"&gt;0"),"")</f>
        <v>379</v>
      </c>
      <c r="H389" s="1150"/>
      <c r="I389" s="1094"/>
      <c r="J389" s="1151">
        <f t="shared" ca="1" si="147"/>
        <v>0</v>
      </c>
      <c r="K389" s="1152">
        <f t="shared" ca="1" si="148"/>
        <v>0</v>
      </c>
      <c r="L389" s="1151">
        <f t="shared" ca="1" si="149"/>
        <v>0</v>
      </c>
      <c r="M389" s="1151">
        <f t="shared" ca="1" si="150"/>
        <v>0</v>
      </c>
      <c r="N389" s="1151">
        <f t="shared" ca="1" si="151"/>
        <v>0</v>
      </c>
      <c r="O389" s="1094"/>
      <c r="P389" s="1151">
        <f t="shared" ca="1" si="152"/>
        <v>0</v>
      </c>
      <c r="Q389" s="1151">
        <f t="shared" ca="1" si="153"/>
        <v>0</v>
      </c>
      <c r="R389" s="1151">
        <f t="shared" ca="1" si="154"/>
        <v>0</v>
      </c>
      <c r="S389" s="1151">
        <f t="shared" ca="1" si="155"/>
        <v>0</v>
      </c>
      <c r="T389" s="1151">
        <f t="shared" ca="1" si="156"/>
        <v>0</v>
      </c>
      <c r="U389" s="1153">
        <f t="shared" ca="1" si="157"/>
        <v>0</v>
      </c>
      <c r="V389" s="1154" t="str">
        <f t="shared" ca="1" si="158"/>
        <v>n.a.</v>
      </c>
      <c r="X389" s="1155">
        <f t="shared" ca="1" si="159"/>
        <v>0</v>
      </c>
      <c r="Y389" s="1155">
        <f t="shared" ca="1" si="160"/>
        <v>0</v>
      </c>
      <c r="Z389" s="1155">
        <f t="shared" ca="1" si="161"/>
        <v>0</v>
      </c>
      <c r="AA389" s="1153">
        <f t="shared" ca="1" si="162"/>
        <v>0</v>
      </c>
      <c r="AB389" s="1126"/>
    </row>
    <row r="390" spans="1:28">
      <c r="A390" s="1165">
        <f>Calendar!J382</f>
        <v>56549</v>
      </c>
      <c r="C390" s="1125"/>
      <c r="D390" s="1146">
        <f t="shared" ca="1" si="95"/>
        <v>57253</v>
      </c>
      <c r="E390" s="1147">
        <f t="shared" ca="1" si="145"/>
        <v>57280</v>
      </c>
      <c r="F390" s="1148">
        <f t="shared" ca="1" si="146"/>
        <v>11565</v>
      </c>
      <c r="G390" s="1149">
        <f ca="1">IF(F390&lt;&gt;"",COUNTIF($F$11:F390,"&gt;0"),"")</f>
        <v>380</v>
      </c>
      <c r="H390" s="1150"/>
      <c r="I390" s="1094"/>
      <c r="J390" s="1151">
        <f t="shared" ca="1" si="147"/>
        <v>0</v>
      </c>
      <c r="K390" s="1152">
        <f t="shared" ca="1" si="148"/>
        <v>0</v>
      </c>
      <c r="L390" s="1151">
        <f t="shared" ca="1" si="149"/>
        <v>0</v>
      </c>
      <c r="M390" s="1151">
        <f t="shared" ca="1" si="150"/>
        <v>0</v>
      </c>
      <c r="N390" s="1151">
        <f t="shared" ca="1" si="151"/>
        <v>0</v>
      </c>
      <c r="O390" s="1094"/>
      <c r="P390" s="1151">
        <f t="shared" ca="1" si="152"/>
        <v>0</v>
      </c>
      <c r="Q390" s="1151">
        <f t="shared" ca="1" si="153"/>
        <v>0</v>
      </c>
      <c r="R390" s="1151">
        <f t="shared" ca="1" si="154"/>
        <v>0</v>
      </c>
      <c r="S390" s="1151">
        <f t="shared" ca="1" si="155"/>
        <v>0</v>
      </c>
      <c r="T390" s="1151">
        <f t="shared" ca="1" si="156"/>
        <v>0</v>
      </c>
      <c r="U390" s="1153">
        <f t="shared" ca="1" si="157"/>
        <v>0</v>
      </c>
      <c r="V390" s="1154" t="str">
        <f t="shared" ca="1" si="158"/>
        <v>n.a.</v>
      </c>
      <c r="X390" s="1155">
        <f t="shared" ca="1" si="159"/>
        <v>0</v>
      </c>
      <c r="Y390" s="1155">
        <f t="shared" ca="1" si="160"/>
        <v>0</v>
      </c>
      <c r="Z390" s="1155">
        <f t="shared" ca="1" si="161"/>
        <v>0</v>
      </c>
      <c r="AA390" s="1153">
        <f t="shared" ca="1" si="162"/>
        <v>0</v>
      </c>
      <c r="AB390" s="1126"/>
    </row>
    <row r="391" spans="1:28">
      <c r="A391" s="1165">
        <f>Calendar!J383</f>
        <v>56580</v>
      </c>
      <c r="C391" s="1125"/>
      <c r="D391" s="1146">
        <f t="shared" ca="1" si="95"/>
        <v>57284</v>
      </c>
      <c r="E391" s="1147">
        <f t="shared" ca="1" si="145"/>
        <v>57311</v>
      </c>
      <c r="F391" s="1148">
        <f t="shared" ca="1" si="146"/>
        <v>11596</v>
      </c>
      <c r="G391" s="1149">
        <f ca="1">IF(F391&lt;&gt;"",COUNTIF($F$11:F391,"&gt;0"),"")</f>
        <v>381</v>
      </c>
      <c r="H391" s="1150"/>
      <c r="I391" s="1094"/>
      <c r="J391" s="1151">
        <f t="shared" ca="1" si="147"/>
        <v>0</v>
      </c>
      <c r="K391" s="1152">
        <f t="shared" ca="1" si="148"/>
        <v>0</v>
      </c>
      <c r="L391" s="1151">
        <f t="shared" ca="1" si="149"/>
        <v>0</v>
      </c>
      <c r="M391" s="1151">
        <f t="shared" ca="1" si="150"/>
        <v>0</v>
      </c>
      <c r="N391" s="1151">
        <f t="shared" ca="1" si="151"/>
        <v>0</v>
      </c>
      <c r="O391" s="1094"/>
      <c r="P391" s="1151">
        <f t="shared" ca="1" si="152"/>
        <v>0</v>
      </c>
      <c r="Q391" s="1151">
        <f t="shared" ca="1" si="153"/>
        <v>0</v>
      </c>
      <c r="R391" s="1151">
        <f t="shared" ca="1" si="154"/>
        <v>0</v>
      </c>
      <c r="S391" s="1151">
        <f t="shared" ca="1" si="155"/>
        <v>0</v>
      </c>
      <c r="T391" s="1151">
        <f t="shared" ca="1" si="156"/>
        <v>0</v>
      </c>
      <c r="U391" s="1153">
        <f t="shared" ca="1" si="157"/>
        <v>0</v>
      </c>
      <c r="V391" s="1154" t="str">
        <f t="shared" ca="1" si="158"/>
        <v>n.a.</v>
      </c>
      <c r="X391" s="1155">
        <f t="shared" ca="1" si="159"/>
        <v>0</v>
      </c>
      <c r="Y391" s="1155">
        <f t="shared" ca="1" si="160"/>
        <v>0</v>
      </c>
      <c r="Z391" s="1155">
        <f t="shared" ca="1" si="161"/>
        <v>0</v>
      </c>
      <c r="AA391" s="1153">
        <f t="shared" ca="1" si="162"/>
        <v>0</v>
      </c>
      <c r="AB391" s="1126"/>
    </row>
    <row r="392" spans="1:28">
      <c r="A392" s="1165">
        <f>Calendar!J384</f>
        <v>56611</v>
      </c>
      <c r="C392" s="1125"/>
      <c r="D392" s="1146">
        <f t="shared" ca="1" si="95"/>
        <v>57314</v>
      </c>
      <c r="E392" s="1147">
        <f t="shared" ca="1" si="145"/>
        <v>57341</v>
      </c>
      <c r="F392" s="1148">
        <f t="shared" ca="1" si="146"/>
        <v>11626</v>
      </c>
      <c r="G392" s="1149">
        <f ca="1">IF(F392&lt;&gt;"",COUNTIF($F$11:F392,"&gt;0"),"")</f>
        <v>382</v>
      </c>
      <c r="H392" s="1150"/>
      <c r="I392" s="1094"/>
      <c r="J392" s="1151">
        <f t="shared" ca="1" si="147"/>
        <v>0</v>
      </c>
      <c r="K392" s="1152">
        <f t="shared" ca="1" si="148"/>
        <v>0</v>
      </c>
      <c r="L392" s="1151">
        <f t="shared" ca="1" si="149"/>
        <v>0</v>
      </c>
      <c r="M392" s="1151">
        <f t="shared" ca="1" si="150"/>
        <v>0</v>
      </c>
      <c r="N392" s="1151">
        <f t="shared" ca="1" si="151"/>
        <v>0</v>
      </c>
      <c r="O392" s="1094"/>
      <c r="P392" s="1151">
        <f t="shared" ca="1" si="152"/>
        <v>0</v>
      </c>
      <c r="Q392" s="1151">
        <f t="shared" ca="1" si="153"/>
        <v>0</v>
      </c>
      <c r="R392" s="1151">
        <f t="shared" ca="1" si="154"/>
        <v>0</v>
      </c>
      <c r="S392" s="1151">
        <f t="shared" ca="1" si="155"/>
        <v>0</v>
      </c>
      <c r="T392" s="1151">
        <f t="shared" ca="1" si="156"/>
        <v>0</v>
      </c>
      <c r="U392" s="1153">
        <f t="shared" ca="1" si="157"/>
        <v>0</v>
      </c>
      <c r="V392" s="1154" t="str">
        <f t="shared" ca="1" si="158"/>
        <v>n.a.</v>
      </c>
      <c r="X392" s="1155">
        <f t="shared" ca="1" si="159"/>
        <v>0</v>
      </c>
      <c r="Y392" s="1155">
        <f t="shared" ca="1" si="160"/>
        <v>0</v>
      </c>
      <c r="Z392" s="1155">
        <f t="shared" ca="1" si="161"/>
        <v>0</v>
      </c>
      <c r="AA392" s="1153">
        <f t="shared" ca="1" si="162"/>
        <v>0</v>
      </c>
      <c r="AB392" s="1126"/>
    </row>
    <row r="393" spans="1:28">
      <c r="A393" s="1165">
        <f>Calendar!J385</f>
        <v>56641</v>
      </c>
      <c r="C393" s="1125"/>
      <c r="D393" s="1146">
        <f t="shared" ca="1" si="95"/>
        <v>57345</v>
      </c>
      <c r="E393" s="1147">
        <f t="shared" ca="1" si="145"/>
        <v>57374</v>
      </c>
      <c r="F393" s="1148">
        <f t="shared" ca="1" si="146"/>
        <v>11659</v>
      </c>
      <c r="G393" s="1149">
        <f ca="1">IF(F393&lt;&gt;"",COUNTIF($F$11:F393,"&gt;0"),"")</f>
        <v>383</v>
      </c>
      <c r="H393" s="1150"/>
      <c r="I393" s="1094"/>
      <c r="J393" s="1151">
        <f t="shared" ca="1" si="147"/>
        <v>0</v>
      </c>
      <c r="K393" s="1152">
        <f t="shared" ca="1" si="148"/>
        <v>0</v>
      </c>
      <c r="L393" s="1151">
        <f t="shared" ca="1" si="149"/>
        <v>0</v>
      </c>
      <c r="M393" s="1151">
        <f t="shared" ca="1" si="150"/>
        <v>0</v>
      </c>
      <c r="N393" s="1151">
        <f t="shared" ca="1" si="151"/>
        <v>0</v>
      </c>
      <c r="O393" s="1094"/>
      <c r="P393" s="1151">
        <f t="shared" ca="1" si="152"/>
        <v>0</v>
      </c>
      <c r="Q393" s="1151">
        <f t="shared" ca="1" si="153"/>
        <v>0</v>
      </c>
      <c r="R393" s="1151">
        <f t="shared" ca="1" si="154"/>
        <v>0</v>
      </c>
      <c r="S393" s="1151">
        <f t="shared" ca="1" si="155"/>
        <v>0</v>
      </c>
      <c r="T393" s="1151">
        <f t="shared" ca="1" si="156"/>
        <v>0</v>
      </c>
      <c r="U393" s="1153">
        <f t="shared" ca="1" si="157"/>
        <v>0</v>
      </c>
      <c r="V393" s="1154" t="str">
        <f t="shared" ca="1" si="158"/>
        <v>n.a.</v>
      </c>
      <c r="X393" s="1155">
        <f t="shared" ca="1" si="159"/>
        <v>0</v>
      </c>
      <c r="Y393" s="1155">
        <f t="shared" ca="1" si="160"/>
        <v>0</v>
      </c>
      <c r="Z393" s="1155">
        <f t="shared" ca="1" si="161"/>
        <v>0</v>
      </c>
      <c r="AA393" s="1153">
        <f t="shared" ca="1" si="162"/>
        <v>0</v>
      </c>
      <c r="AB393" s="1126"/>
    </row>
    <row r="394" spans="1:28">
      <c r="A394" s="1165">
        <f>Calendar!J386</f>
        <v>56671</v>
      </c>
      <c r="C394" s="1125"/>
      <c r="D394" s="1146">
        <f t="shared" ca="1" si="95"/>
        <v>57376</v>
      </c>
      <c r="E394" s="1147">
        <f t="shared" ca="1" si="145"/>
        <v>57403</v>
      </c>
      <c r="F394" s="1148">
        <f t="shared" ca="1" si="146"/>
        <v>11688</v>
      </c>
      <c r="G394" s="1149">
        <f ca="1">IF(F394&lt;&gt;"",COUNTIF($F$11:F394,"&gt;0"),"")</f>
        <v>384</v>
      </c>
      <c r="H394" s="1150"/>
      <c r="I394" s="1094"/>
      <c r="J394" s="1151">
        <f t="shared" ca="1" si="147"/>
        <v>0</v>
      </c>
      <c r="K394" s="1152">
        <f t="shared" ca="1" si="148"/>
        <v>0</v>
      </c>
      <c r="L394" s="1151">
        <f t="shared" ca="1" si="149"/>
        <v>0</v>
      </c>
      <c r="M394" s="1151">
        <f t="shared" ca="1" si="150"/>
        <v>0</v>
      </c>
      <c r="N394" s="1151">
        <f t="shared" ca="1" si="151"/>
        <v>0</v>
      </c>
      <c r="O394" s="1094"/>
      <c r="P394" s="1151">
        <f t="shared" ca="1" si="152"/>
        <v>0</v>
      </c>
      <c r="Q394" s="1151">
        <f t="shared" ca="1" si="153"/>
        <v>0</v>
      </c>
      <c r="R394" s="1151">
        <f t="shared" ca="1" si="154"/>
        <v>0</v>
      </c>
      <c r="S394" s="1151">
        <f t="shared" ca="1" si="155"/>
        <v>0</v>
      </c>
      <c r="T394" s="1151">
        <f t="shared" ca="1" si="156"/>
        <v>0</v>
      </c>
      <c r="U394" s="1153">
        <f t="shared" ca="1" si="157"/>
        <v>0</v>
      </c>
      <c r="V394" s="1154" t="str">
        <f t="shared" ca="1" si="158"/>
        <v>n.a.</v>
      </c>
      <c r="X394" s="1155">
        <f t="shared" ca="1" si="159"/>
        <v>0</v>
      </c>
      <c r="Y394" s="1155">
        <f t="shared" ca="1" si="160"/>
        <v>0</v>
      </c>
      <c r="Z394" s="1155">
        <f t="shared" ca="1" si="161"/>
        <v>0</v>
      </c>
      <c r="AA394" s="1153">
        <f t="shared" ca="1" si="162"/>
        <v>0</v>
      </c>
      <c r="AB394" s="1126"/>
    </row>
    <row r="395" spans="1:28">
      <c r="A395" s="1165">
        <f>Calendar!J387</f>
        <v>56702</v>
      </c>
      <c r="C395" s="1125"/>
      <c r="D395" s="1146">
        <f t="shared" ca="1" si="95"/>
        <v>57404</v>
      </c>
      <c r="E395" s="1147">
        <f t="shared" ca="1" si="145"/>
        <v>57431</v>
      </c>
      <c r="F395" s="1148">
        <f t="shared" ca="1" si="146"/>
        <v>11716</v>
      </c>
      <c r="G395" s="1149">
        <f ca="1">IF(F395&lt;&gt;"",COUNTIF($F$11:F395,"&gt;0"),"")</f>
        <v>385</v>
      </c>
      <c r="H395" s="1150"/>
      <c r="I395" s="1094"/>
      <c r="J395" s="1151">
        <f t="shared" ca="1" si="147"/>
        <v>0</v>
      </c>
      <c r="K395" s="1152">
        <f t="shared" ca="1" si="148"/>
        <v>0</v>
      </c>
      <c r="L395" s="1151">
        <f t="shared" ca="1" si="149"/>
        <v>0</v>
      </c>
      <c r="M395" s="1151">
        <f t="shared" ca="1" si="150"/>
        <v>0</v>
      </c>
      <c r="N395" s="1151">
        <f t="shared" ca="1" si="151"/>
        <v>0</v>
      </c>
      <c r="O395" s="1094"/>
      <c r="P395" s="1151">
        <f t="shared" ca="1" si="152"/>
        <v>0</v>
      </c>
      <c r="Q395" s="1151">
        <f t="shared" ca="1" si="153"/>
        <v>0</v>
      </c>
      <c r="R395" s="1151">
        <f t="shared" ca="1" si="154"/>
        <v>0</v>
      </c>
      <c r="S395" s="1151">
        <f t="shared" ca="1" si="155"/>
        <v>0</v>
      </c>
      <c r="T395" s="1151">
        <f t="shared" ca="1" si="156"/>
        <v>0</v>
      </c>
      <c r="U395" s="1153">
        <f t="shared" ca="1" si="157"/>
        <v>0</v>
      </c>
      <c r="V395" s="1154" t="str">
        <f t="shared" ca="1" si="158"/>
        <v>n.a.</v>
      </c>
      <c r="X395" s="1155">
        <f t="shared" ca="1" si="159"/>
        <v>0</v>
      </c>
      <c r="Y395" s="1155">
        <f t="shared" ca="1" si="160"/>
        <v>0</v>
      </c>
      <c r="Z395" s="1155">
        <f t="shared" ca="1" si="161"/>
        <v>0</v>
      </c>
      <c r="AA395" s="1153">
        <f t="shared" ca="1" si="162"/>
        <v>0</v>
      </c>
      <c r="AB395" s="1126"/>
    </row>
    <row r="396" spans="1:28">
      <c r="A396" s="1165">
        <f>Calendar!J388</f>
        <v>56731</v>
      </c>
      <c r="C396" s="1125"/>
      <c r="D396" s="1146">
        <f t="shared" ref="D396:D459" ca="1" si="163">IF(E396&lt;&gt;"",EOMONTH(E396,-1),"")</f>
        <v>57435</v>
      </c>
      <c r="E396" s="1147">
        <f t="shared" ca="1" si="145"/>
        <v>57462</v>
      </c>
      <c r="F396" s="1148">
        <f t="shared" ca="1" si="146"/>
        <v>11747</v>
      </c>
      <c r="G396" s="1149">
        <f ca="1">IF(F396&lt;&gt;"",COUNTIF($F$11:F396,"&gt;0"),"")</f>
        <v>386</v>
      </c>
      <c r="H396" s="1150"/>
      <c r="I396" s="1094"/>
      <c r="J396" s="1151">
        <f t="shared" ca="1" si="147"/>
        <v>0</v>
      </c>
      <c r="K396" s="1152">
        <f t="shared" ca="1" si="148"/>
        <v>0</v>
      </c>
      <c r="L396" s="1151">
        <f t="shared" ca="1" si="149"/>
        <v>0</v>
      </c>
      <c r="M396" s="1151">
        <f t="shared" ca="1" si="150"/>
        <v>0</v>
      </c>
      <c r="N396" s="1151">
        <f t="shared" ca="1" si="151"/>
        <v>0</v>
      </c>
      <c r="O396" s="1094"/>
      <c r="P396" s="1151">
        <f t="shared" ca="1" si="152"/>
        <v>0</v>
      </c>
      <c r="Q396" s="1151">
        <f t="shared" ca="1" si="153"/>
        <v>0</v>
      </c>
      <c r="R396" s="1151">
        <f t="shared" ca="1" si="154"/>
        <v>0</v>
      </c>
      <c r="S396" s="1151">
        <f t="shared" ca="1" si="155"/>
        <v>0</v>
      </c>
      <c r="T396" s="1151">
        <f t="shared" ca="1" si="156"/>
        <v>0</v>
      </c>
      <c r="U396" s="1153">
        <f t="shared" ca="1" si="157"/>
        <v>0</v>
      </c>
      <c r="V396" s="1154" t="str">
        <f t="shared" ca="1" si="158"/>
        <v>n.a.</v>
      </c>
      <c r="X396" s="1155">
        <f t="shared" ca="1" si="159"/>
        <v>0</v>
      </c>
      <c r="Y396" s="1155">
        <f t="shared" ca="1" si="160"/>
        <v>0</v>
      </c>
      <c r="Z396" s="1155">
        <f t="shared" ca="1" si="161"/>
        <v>0</v>
      </c>
      <c r="AA396" s="1153">
        <f t="shared" ca="1" si="162"/>
        <v>0</v>
      </c>
      <c r="AB396" s="1126"/>
    </row>
    <row r="397" spans="1:28">
      <c r="A397" s="1165">
        <f>Calendar!J389</f>
        <v>56761</v>
      </c>
      <c r="C397" s="1125"/>
      <c r="D397" s="1146">
        <f t="shared" ca="1" si="163"/>
        <v>57465</v>
      </c>
      <c r="E397" s="1147">
        <f t="shared" ca="1" si="145"/>
        <v>57493</v>
      </c>
      <c r="F397" s="1148">
        <f t="shared" ca="1" si="146"/>
        <v>11778</v>
      </c>
      <c r="G397" s="1149">
        <f ca="1">IF(F397&lt;&gt;"",COUNTIF($F$11:F397,"&gt;0"),"")</f>
        <v>387</v>
      </c>
      <c r="H397" s="1150"/>
      <c r="I397" s="1094"/>
      <c r="J397" s="1151">
        <f t="shared" ca="1" si="147"/>
        <v>0</v>
      </c>
      <c r="K397" s="1152">
        <f t="shared" ca="1" si="148"/>
        <v>0</v>
      </c>
      <c r="L397" s="1151">
        <f t="shared" ca="1" si="149"/>
        <v>0</v>
      </c>
      <c r="M397" s="1151">
        <f t="shared" ca="1" si="150"/>
        <v>0</v>
      </c>
      <c r="N397" s="1151">
        <f t="shared" ca="1" si="151"/>
        <v>0</v>
      </c>
      <c r="O397" s="1094"/>
      <c r="P397" s="1151">
        <f t="shared" ca="1" si="152"/>
        <v>0</v>
      </c>
      <c r="Q397" s="1151">
        <f t="shared" ca="1" si="153"/>
        <v>0</v>
      </c>
      <c r="R397" s="1151">
        <f t="shared" ca="1" si="154"/>
        <v>0</v>
      </c>
      <c r="S397" s="1151">
        <f t="shared" ca="1" si="155"/>
        <v>0</v>
      </c>
      <c r="T397" s="1151">
        <f t="shared" ca="1" si="156"/>
        <v>0</v>
      </c>
      <c r="U397" s="1153">
        <f t="shared" ca="1" si="157"/>
        <v>0</v>
      </c>
      <c r="V397" s="1154" t="str">
        <f t="shared" ca="1" si="158"/>
        <v>n.a.</v>
      </c>
      <c r="X397" s="1155">
        <f t="shared" ca="1" si="159"/>
        <v>0</v>
      </c>
      <c r="Y397" s="1155">
        <f t="shared" ca="1" si="160"/>
        <v>0</v>
      </c>
      <c r="Z397" s="1155">
        <f t="shared" ca="1" si="161"/>
        <v>0</v>
      </c>
      <c r="AA397" s="1153">
        <f t="shared" ca="1" si="162"/>
        <v>0</v>
      </c>
      <c r="AB397" s="1126"/>
    </row>
    <row r="398" spans="1:28">
      <c r="A398" s="1165">
        <f>Calendar!J390</f>
        <v>56793</v>
      </c>
      <c r="C398" s="1125"/>
      <c r="D398" s="1146">
        <f t="shared" ca="1" si="163"/>
        <v>57496</v>
      </c>
      <c r="E398" s="1147">
        <f t="shared" ca="1" si="145"/>
        <v>57523</v>
      </c>
      <c r="F398" s="1148">
        <f t="shared" ca="1" si="146"/>
        <v>11808</v>
      </c>
      <c r="G398" s="1149">
        <f ca="1">IF(F398&lt;&gt;"",COUNTIF($F$11:F398,"&gt;0"),"")</f>
        <v>388</v>
      </c>
      <c r="H398" s="1150"/>
      <c r="I398" s="1094"/>
      <c r="J398" s="1151">
        <f t="shared" ca="1" si="147"/>
        <v>0</v>
      </c>
      <c r="K398" s="1152">
        <f t="shared" ca="1" si="148"/>
        <v>0</v>
      </c>
      <c r="L398" s="1151">
        <f t="shared" ca="1" si="149"/>
        <v>0</v>
      </c>
      <c r="M398" s="1151">
        <f t="shared" ca="1" si="150"/>
        <v>0</v>
      </c>
      <c r="N398" s="1151">
        <f t="shared" ca="1" si="151"/>
        <v>0</v>
      </c>
      <c r="O398" s="1094"/>
      <c r="P398" s="1151">
        <f t="shared" ca="1" si="152"/>
        <v>0</v>
      </c>
      <c r="Q398" s="1151">
        <f t="shared" ca="1" si="153"/>
        <v>0</v>
      </c>
      <c r="R398" s="1151">
        <f t="shared" ca="1" si="154"/>
        <v>0</v>
      </c>
      <c r="S398" s="1151">
        <f t="shared" ca="1" si="155"/>
        <v>0</v>
      </c>
      <c r="T398" s="1151">
        <f t="shared" ca="1" si="156"/>
        <v>0</v>
      </c>
      <c r="U398" s="1153">
        <f t="shared" ca="1" si="157"/>
        <v>0</v>
      </c>
      <c r="V398" s="1154" t="str">
        <f t="shared" ca="1" si="158"/>
        <v>n.a.</v>
      </c>
      <c r="X398" s="1155">
        <f t="shared" ca="1" si="159"/>
        <v>0</v>
      </c>
      <c r="Y398" s="1155">
        <f t="shared" ca="1" si="160"/>
        <v>0</v>
      </c>
      <c r="Z398" s="1155">
        <f t="shared" ca="1" si="161"/>
        <v>0</v>
      </c>
      <c r="AA398" s="1153">
        <f t="shared" ca="1" si="162"/>
        <v>0</v>
      </c>
      <c r="AB398" s="1126"/>
    </row>
    <row r="399" spans="1:28">
      <c r="A399" s="1165">
        <f>Calendar!J391</f>
        <v>56822</v>
      </c>
      <c r="C399" s="1125"/>
      <c r="D399" s="1146">
        <f t="shared" ca="1" si="163"/>
        <v>57526</v>
      </c>
      <c r="E399" s="1147">
        <f t="shared" ca="1" si="145"/>
        <v>57553</v>
      </c>
      <c r="F399" s="1148">
        <f t="shared" ca="1" si="146"/>
        <v>11838</v>
      </c>
      <c r="G399" s="1149">
        <f ca="1">IF(F399&lt;&gt;"",COUNTIF($F$11:F399,"&gt;0"),"")</f>
        <v>389</v>
      </c>
      <c r="H399" s="1150"/>
      <c r="I399" s="1094"/>
      <c r="J399" s="1151">
        <f t="shared" ca="1" si="147"/>
        <v>0</v>
      </c>
      <c r="K399" s="1152">
        <f t="shared" ca="1" si="148"/>
        <v>0</v>
      </c>
      <c r="L399" s="1151">
        <f t="shared" ca="1" si="149"/>
        <v>0</v>
      </c>
      <c r="M399" s="1151">
        <f t="shared" ca="1" si="150"/>
        <v>0</v>
      </c>
      <c r="N399" s="1151">
        <f t="shared" ca="1" si="151"/>
        <v>0</v>
      </c>
      <c r="O399" s="1094"/>
      <c r="P399" s="1151">
        <f t="shared" ca="1" si="152"/>
        <v>0</v>
      </c>
      <c r="Q399" s="1151">
        <f t="shared" ca="1" si="153"/>
        <v>0</v>
      </c>
      <c r="R399" s="1151">
        <f t="shared" ca="1" si="154"/>
        <v>0</v>
      </c>
      <c r="S399" s="1151">
        <f t="shared" ca="1" si="155"/>
        <v>0</v>
      </c>
      <c r="T399" s="1151">
        <f t="shared" ca="1" si="156"/>
        <v>0</v>
      </c>
      <c r="U399" s="1153">
        <f t="shared" ca="1" si="157"/>
        <v>0</v>
      </c>
      <c r="V399" s="1154" t="str">
        <f t="shared" ca="1" si="158"/>
        <v>n.a.</v>
      </c>
      <c r="X399" s="1155">
        <f t="shared" ca="1" si="159"/>
        <v>0</v>
      </c>
      <c r="Y399" s="1155">
        <f t="shared" ca="1" si="160"/>
        <v>0</v>
      </c>
      <c r="Z399" s="1155">
        <f t="shared" ca="1" si="161"/>
        <v>0</v>
      </c>
      <c r="AA399" s="1153">
        <f t="shared" ca="1" si="162"/>
        <v>0</v>
      </c>
      <c r="AB399" s="1126"/>
    </row>
    <row r="400" spans="1:28">
      <c r="A400" s="1165">
        <f>Calendar!J392</f>
        <v>56853</v>
      </c>
      <c r="C400" s="1125"/>
      <c r="D400" s="1146">
        <f t="shared" ca="1" si="163"/>
        <v>57557</v>
      </c>
      <c r="E400" s="1147">
        <f t="shared" ca="1" si="145"/>
        <v>57584</v>
      </c>
      <c r="F400" s="1148">
        <f t="shared" ca="1" si="146"/>
        <v>11869</v>
      </c>
      <c r="G400" s="1149">
        <f ca="1">IF(F400&lt;&gt;"",COUNTIF($F$11:F400,"&gt;0"),"")</f>
        <v>390</v>
      </c>
      <c r="H400" s="1150"/>
      <c r="I400" s="1094"/>
      <c r="J400" s="1151">
        <f t="shared" ca="1" si="147"/>
        <v>0</v>
      </c>
      <c r="K400" s="1152">
        <f t="shared" ca="1" si="148"/>
        <v>0</v>
      </c>
      <c r="L400" s="1151">
        <f t="shared" ca="1" si="149"/>
        <v>0</v>
      </c>
      <c r="M400" s="1151">
        <f t="shared" ca="1" si="150"/>
        <v>0</v>
      </c>
      <c r="N400" s="1151">
        <f t="shared" ca="1" si="151"/>
        <v>0</v>
      </c>
      <c r="O400" s="1094"/>
      <c r="P400" s="1151">
        <f t="shared" ca="1" si="152"/>
        <v>0</v>
      </c>
      <c r="Q400" s="1151">
        <f t="shared" ca="1" si="153"/>
        <v>0</v>
      </c>
      <c r="R400" s="1151">
        <f t="shared" ca="1" si="154"/>
        <v>0</v>
      </c>
      <c r="S400" s="1151">
        <f t="shared" ca="1" si="155"/>
        <v>0</v>
      </c>
      <c r="T400" s="1151">
        <f t="shared" ca="1" si="156"/>
        <v>0</v>
      </c>
      <c r="U400" s="1153">
        <f t="shared" ca="1" si="157"/>
        <v>0</v>
      </c>
      <c r="V400" s="1154" t="str">
        <f t="shared" ca="1" si="158"/>
        <v>n.a.</v>
      </c>
      <c r="X400" s="1155">
        <f t="shared" ca="1" si="159"/>
        <v>0</v>
      </c>
      <c r="Y400" s="1155">
        <f t="shared" ca="1" si="160"/>
        <v>0</v>
      </c>
      <c r="Z400" s="1155">
        <f t="shared" ca="1" si="161"/>
        <v>0</v>
      </c>
      <c r="AA400" s="1153">
        <f t="shared" ca="1" si="162"/>
        <v>0</v>
      </c>
      <c r="AB400" s="1126"/>
    </row>
    <row r="401" spans="1:28">
      <c r="A401" s="1165">
        <f>Calendar!J393</f>
        <v>56884</v>
      </c>
      <c r="C401" s="1125"/>
      <c r="D401" s="1146">
        <f t="shared" ca="1" si="163"/>
        <v>57588</v>
      </c>
      <c r="E401" s="1147">
        <f t="shared" ca="1" si="145"/>
        <v>57615</v>
      </c>
      <c r="F401" s="1148">
        <f t="shared" ca="1" si="146"/>
        <v>11900</v>
      </c>
      <c r="G401" s="1149">
        <f ca="1">IF(F401&lt;&gt;"",COUNTIF($F$11:F401,"&gt;0"),"")</f>
        <v>391</v>
      </c>
      <c r="H401" s="1150"/>
      <c r="I401" s="1094"/>
      <c r="J401" s="1151">
        <f t="shared" ca="1" si="147"/>
        <v>0</v>
      </c>
      <c r="K401" s="1152">
        <f t="shared" ca="1" si="148"/>
        <v>0</v>
      </c>
      <c r="L401" s="1151">
        <f t="shared" ca="1" si="149"/>
        <v>0</v>
      </c>
      <c r="M401" s="1151">
        <f t="shared" ca="1" si="150"/>
        <v>0</v>
      </c>
      <c r="N401" s="1151">
        <f t="shared" ca="1" si="151"/>
        <v>0</v>
      </c>
      <c r="O401" s="1094"/>
      <c r="P401" s="1151">
        <f t="shared" ca="1" si="152"/>
        <v>0</v>
      </c>
      <c r="Q401" s="1151">
        <f t="shared" ca="1" si="153"/>
        <v>0</v>
      </c>
      <c r="R401" s="1151">
        <f t="shared" ca="1" si="154"/>
        <v>0</v>
      </c>
      <c r="S401" s="1151">
        <f t="shared" ca="1" si="155"/>
        <v>0</v>
      </c>
      <c r="T401" s="1151">
        <f t="shared" ca="1" si="156"/>
        <v>0</v>
      </c>
      <c r="U401" s="1153">
        <f t="shared" ca="1" si="157"/>
        <v>0</v>
      </c>
      <c r="V401" s="1154" t="str">
        <f t="shared" ca="1" si="158"/>
        <v>n.a.</v>
      </c>
      <c r="X401" s="1155">
        <f t="shared" ca="1" si="159"/>
        <v>0</v>
      </c>
      <c r="Y401" s="1155">
        <f t="shared" ca="1" si="160"/>
        <v>0</v>
      </c>
      <c r="Z401" s="1155">
        <f t="shared" ca="1" si="161"/>
        <v>0</v>
      </c>
      <c r="AA401" s="1153">
        <f t="shared" ca="1" si="162"/>
        <v>0</v>
      </c>
      <c r="AB401" s="1126"/>
    </row>
    <row r="402" spans="1:28">
      <c r="A402" s="1165">
        <f>Calendar!J394</f>
        <v>56914</v>
      </c>
      <c r="C402" s="1125"/>
      <c r="D402" s="1146">
        <f t="shared" ca="1" si="163"/>
        <v>57618</v>
      </c>
      <c r="E402" s="1147">
        <f t="shared" ca="1" si="145"/>
        <v>57647</v>
      </c>
      <c r="F402" s="1148">
        <f t="shared" ca="1" si="146"/>
        <v>11932</v>
      </c>
      <c r="G402" s="1149">
        <f ca="1">IF(F402&lt;&gt;"",COUNTIF($F$11:F402,"&gt;0"),"")</f>
        <v>392</v>
      </c>
      <c r="H402" s="1150"/>
      <c r="I402" s="1094"/>
      <c r="J402" s="1151">
        <f t="shared" ca="1" si="147"/>
        <v>0</v>
      </c>
      <c r="K402" s="1152">
        <f t="shared" ca="1" si="148"/>
        <v>0</v>
      </c>
      <c r="L402" s="1151">
        <f t="shared" ca="1" si="149"/>
        <v>0</v>
      </c>
      <c r="M402" s="1151">
        <f t="shared" ca="1" si="150"/>
        <v>0</v>
      </c>
      <c r="N402" s="1151">
        <f t="shared" ca="1" si="151"/>
        <v>0</v>
      </c>
      <c r="O402" s="1094"/>
      <c r="P402" s="1151">
        <f t="shared" ca="1" si="152"/>
        <v>0</v>
      </c>
      <c r="Q402" s="1151">
        <f t="shared" ca="1" si="153"/>
        <v>0</v>
      </c>
      <c r="R402" s="1151">
        <f t="shared" ca="1" si="154"/>
        <v>0</v>
      </c>
      <c r="S402" s="1151">
        <f t="shared" ca="1" si="155"/>
        <v>0</v>
      </c>
      <c r="T402" s="1151">
        <f t="shared" ca="1" si="156"/>
        <v>0</v>
      </c>
      <c r="U402" s="1153">
        <f t="shared" ca="1" si="157"/>
        <v>0</v>
      </c>
      <c r="V402" s="1154" t="str">
        <f t="shared" ca="1" si="158"/>
        <v>n.a.</v>
      </c>
      <c r="X402" s="1155">
        <f t="shared" ca="1" si="159"/>
        <v>0</v>
      </c>
      <c r="Y402" s="1155">
        <f t="shared" ca="1" si="160"/>
        <v>0</v>
      </c>
      <c r="Z402" s="1155">
        <f t="shared" ca="1" si="161"/>
        <v>0</v>
      </c>
      <c r="AA402" s="1153">
        <f t="shared" ca="1" si="162"/>
        <v>0</v>
      </c>
      <c r="AB402" s="1126"/>
    </row>
    <row r="403" spans="1:28">
      <c r="A403" s="1165">
        <f>Calendar!J395</f>
        <v>56947</v>
      </c>
      <c r="C403" s="1125"/>
      <c r="D403" s="1146">
        <f t="shared" ca="1" si="163"/>
        <v>57649</v>
      </c>
      <c r="E403" s="1147">
        <f t="shared" ca="1" si="145"/>
        <v>57676</v>
      </c>
      <c r="F403" s="1148">
        <f t="shared" ca="1" si="146"/>
        <v>11961</v>
      </c>
      <c r="G403" s="1149">
        <f ca="1">IF(F403&lt;&gt;"",COUNTIF($F$11:F403,"&gt;0"),"")</f>
        <v>393</v>
      </c>
      <c r="H403" s="1150"/>
      <c r="I403" s="1094"/>
      <c r="J403" s="1151">
        <f t="shared" ca="1" si="147"/>
        <v>0</v>
      </c>
      <c r="K403" s="1152">
        <f t="shared" ca="1" si="148"/>
        <v>0</v>
      </c>
      <c r="L403" s="1151">
        <f t="shared" ca="1" si="149"/>
        <v>0</v>
      </c>
      <c r="M403" s="1151">
        <f t="shared" ca="1" si="150"/>
        <v>0</v>
      </c>
      <c r="N403" s="1151">
        <f t="shared" ca="1" si="151"/>
        <v>0</v>
      </c>
      <c r="O403" s="1094"/>
      <c r="P403" s="1151">
        <f t="shared" ca="1" si="152"/>
        <v>0</v>
      </c>
      <c r="Q403" s="1151">
        <f t="shared" ca="1" si="153"/>
        <v>0</v>
      </c>
      <c r="R403" s="1151">
        <f t="shared" ca="1" si="154"/>
        <v>0</v>
      </c>
      <c r="S403" s="1151">
        <f t="shared" ca="1" si="155"/>
        <v>0</v>
      </c>
      <c r="T403" s="1151">
        <f t="shared" ca="1" si="156"/>
        <v>0</v>
      </c>
      <c r="U403" s="1153">
        <f t="shared" ca="1" si="157"/>
        <v>0</v>
      </c>
      <c r="V403" s="1154" t="str">
        <f t="shared" ca="1" si="158"/>
        <v>n.a.</v>
      </c>
      <c r="X403" s="1155">
        <f t="shared" ca="1" si="159"/>
        <v>0</v>
      </c>
      <c r="Y403" s="1155">
        <f t="shared" ca="1" si="160"/>
        <v>0</v>
      </c>
      <c r="Z403" s="1155">
        <f t="shared" ca="1" si="161"/>
        <v>0</v>
      </c>
      <c r="AA403" s="1153">
        <f t="shared" ca="1" si="162"/>
        <v>0</v>
      </c>
      <c r="AB403" s="1126"/>
    </row>
    <row r="404" spans="1:28">
      <c r="A404" s="1165">
        <f>Calendar!J396</f>
        <v>56975</v>
      </c>
      <c r="C404" s="1125"/>
      <c r="D404" s="1146">
        <f t="shared" ca="1" si="163"/>
        <v>57679</v>
      </c>
      <c r="E404" s="1147">
        <f t="shared" ca="1" si="145"/>
        <v>57706</v>
      </c>
      <c r="F404" s="1148">
        <f t="shared" ca="1" si="146"/>
        <v>11991</v>
      </c>
      <c r="G404" s="1149">
        <f ca="1">IF(F404&lt;&gt;"",COUNTIF($F$11:F404,"&gt;0"),"")</f>
        <v>394</v>
      </c>
      <c r="H404" s="1150"/>
      <c r="I404" s="1094"/>
      <c r="J404" s="1151">
        <f t="shared" ca="1" si="147"/>
        <v>0</v>
      </c>
      <c r="K404" s="1152">
        <f t="shared" ca="1" si="148"/>
        <v>0</v>
      </c>
      <c r="L404" s="1151">
        <f t="shared" ca="1" si="149"/>
        <v>0</v>
      </c>
      <c r="M404" s="1151">
        <f t="shared" ca="1" si="150"/>
        <v>0</v>
      </c>
      <c r="N404" s="1151">
        <f t="shared" ca="1" si="151"/>
        <v>0</v>
      </c>
      <c r="O404" s="1094"/>
      <c r="P404" s="1151">
        <f t="shared" ca="1" si="152"/>
        <v>0</v>
      </c>
      <c r="Q404" s="1151">
        <f t="shared" ca="1" si="153"/>
        <v>0</v>
      </c>
      <c r="R404" s="1151">
        <f t="shared" ca="1" si="154"/>
        <v>0</v>
      </c>
      <c r="S404" s="1151">
        <f t="shared" ca="1" si="155"/>
        <v>0</v>
      </c>
      <c r="T404" s="1151">
        <f t="shared" ca="1" si="156"/>
        <v>0</v>
      </c>
      <c r="U404" s="1153">
        <f t="shared" ca="1" si="157"/>
        <v>0</v>
      </c>
      <c r="V404" s="1154" t="str">
        <f t="shared" ca="1" si="158"/>
        <v>n.a.</v>
      </c>
      <c r="X404" s="1155">
        <f t="shared" ca="1" si="159"/>
        <v>0</v>
      </c>
      <c r="Y404" s="1155">
        <f t="shared" ca="1" si="160"/>
        <v>0</v>
      </c>
      <c r="Z404" s="1155">
        <f t="shared" ca="1" si="161"/>
        <v>0</v>
      </c>
      <c r="AA404" s="1153">
        <f t="shared" ca="1" si="162"/>
        <v>0</v>
      </c>
      <c r="AB404" s="1126"/>
    </row>
    <row r="405" spans="1:28">
      <c r="A405" s="1165">
        <f>Calendar!J397</f>
        <v>57006</v>
      </c>
      <c r="C405" s="1125"/>
      <c r="D405" s="1146">
        <f t="shared" ca="1" si="163"/>
        <v>57710</v>
      </c>
      <c r="E405" s="1147">
        <f t="shared" ca="1" si="145"/>
        <v>57738</v>
      </c>
      <c r="F405" s="1148">
        <f t="shared" ca="1" si="146"/>
        <v>12023</v>
      </c>
      <c r="G405" s="1149">
        <f ca="1">IF(F405&lt;&gt;"",COUNTIF($F$11:F405,"&gt;0"),"")</f>
        <v>395</v>
      </c>
      <c r="H405" s="1150"/>
      <c r="I405" s="1094"/>
      <c r="J405" s="1151">
        <f t="shared" ca="1" si="147"/>
        <v>0</v>
      </c>
      <c r="K405" s="1152">
        <f t="shared" ca="1" si="148"/>
        <v>0</v>
      </c>
      <c r="L405" s="1151">
        <f t="shared" ca="1" si="149"/>
        <v>0</v>
      </c>
      <c r="M405" s="1151">
        <f t="shared" ca="1" si="150"/>
        <v>0</v>
      </c>
      <c r="N405" s="1151">
        <f t="shared" ca="1" si="151"/>
        <v>0</v>
      </c>
      <c r="O405" s="1094"/>
      <c r="P405" s="1151">
        <f t="shared" ca="1" si="152"/>
        <v>0</v>
      </c>
      <c r="Q405" s="1151">
        <f t="shared" ca="1" si="153"/>
        <v>0</v>
      </c>
      <c r="R405" s="1151">
        <f t="shared" ca="1" si="154"/>
        <v>0</v>
      </c>
      <c r="S405" s="1151">
        <f t="shared" ca="1" si="155"/>
        <v>0</v>
      </c>
      <c r="T405" s="1151">
        <f t="shared" ca="1" si="156"/>
        <v>0</v>
      </c>
      <c r="U405" s="1153">
        <f t="shared" ca="1" si="157"/>
        <v>0</v>
      </c>
      <c r="V405" s="1154" t="str">
        <f t="shared" ca="1" si="158"/>
        <v>n.a.</v>
      </c>
      <c r="X405" s="1155">
        <f t="shared" ca="1" si="159"/>
        <v>0</v>
      </c>
      <c r="Y405" s="1155">
        <f t="shared" ca="1" si="160"/>
        <v>0</v>
      </c>
      <c r="Z405" s="1155">
        <f t="shared" ca="1" si="161"/>
        <v>0</v>
      </c>
      <c r="AA405" s="1153">
        <f t="shared" ca="1" si="162"/>
        <v>0</v>
      </c>
      <c r="AB405" s="1126"/>
    </row>
    <row r="406" spans="1:28">
      <c r="A406" s="1165">
        <f>Calendar!J398</f>
        <v>57038</v>
      </c>
      <c r="C406" s="1125"/>
      <c r="D406" s="1146">
        <f t="shared" ca="1" si="163"/>
        <v>57741</v>
      </c>
      <c r="E406" s="1147">
        <f t="shared" ca="1" si="145"/>
        <v>57768</v>
      </c>
      <c r="F406" s="1148">
        <f t="shared" ca="1" si="146"/>
        <v>12053</v>
      </c>
      <c r="G406" s="1149">
        <f ca="1">IF(F406&lt;&gt;"",COUNTIF($F$11:F406,"&gt;0"),"")</f>
        <v>396</v>
      </c>
      <c r="H406" s="1150"/>
      <c r="I406" s="1094"/>
      <c r="J406" s="1151">
        <f t="shared" ca="1" si="147"/>
        <v>0</v>
      </c>
      <c r="K406" s="1152">
        <f t="shared" ca="1" si="148"/>
        <v>0</v>
      </c>
      <c r="L406" s="1151">
        <f t="shared" ca="1" si="149"/>
        <v>0</v>
      </c>
      <c r="M406" s="1151">
        <f t="shared" ca="1" si="150"/>
        <v>0</v>
      </c>
      <c r="N406" s="1151">
        <f t="shared" ca="1" si="151"/>
        <v>0</v>
      </c>
      <c r="O406" s="1094"/>
      <c r="P406" s="1151">
        <f t="shared" ca="1" si="152"/>
        <v>0</v>
      </c>
      <c r="Q406" s="1151">
        <f t="shared" ca="1" si="153"/>
        <v>0</v>
      </c>
      <c r="R406" s="1151">
        <f t="shared" ca="1" si="154"/>
        <v>0</v>
      </c>
      <c r="S406" s="1151">
        <f t="shared" ca="1" si="155"/>
        <v>0</v>
      </c>
      <c r="T406" s="1151">
        <f t="shared" ca="1" si="156"/>
        <v>0</v>
      </c>
      <c r="U406" s="1153">
        <f t="shared" ca="1" si="157"/>
        <v>0</v>
      </c>
      <c r="V406" s="1154" t="str">
        <f t="shared" ca="1" si="158"/>
        <v>n.a.</v>
      </c>
      <c r="X406" s="1155">
        <f t="shared" ca="1" si="159"/>
        <v>0</v>
      </c>
      <c r="Y406" s="1155">
        <f t="shared" ca="1" si="160"/>
        <v>0</v>
      </c>
      <c r="Z406" s="1155">
        <f t="shared" ca="1" si="161"/>
        <v>0</v>
      </c>
      <c r="AA406" s="1153">
        <f t="shared" ca="1" si="162"/>
        <v>0</v>
      </c>
      <c r="AB406" s="1126"/>
    </row>
    <row r="407" spans="1:28">
      <c r="A407" s="1165">
        <f>Calendar!J399</f>
        <v>57066</v>
      </c>
      <c r="C407" s="1125"/>
      <c r="D407" s="1146">
        <f t="shared" ca="1" si="163"/>
        <v>57769</v>
      </c>
      <c r="E407" s="1147">
        <f t="shared" ca="1" si="145"/>
        <v>57796</v>
      </c>
      <c r="F407" s="1148">
        <f t="shared" ca="1" si="146"/>
        <v>12081</v>
      </c>
      <c r="G407" s="1149">
        <f ca="1">IF(F407&lt;&gt;"",COUNTIF($F$11:F407,"&gt;0"),"")</f>
        <v>397</v>
      </c>
      <c r="H407" s="1150"/>
      <c r="I407" s="1094"/>
      <c r="J407" s="1151">
        <f t="shared" ca="1" si="147"/>
        <v>0</v>
      </c>
      <c r="K407" s="1152">
        <f t="shared" ca="1" si="148"/>
        <v>0</v>
      </c>
      <c r="L407" s="1151">
        <f t="shared" ca="1" si="149"/>
        <v>0</v>
      </c>
      <c r="M407" s="1151">
        <f t="shared" ca="1" si="150"/>
        <v>0</v>
      </c>
      <c r="N407" s="1151">
        <f t="shared" ca="1" si="151"/>
        <v>0</v>
      </c>
      <c r="O407" s="1094"/>
      <c r="P407" s="1151">
        <f t="shared" ca="1" si="152"/>
        <v>0</v>
      </c>
      <c r="Q407" s="1151">
        <f t="shared" ca="1" si="153"/>
        <v>0</v>
      </c>
      <c r="R407" s="1151">
        <f t="shared" ca="1" si="154"/>
        <v>0</v>
      </c>
      <c r="S407" s="1151">
        <f t="shared" ca="1" si="155"/>
        <v>0</v>
      </c>
      <c r="T407" s="1151">
        <f t="shared" ca="1" si="156"/>
        <v>0</v>
      </c>
      <c r="U407" s="1153">
        <f t="shared" ca="1" si="157"/>
        <v>0</v>
      </c>
      <c r="V407" s="1154" t="str">
        <f t="shared" ca="1" si="158"/>
        <v>n.a.</v>
      </c>
      <c r="X407" s="1155">
        <f t="shared" ca="1" si="159"/>
        <v>0</v>
      </c>
      <c r="Y407" s="1155">
        <f t="shared" ca="1" si="160"/>
        <v>0</v>
      </c>
      <c r="Z407" s="1155">
        <f t="shared" ca="1" si="161"/>
        <v>0</v>
      </c>
      <c r="AA407" s="1153">
        <f t="shared" ca="1" si="162"/>
        <v>0</v>
      </c>
      <c r="AB407" s="1126"/>
    </row>
    <row r="408" spans="1:28">
      <c r="A408" s="1165">
        <f>Calendar!J400</f>
        <v>57097</v>
      </c>
      <c r="C408" s="1125"/>
      <c r="D408" s="1146">
        <f t="shared" ca="1" si="163"/>
        <v>57800</v>
      </c>
      <c r="E408" s="1147">
        <f t="shared" ca="1" si="145"/>
        <v>57829</v>
      </c>
      <c r="F408" s="1148">
        <f t="shared" ca="1" si="146"/>
        <v>12114</v>
      </c>
      <c r="G408" s="1149">
        <f ca="1">IF(F408&lt;&gt;"",COUNTIF($F$11:F408,"&gt;0"),"")</f>
        <v>398</v>
      </c>
      <c r="H408" s="1150"/>
      <c r="I408" s="1094"/>
      <c r="J408" s="1151">
        <f t="shared" ca="1" si="147"/>
        <v>0</v>
      </c>
      <c r="K408" s="1152">
        <f t="shared" ca="1" si="148"/>
        <v>0</v>
      </c>
      <c r="L408" s="1151">
        <f t="shared" ca="1" si="149"/>
        <v>0</v>
      </c>
      <c r="M408" s="1151">
        <f t="shared" ca="1" si="150"/>
        <v>0</v>
      </c>
      <c r="N408" s="1151">
        <f t="shared" ca="1" si="151"/>
        <v>0</v>
      </c>
      <c r="O408" s="1094"/>
      <c r="P408" s="1151">
        <f t="shared" ca="1" si="152"/>
        <v>0</v>
      </c>
      <c r="Q408" s="1151">
        <f t="shared" ca="1" si="153"/>
        <v>0</v>
      </c>
      <c r="R408" s="1151">
        <f t="shared" ca="1" si="154"/>
        <v>0</v>
      </c>
      <c r="S408" s="1151">
        <f t="shared" ca="1" si="155"/>
        <v>0</v>
      </c>
      <c r="T408" s="1151">
        <f t="shared" ca="1" si="156"/>
        <v>0</v>
      </c>
      <c r="U408" s="1153">
        <f t="shared" ca="1" si="157"/>
        <v>0</v>
      </c>
      <c r="V408" s="1154" t="str">
        <f t="shared" ca="1" si="158"/>
        <v>n.a.</v>
      </c>
      <c r="X408" s="1155">
        <f t="shared" ca="1" si="159"/>
        <v>0</v>
      </c>
      <c r="Y408" s="1155">
        <f t="shared" ca="1" si="160"/>
        <v>0</v>
      </c>
      <c r="Z408" s="1155">
        <f t="shared" ca="1" si="161"/>
        <v>0</v>
      </c>
      <c r="AA408" s="1153">
        <f t="shared" ca="1" si="162"/>
        <v>0</v>
      </c>
      <c r="AB408" s="1126"/>
    </row>
    <row r="409" spans="1:28">
      <c r="A409" s="1165">
        <f>Calendar!J401</f>
        <v>57129</v>
      </c>
      <c r="C409" s="1125"/>
      <c r="D409" s="1146">
        <f t="shared" ca="1" si="163"/>
        <v>57830</v>
      </c>
      <c r="E409" s="1147">
        <f t="shared" ca="1" si="145"/>
        <v>57857</v>
      </c>
      <c r="F409" s="1148">
        <f t="shared" ca="1" si="146"/>
        <v>12142</v>
      </c>
      <c r="G409" s="1149">
        <f ca="1">IF(F409&lt;&gt;"",COUNTIF($F$11:F409,"&gt;0"),"")</f>
        <v>399</v>
      </c>
      <c r="H409" s="1150"/>
      <c r="I409" s="1094"/>
      <c r="J409" s="1151">
        <f t="shared" ca="1" si="147"/>
        <v>0</v>
      </c>
      <c r="K409" s="1152">
        <f t="shared" ca="1" si="148"/>
        <v>0</v>
      </c>
      <c r="L409" s="1151">
        <f t="shared" ca="1" si="149"/>
        <v>0</v>
      </c>
      <c r="M409" s="1151">
        <f t="shared" ca="1" si="150"/>
        <v>0</v>
      </c>
      <c r="N409" s="1151">
        <f t="shared" ca="1" si="151"/>
        <v>0</v>
      </c>
      <c r="O409" s="1094"/>
      <c r="P409" s="1151">
        <f t="shared" ca="1" si="152"/>
        <v>0</v>
      </c>
      <c r="Q409" s="1151">
        <f t="shared" ca="1" si="153"/>
        <v>0</v>
      </c>
      <c r="R409" s="1151">
        <f t="shared" ca="1" si="154"/>
        <v>0</v>
      </c>
      <c r="S409" s="1151">
        <f t="shared" ca="1" si="155"/>
        <v>0</v>
      </c>
      <c r="T409" s="1151">
        <f t="shared" ca="1" si="156"/>
        <v>0</v>
      </c>
      <c r="U409" s="1153">
        <f t="shared" ca="1" si="157"/>
        <v>0</v>
      </c>
      <c r="V409" s="1154" t="str">
        <f t="shared" ca="1" si="158"/>
        <v>n.a.</v>
      </c>
      <c r="X409" s="1155">
        <f t="shared" ca="1" si="159"/>
        <v>0</v>
      </c>
      <c r="Y409" s="1155">
        <f t="shared" ca="1" si="160"/>
        <v>0</v>
      </c>
      <c r="Z409" s="1155">
        <f t="shared" ca="1" si="161"/>
        <v>0</v>
      </c>
      <c r="AA409" s="1153">
        <f t="shared" ca="1" si="162"/>
        <v>0</v>
      </c>
      <c r="AB409" s="1126"/>
    </row>
    <row r="410" spans="1:28">
      <c r="A410" s="1165">
        <f>Calendar!J402</f>
        <v>57158</v>
      </c>
      <c r="C410" s="1125"/>
      <c r="D410" s="1146">
        <f t="shared" ca="1" si="163"/>
        <v>57861</v>
      </c>
      <c r="E410" s="1147">
        <f t="shared" ca="1" si="145"/>
        <v>57888</v>
      </c>
      <c r="F410" s="1148">
        <f t="shared" ca="1" si="146"/>
        <v>12173</v>
      </c>
      <c r="G410" s="1149">
        <f ca="1">IF(F410&lt;&gt;"",COUNTIF($F$11:F410,"&gt;0"),"")</f>
        <v>400</v>
      </c>
      <c r="H410" s="1150"/>
      <c r="I410" s="1094"/>
      <c r="J410" s="1151">
        <f t="shared" ca="1" si="147"/>
        <v>0</v>
      </c>
      <c r="K410" s="1152">
        <f t="shared" ca="1" si="148"/>
        <v>0</v>
      </c>
      <c r="L410" s="1151">
        <f t="shared" ca="1" si="149"/>
        <v>0</v>
      </c>
      <c r="M410" s="1151">
        <f t="shared" ca="1" si="150"/>
        <v>0</v>
      </c>
      <c r="N410" s="1151">
        <f t="shared" ca="1" si="151"/>
        <v>0</v>
      </c>
      <c r="O410" s="1094"/>
      <c r="P410" s="1151">
        <f t="shared" ca="1" si="152"/>
        <v>0</v>
      </c>
      <c r="Q410" s="1151">
        <f t="shared" ca="1" si="153"/>
        <v>0</v>
      </c>
      <c r="R410" s="1151">
        <f t="shared" ca="1" si="154"/>
        <v>0</v>
      </c>
      <c r="S410" s="1151">
        <f t="shared" ca="1" si="155"/>
        <v>0</v>
      </c>
      <c r="T410" s="1151">
        <f t="shared" ca="1" si="156"/>
        <v>0</v>
      </c>
      <c r="U410" s="1153">
        <f t="shared" ca="1" si="157"/>
        <v>0</v>
      </c>
      <c r="V410" s="1154" t="str">
        <f t="shared" ca="1" si="158"/>
        <v>n.a.</v>
      </c>
      <c r="X410" s="1155">
        <f t="shared" ca="1" si="159"/>
        <v>0</v>
      </c>
      <c r="Y410" s="1155">
        <f t="shared" ca="1" si="160"/>
        <v>0</v>
      </c>
      <c r="Z410" s="1155">
        <f t="shared" ca="1" si="161"/>
        <v>0</v>
      </c>
      <c r="AA410" s="1153">
        <f t="shared" ca="1" si="162"/>
        <v>0</v>
      </c>
      <c r="AB410" s="1126"/>
    </row>
    <row r="411" spans="1:28">
      <c r="A411" s="1165">
        <f>Calendar!J403</f>
        <v>57188</v>
      </c>
      <c r="C411" s="1125"/>
      <c r="D411" s="1146">
        <f t="shared" ca="1" si="163"/>
        <v>57891</v>
      </c>
      <c r="E411" s="1147">
        <f t="shared" ca="1" si="145"/>
        <v>57920</v>
      </c>
      <c r="F411" s="1148">
        <f t="shared" ca="1" si="146"/>
        <v>12205</v>
      </c>
      <c r="G411" s="1149">
        <f ca="1">IF(F411&lt;&gt;"",COUNTIF($F$11:F411,"&gt;0"),"")</f>
        <v>401</v>
      </c>
      <c r="H411" s="1150"/>
      <c r="I411" s="1094"/>
      <c r="J411" s="1151">
        <f t="shared" ca="1" si="147"/>
        <v>0</v>
      </c>
      <c r="K411" s="1152">
        <f t="shared" ca="1" si="148"/>
        <v>0</v>
      </c>
      <c r="L411" s="1151">
        <f t="shared" ca="1" si="149"/>
        <v>0</v>
      </c>
      <c r="M411" s="1151">
        <f t="shared" ca="1" si="150"/>
        <v>0</v>
      </c>
      <c r="N411" s="1151">
        <f t="shared" ca="1" si="151"/>
        <v>0</v>
      </c>
      <c r="O411" s="1094"/>
      <c r="P411" s="1151">
        <f t="shared" ca="1" si="152"/>
        <v>0</v>
      </c>
      <c r="Q411" s="1151">
        <f t="shared" ca="1" si="153"/>
        <v>0</v>
      </c>
      <c r="R411" s="1151">
        <f t="shared" ca="1" si="154"/>
        <v>0</v>
      </c>
      <c r="S411" s="1151">
        <f t="shared" ca="1" si="155"/>
        <v>0</v>
      </c>
      <c r="T411" s="1151">
        <f t="shared" ca="1" si="156"/>
        <v>0</v>
      </c>
      <c r="U411" s="1153">
        <f t="shared" ca="1" si="157"/>
        <v>0</v>
      </c>
      <c r="V411" s="1154" t="str">
        <f t="shared" ca="1" si="158"/>
        <v>n.a.</v>
      </c>
      <c r="X411" s="1155">
        <f t="shared" ca="1" si="159"/>
        <v>0</v>
      </c>
      <c r="Y411" s="1155">
        <f t="shared" ca="1" si="160"/>
        <v>0</v>
      </c>
      <c r="Z411" s="1155">
        <f t="shared" ca="1" si="161"/>
        <v>0</v>
      </c>
      <c r="AA411" s="1153">
        <f t="shared" ca="1" si="162"/>
        <v>0</v>
      </c>
      <c r="AB411" s="1126"/>
    </row>
    <row r="412" spans="1:28">
      <c r="A412" s="1165">
        <f>Calendar!J404</f>
        <v>57220</v>
      </c>
      <c r="C412" s="1125"/>
      <c r="D412" s="1146">
        <f t="shared" ca="1" si="163"/>
        <v>57922</v>
      </c>
      <c r="E412" s="1147">
        <f t="shared" ca="1" si="145"/>
        <v>57949</v>
      </c>
      <c r="F412" s="1148">
        <f t="shared" ca="1" si="146"/>
        <v>12234</v>
      </c>
      <c r="G412" s="1149">
        <f ca="1">IF(F412&lt;&gt;"",COUNTIF($F$11:F412,"&gt;0"),"")</f>
        <v>402</v>
      </c>
      <c r="H412" s="1150"/>
      <c r="I412" s="1094"/>
      <c r="J412" s="1151">
        <f t="shared" ca="1" si="147"/>
        <v>0</v>
      </c>
      <c r="K412" s="1152">
        <f t="shared" ca="1" si="148"/>
        <v>0</v>
      </c>
      <c r="L412" s="1151">
        <f t="shared" ca="1" si="149"/>
        <v>0</v>
      </c>
      <c r="M412" s="1151">
        <f t="shared" ca="1" si="150"/>
        <v>0</v>
      </c>
      <c r="N412" s="1151">
        <f t="shared" ca="1" si="151"/>
        <v>0</v>
      </c>
      <c r="O412" s="1094"/>
      <c r="P412" s="1151">
        <f t="shared" ca="1" si="152"/>
        <v>0</v>
      </c>
      <c r="Q412" s="1151">
        <f t="shared" ca="1" si="153"/>
        <v>0</v>
      </c>
      <c r="R412" s="1151">
        <f t="shared" ca="1" si="154"/>
        <v>0</v>
      </c>
      <c r="S412" s="1151">
        <f t="shared" ca="1" si="155"/>
        <v>0</v>
      </c>
      <c r="T412" s="1151">
        <f t="shared" ca="1" si="156"/>
        <v>0</v>
      </c>
      <c r="U412" s="1153">
        <f t="shared" ca="1" si="157"/>
        <v>0</v>
      </c>
      <c r="V412" s="1154" t="str">
        <f t="shared" ca="1" si="158"/>
        <v>n.a.</v>
      </c>
      <c r="X412" s="1155">
        <f t="shared" ca="1" si="159"/>
        <v>0</v>
      </c>
      <c r="Y412" s="1155">
        <f t="shared" ca="1" si="160"/>
        <v>0</v>
      </c>
      <c r="Z412" s="1155">
        <f t="shared" ca="1" si="161"/>
        <v>0</v>
      </c>
      <c r="AA412" s="1153">
        <f t="shared" ca="1" si="162"/>
        <v>0</v>
      </c>
      <c r="AB412" s="1126"/>
    </row>
    <row r="413" spans="1:28">
      <c r="A413" s="1165">
        <f>Calendar!J405</f>
        <v>57250</v>
      </c>
      <c r="C413" s="1125"/>
      <c r="D413" s="1146">
        <f t="shared" ca="1" si="163"/>
        <v>57953</v>
      </c>
      <c r="E413" s="1147">
        <f t="shared" ca="1" si="145"/>
        <v>57980</v>
      </c>
      <c r="F413" s="1148">
        <f t="shared" ca="1" si="146"/>
        <v>12265</v>
      </c>
      <c r="G413" s="1149">
        <f ca="1">IF(F413&lt;&gt;"",COUNTIF($F$11:F413,"&gt;0"),"")</f>
        <v>403</v>
      </c>
      <c r="H413" s="1150"/>
      <c r="I413" s="1094"/>
      <c r="J413" s="1151">
        <f t="shared" ca="1" si="147"/>
        <v>0</v>
      </c>
      <c r="K413" s="1152">
        <f t="shared" ca="1" si="148"/>
        <v>0</v>
      </c>
      <c r="L413" s="1151">
        <f t="shared" ca="1" si="149"/>
        <v>0</v>
      </c>
      <c r="M413" s="1151">
        <f t="shared" ca="1" si="150"/>
        <v>0</v>
      </c>
      <c r="N413" s="1151">
        <f t="shared" ca="1" si="151"/>
        <v>0</v>
      </c>
      <c r="O413" s="1094"/>
      <c r="P413" s="1151">
        <f t="shared" ca="1" si="152"/>
        <v>0</v>
      </c>
      <c r="Q413" s="1151">
        <f t="shared" ca="1" si="153"/>
        <v>0</v>
      </c>
      <c r="R413" s="1151">
        <f t="shared" ca="1" si="154"/>
        <v>0</v>
      </c>
      <c r="S413" s="1151">
        <f t="shared" ca="1" si="155"/>
        <v>0</v>
      </c>
      <c r="T413" s="1151">
        <f t="shared" ca="1" si="156"/>
        <v>0</v>
      </c>
      <c r="U413" s="1153">
        <f t="shared" ca="1" si="157"/>
        <v>0</v>
      </c>
      <c r="V413" s="1154" t="str">
        <f t="shared" ca="1" si="158"/>
        <v>n.a.</v>
      </c>
      <c r="X413" s="1155">
        <f t="shared" ca="1" si="159"/>
        <v>0</v>
      </c>
      <c r="Y413" s="1155">
        <f t="shared" ca="1" si="160"/>
        <v>0</v>
      </c>
      <c r="Z413" s="1155">
        <f t="shared" ca="1" si="161"/>
        <v>0</v>
      </c>
      <c r="AA413" s="1153">
        <f t="shared" ca="1" si="162"/>
        <v>0</v>
      </c>
      <c r="AB413" s="1126"/>
    </row>
    <row r="414" spans="1:28">
      <c r="A414" s="1165">
        <f>Calendar!J406</f>
        <v>57280</v>
      </c>
      <c r="C414" s="1125"/>
      <c r="D414" s="1146">
        <f t="shared" ca="1" si="163"/>
        <v>57983</v>
      </c>
      <c r="E414" s="1147">
        <f t="shared" ca="1" si="145"/>
        <v>58011</v>
      </c>
      <c r="F414" s="1148">
        <f t="shared" ca="1" si="146"/>
        <v>12296</v>
      </c>
      <c r="G414" s="1149">
        <f ca="1">IF(F414&lt;&gt;"",COUNTIF($F$11:F414,"&gt;0"),"")</f>
        <v>404</v>
      </c>
      <c r="H414" s="1150"/>
      <c r="I414" s="1094"/>
      <c r="J414" s="1151">
        <f t="shared" ca="1" si="147"/>
        <v>0</v>
      </c>
      <c r="K414" s="1152">
        <f t="shared" ca="1" si="148"/>
        <v>0</v>
      </c>
      <c r="L414" s="1151">
        <f t="shared" ca="1" si="149"/>
        <v>0</v>
      </c>
      <c r="M414" s="1151">
        <f t="shared" ca="1" si="150"/>
        <v>0</v>
      </c>
      <c r="N414" s="1151">
        <f t="shared" ca="1" si="151"/>
        <v>0</v>
      </c>
      <c r="O414" s="1094"/>
      <c r="P414" s="1151">
        <f t="shared" ca="1" si="152"/>
        <v>0</v>
      </c>
      <c r="Q414" s="1151">
        <f t="shared" ca="1" si="153"/>
        <v>0</v>
      </c>
      <c r="R414" s="1151">
        <f t="shared" ca="1" si="154"/>
        <v>0</v>
      </c>
      <c r="S414" s="1151">
        <f t="shared" ca="1" si="155"/>
        <v>0</v>
      </c>
      <c r="T414" s="1151">
        <f t="shared" ca="1" si="156"/>
        <v>0</v>
      </c>
      <c r="U414" s="1153">
        <f t="shared" ca="1" si="157"/>
        <v>0</v>
      </c>
      <c r="V414" s="1154" t="str">
        <f t="shared" ca="1" si="158"/>
        <v>n.a.</v>
      </c>
      <c r="X414" s="1155">
        <f t="shared" ca="1" si="159"/>
        <v>0</v>
      </c>
      <c r="Y414" s="1155">
        <f t="shared" ca="1" si="160"/>
        <v>0</v>
      </c>
      <c r="Z414" s="1155">
        <f t="shared" ca="1" si="161"/>
        <v>0</v>
      </c>
      <c r="AA414" s="1153">
        <f t="shared" ca="1" si="162"/>
        <v>0</v>
      </c>
      <c r="AB414" s="1126"/>
    </row>
    <row r="415" spans="1:28">
      <c r="A415" s="1165">
        <f>Calendar!J407</f>
        <v>57311</v>
      </c>
      <c r="C415" s="1125"/>
      <c r="D415" s="1146">
        <f t="shared" ca="1" si="163"/>
        <v>58014</v>
      </c>
      <c r="E415" s="1147">
        <f t="shared" ca="1" si="145"/>
        <v>58041</v>
      </c>
      <c r="F415" s="1148">
        <f t="shared" ca="1" si="146"/>
        <v>12326</v>
      </c>
      <c r="G415" s="1149">
        <f ca="1">IF(F415&lt;&gt;"",COUNTIF($F$11:F415,"&gt;0"),"")</f>
        <v>405</v>
      </c>
      <c r="H415" s="1150"/>
      <c r="I415" s="1094"/>
      <c r="J415" s="1151">
        <f t="shared" ca="1" si="147"/>
        <v>0</v>
      </c>
      <c r="K415" s="1152">
        <f t="shared" ca="1" si="148"/>
        <v>0</v>
      </c>
      <c r="L415" s="1151">
        <f t="shared" ca="1" si="149"/>
        <v>0</v>
      </c>
      <c r="M415" s="1151">
        <f t="shared" ca="1" si="150"/>
        <v>0</v>
      </c>
      <c r="N415" s="1151">
        <f t="shared" ca="1" si="151"/>
        <v>0</v>
      </c>
      <c r="O415" s="1094"/>
      <c r="P415" s="1151">
        <f t="shared" ca="1" si="152"/>
        <v>0</v>
      </c>
      <c r="Q415" s="1151">
        <f t="shared" ca="1" si="153"/>
        <v>0</v>
      </c>
      <c r="R415" s="1151">
        <f t="shared" ca="1" si="154"/>
        <v>0</v>
      </c>
      <c r="S415" s="1151">
        <f t="shared" ca="1" si="155"/>
        <v>0</v>
      </c>
      <c r="T415" s="1151">
        <f t="shared" ca="1" si="156"/>
        <v>0</v>
      </c>
      <c r="U415" s="1153">
        <f t="shared" ca="1" si="157"/>
        <v>0</v>
      </c>
      <c r="V415" s="1154" t="str">
        <f t="shared" ca="1" si="158"/>
        <v>n.a.</v>
      </c>
      <c r="X415" s="1155">
        <f t="shared" ca="1" si="159"/>
        <v>0</v>
      </c>
      <c r="Y415" s="1155">
        <f t="shared" ca="1" si="160"/>
        <v>0</v>
      </c>
      <c r="Z415" s="1155">
        <f t="shared" ca="1" si="161"/>
        <v>0</v>
      </c>
      <c r="AA415" s="1153">
        <f t="shared" ca="1" si="162"/>
        <v>0</v>
      </c>
      <c r="AB415" s="1126"/>
    </row>
    <row r="416" spans="1:28">
      <c r="A416" s="1165">
        <f>Calendar!J408</f>
        <v>57341</v>
      </c>
      <c r="C416" s="1125"/>
      <c r="D416" s="1146">
        <f t="shared" ca="1" si="163"/>
        <v>58044</v>
      </c>
      <c r="E416" s="1147">
        <f t="shared" ca="1" si="145"/>
        <v>58071</v>
      </c>
      <c r="F416" s="1148">
        <f t="shared" ca="1" si="146"/>
        <v>12356</v>
      </c>
      <c r="G416" s="1149">
        <f ca="1">IF(F416&lt;&gt;"",COUNTIF($F$11:F416,"&gt;0"),"")</f>
        <v>406</v>
      </c>
      <c r="H416" s="1150"/>
      <c r="I416" s="1094"/>
      <c r="J416" s="1151">
        <f t="shared" ca="1" si="147"/>
        <v>0</v>
      </c>
      <c r="K416" s="1152">
        <f t="shared" ca="1" si="148"/>
        <v>0</v>
      </c>
      <c r="L416" s="1151">
        <f t="shared" ca="1" si="149"/>
        <v>0</v>
      </c>
      <c r="M416" s="1151">
        <f t="shared" ca="1" si="150"/>
        <v>0</v>
      </c>
      <c r="N416" s="1151">
        <f t="shared" ca="1" si="151"/>
        <v>0</v>
      </c>
      <c r="O416" s="1094"/>
      <c r="P416" s="1151">
        <f t="shared" ca="1" si="152"/>
        <v>0</v>
      </c>
      <c r="Q416" s="1151">
        <f t="shared" ca="1" si="153"/>
        <v>0</v>
      </c>
      <c r="R416" s="1151">
        <f t="shared" ca="1" si="154"/>
        <v>0</v>
      </c>
      <c r="S416" s="1151">
        <f t="shared" ca="1" si="155"/>
        <v>0</v>
      </c>
      <c r="T416" s="1151">
        <f t="shared" ca="1" si="156"/>
        <v>0</v>
      </c>
      <c r="U416" s="1153">
        <f t="shared" ca="1" si="157"/>
        <v>0</v>
      </c>
      <c r="V416" s="1154" t="str">
        <f t="shared" ca="1" si="158"/>
        <v>n.a.</v>
      </c>
      <c r="X416" s="1155">
        <f t="shared" ca="1" si="159"/>
        <v>0</v>
      </c>
      <c r="Y416" s="1155">
        <f t="shared" ca="1" si="160"/>
        <v>0</v>
      </c>
      <c r="Z416" s="1155">
        <f t="shared" ca="1" si="161"/>
        <v>0</v>
      </c>
      <c r="AA416" s="1153">
        <f t="shared" ca="1" si="162"/>
        <v>0</v>
      </c>
      <c r="AB416" s="1126"/>
    </row>
    <row r="417" spans="1:28">
      <c r="A417" s="1165">
        <f>Calendar!J409</f>
        <v>57374</v>
      </c>
      <c r="C417" s="1125"/>
      <c r="D417" s="1146">
        <f t="shared" ca="1" si="163"/>
        <v>58075</v>
      </c>
      <c r="E417" s="1147">
        <f t="shared" ca="1" si="145"/>
        <v>58102</v>
      </c>
      <c r="F417" s="1148">
        <f t="shared" ca="1" si="146"/>
        <v>12387</v>
      </c>
      <c r="G417" s="1149">
        <f ca="1">IF(F417&lt;&gt;"",COUNTIF($F$11:F417,"&gt;0"),"")</f>
        <v>407</v>
      </c>
      <c r="H417" s="1150"/>
      <c r="I417" s="1094"/>
      <c r="J417" s="1151">
        <f t="shared" ca="1" si="147"/>
        <v>0</v>
      </c>
      <c r="K417" s="1152">
        <f t="shared" ca="1" si="148"/>
        <v>0</v>
      </c>
      <c r="L417" s="1151">
        <f t="shared" ca="1" si="149"/>
        <v>0</v>
      </c>
      <c r="M417" s="1151">
        <f t="shared" ca="1" si="150"/>
        <v>0</v>
      </c>
      <c r="N417" s="1151">
        <f t="shared" ca="1" si="151"/>
        <v>0</v>
      </c>
      <c r="O417" s="1094"/>
      <c r="P417" s="1151">
        <f t="shared" ca="1" si="152"/>
        <v>0</v>
      </c>
      <c r="Q417" s="1151">
        <f t="shared" ca="1" si="153"/>
        <v>0</v>
      </c>
      <c r="R417" s="1151">
        <f t="shared" ca="1" si="154"/>
        <v>0</v>
      </c>
      <c r="S417" s="1151">
        <f t="shared" ca="1" si="155"/>
        <v>0</v>
      </c>
      <c r="T417" s="1151">
        <f t="shared" ca="1" si="156"/>
        <v>0</v>
      </c>
      <c r="U417" s="1153">
        <f t="shared" ca="1" si="157"/>
        <v>0</v>
      </c>
      <c r="V417" s="1154" t="str">
        <f t="shared" ca="1" si="158"/>
        <v>n.a.</v>
      </c>
      <c r="X417" s="1155">
        <f t="shared" ca="1" si="159"/>
        <v>0</v>
      </c>
      <c r="Y417" s="1155">
        <f t="shared" ca="1" si="160"/>
        <v>0</v>
      </c>
      <c r="Z417" s="1155">
        <f t="shared" ca="1" si="161"/>
        <v>0</v>
      </c>
      <c r="AA417" s="1153">
        <f t="shared" ca="1" si="162"/>
        <v>0</v>
      </c>
      <c r="AB417" s="1126"/>
    </row>
    <row r="418" spans="1:28">
      <c r="A418" s="1165">
        <f>Calendar!J410</f>
        <v>57403</v>
      </c>
      <c r="C418" s="1125"/>
      <c r="D418" s="1146">
        <f t="shared" ca="1" si="163"/>
        <v>58106</v>
      </c>
      <c r="E418" s="1147">
        <f t="shared" ca="1" si="145"/>
        <v>58133</v>
      </c>
      <c r="F418" s="1148">
        <f t="shared" ca="1" si="146"/>
        <v>12418</v>
      </c>
      <c r="G418" s="1149">
        <f ca="1">IF(F418&lt;&gt;"",COUNTIF($F$11:F418,"&gt;0"),"")</f>
        <v>408</v>
      </c>
      <c r="H418" s="1150"/>
      <c r="I418" s="1094"/>
      <c r="J418" s="1151">
        <f t="shared" ca="1" si="147"/>
        <v>0</v>
      </c>
      <c r="K418" s="1152">
        <f t="shared" ca="1" si="148"/>
        <v>0</v>
      </c>
      <c r="L418" s="1151">
        <f t="shared" ca="1" si="149"/>
        <v>0</v>
      </c>
      <c r="M418" s="1151">
        <f t="shared" ca="1" si="150"/>
        <v>0</v>
      </c>
      <c r="N418" s="1151">
        <f t="shared" ca="1" si="151"/>
        <v>0</v>
      </c>
      <c r="O418" s="1094"/>
      <c r="P418" s="1151">
        <f t="shared" ca="1" si="152"/>
        <v>0</v>
      </c>
      <c r="Q418" s="1151">
        <f t="shared" ca="1" si="153"/>
        <v>0</v>
      </c>
      <c r="R418" s="1151">
        <f t="shared" ca="1" si="154"/>
        <v>0</v>
      </c>
      <c r="S418" s="1151">
        <f t="shared" ca="1" si="155"/>
        <v>0</v>
      </c>
      <c r="T418" s="1151">
        <f t="shared" ca="1" si="156"/>
        <v>0</v>
      </c>
      <c r="U418" s="1153">
        <f t="shared" ca="1" si="157"/>
        <v>0</v>
      </c>
      <c r="V418" s="1154" t="str">
        <f t="shared" ca="1" si="158"/>
        <v>n.a.</v>
      </c>
      <c r="X418" s="1155">
        <f t="shared" ca="1" si="159"/>
        <v>0</v>
      </c>
      <c r="Y418" s="1155">
        <f t="shared" ca="1" si="160"/>
        <v>0</v>
      </c>
      <c r="Z418" s="1155">
        <f t="shared" ca="1" si="161"/>
        <v>0</v>
      </c>
      <c r="AA418" s="1153">
        <f t="shared" ca="1" si="162"/>
        <v>0</v>
      </c>
      <c r="AB418" s="1126"/>
    </row>
    <row r="419" spans="1:28">
      <c r="A419" s="1165">
        <f>Calendar!J411</f>
        <v>57431</v>
      </c>
      <c r="C419" s="1125"/>
      <c r="D419" s="1146">
        <f t="shared" ca="1" si="163"/>
        <v>58134</v>
      </c>
      <c r="E419" s="1147">
        <f t="shared" ca="1" si="145"/>
        <v>58161</v>
      </c>
      <c r="F419" s="1148">
        <f t="shared" ca="1" si="146"/>
        <v>12446</v>
      </c>
      <c r="G419" s="1149">
        <f ca="1">IF(F419&lt;&gt;"",COUNTIF($F$11:F419,"&gt;0"),"")</f>
        <v>409</v>
      </c>
      <c r="H419" s="1150"/>
      <c r="I419" s="1094"/>
      <c r="J419" s="1151">
        <f t="shared" ca="1" si="147"/>
        <v>0</v>
      </c>
      <c r="K419" s="1152">
        <f t="shared" ca="1" si="148"/>
        <v>0</v>
      </c>
      <c r="L419" s="1151">
        <f t="shared" ca="1" si="149"/>
        <v>0</v>
      </c>
      <c r="M419" s="1151">
        <f t="shared" ca="1" si="150"/>
        <v>0</v>
      </c>
      <c r="N419" s="1151">
        <f t="shared" ca="1" si="151"/>
        <v>0</v>
      </c>
      <c r="O419" s="1094"/>
      <c r="P419" s="1151">
        <f t="shared" ca="1" si="152"/>
        <v>0</v>
      </c>
      <c r="Q419" s="1151">
        <f t="shared" ca="1" si="153"/>
        <v>0</v>
      </c>
      <c r="R419" s="1151">
        <f t="shared" ca="1" si="154"/>
        <v>0</v>
      </c>
      <c r="S419" s="1151">
        <f t="shared" ca="1" si="155"/>
        <v>0</v>
      </c>
      <c r="T419" s="1151">
        <f t="shared" ca="1" si="156"/>
        <v>0</v>
      </c>
      <c r="U419" s="1153">
        <f t="shared" ca="1" si="157"/>
        <v>0</v>
      </c>
      <c r="V419" s="1154" t="str">
        <f t="shared" ca="1" si="158"/>
        <v>n.a.</v>
      </c>
      <c r="X419" s="1155">
        <f t="shared" ca="1" si="159"/>
        <v>0</v>
      </c>
      <c r="Y419" s="1155">
        <f t="shared" ca="1" si="160"/>
        <v>0</v>
      </c>
      <c r="Z419" s="1155">
        <f t="shared" ca="1" si="161"/>
        <v>0</v>
      </c>
      <c r="AA419" s="1153">
        <f t="shared" ca="1" si="162"/>
        <v>0</v>
      </c>
      <c r="AB419" s="1126"/>
    </row>
    <row r="420" spans="1:28">
      <c r="A420" s="1165">
        <f>Calendar!J412</f>
        <v>57462</v>
      </c>
      <c r="C420" s="1125"/>
      <c r="D420" s="1146">
        <f t="shared" ca="1" si="163"/>
        <v>58165</v>
      </c>
      <c r="E420" s="1147">
        <f t="shared" ca="1" si="145"/>
        <v>58193</v>
      </c>
      <c r="F420" s="1148">
        <f t="shared" ca="1" si="146"/>
        <v>12478</v>
      </c>
      <c r="G420" s="1149">
        <f ca="1">IF(F420&lt;&gt;"",COUNTIF($F$11:F420,"&gt;0"),"")</f>
        <v>410</v>
      </c>
      <c r="H420" s="1150"/>
      <c r="I420" s="1094"/>
      <c r="J420" s="1151">
        <f t="shared" ca="1" si="147"/>
        <v>0</v>
      </c>
      <c r="K420" s="1152">
        <f t="shared" ca="1" si="148"/>
        <v>0</v>
      </c>
      <c r="L420" s="1151">
        <f t="shared" ca="1" si="149"/>
        <v>0</v>
      </c>
      <c r="M420" s="1151">
        <f t="shared" ca="1" si="150"/>
        <v>0</v>
      </c>
      <c r="N420" s="1151">
        <f t="shared" ca="1" si="151"/>
        <v>0</v>
      </c>
      <c r="O420" s="1094"/>
      <c r="P420" s="1151">
        <f t="shared" ca="1" si="152"/>
        <v>0</v>
      </c>
      <c r="Q420" s="1151">
        <f t="shared" ca="1" si="153"/>
        <v>0</v>
      </c>
      <c r="R420" s="1151">
        <f t="shared" ca="1" si="154"/>
        <v>0</v>
      </c>
      <c r="S420" s="1151">
        <f t="shared" ca="1" si="155"/>
        <v>0</v>
      </c>
      <c r="T420" s="1151">
        <f t="shared" ca="1" si="156"/>
        <v>0</v>
      </c>
      <c r="U420" s="1153">
        <f t="shared" ca="1" si="157"/>
        <v>0</v>
      </c>
      <c r="V420" s="1154" t="str">
        <f t="shared" ca="1" si="158"/>
        <v>n.a.</v>
      </c>
      <c r="X420" s="1155">
        <f t="shared" ca="1" si="159"/>
        <v>0</v>
      </c>
      <c r="Y420" s="1155">
        <f t="shared" ca="1" si="160"/>
        <v>0</v>
      </c>
      <c r="Z420" s="1155">
        <f t="shared" ca="1" si="161"/>
        <v>0</v>
      </c>
      <c r="AA420" s="1153">
        <f t="shared" ca="1" si="162"/>
        <v>0</v>
      </c>
      <c r="AB420" s="1126"/>
    </row>
    <row r="421" spans="1:28">
      <c r="A421" s="1165">
        <f>Calendar!J413</f>
        <v>57493</v>
      </c>
      <c r="C421" s="1125"/>
      <c r="D421" s="1146">
        <f t="shared" ca="1" si="163"/>
        <v>58195</v>
      </c>
      <c r="E421" s="1147">
        <f t="shared" ca="1" si="145"/>
        <v>58222</v>
      </c>
      <c r="F421" s="1148">
        <f t="shared" ca="1" si="146"/>
        <v>12507</v>
      </c>
      <c r="G421" s="1149">
        <f ca="1">IF(F421&lt;&gt;"",COUNTIF($F$11:F421,"&gt;0"),"")</f>
        <v>411</v>
      </c>
      <c r="H421" s="1150"/>
      <c r="I421" s="1094"/>
      <c r="J421" s="1151">
        <f t="shared" ca="1" si="147"/>
        <v>0</v>
      </c>
      <c r="K421" s="1152">
        <f t="shared" ca="1" si="148"/>
        <v>0</v>
      </c>
      <c r="L421" s="1151">
        <f t="shared" ca="1" si="149"/>
        <v>0</v>
      </c>
      <c r="M421" s="1151">
        <f t="shared" ca="1" si="150"/>
        <v>0</v>
      </c>
      <c r="N421" s="1151">
        <f t="shared" ca="1" si="151"/>
        <v>0</v>
      </c>
      <c r="O421" s="1094"/>
      <c r="P421" s="1151">
        <f t="shared" ca="1" si="152"/>
        <v>0</v>
      </c>
      <c r="Q421" s="1151">
        <f t="shared" ca="1" si="153"/>
        <v>0</v>
      </c>
      <c r="R421" s="1151">
        <f t="shared" ca="1" si="154"/>
        <v>0</v>
      </c>
      <c r="S421" s="1151">
        <f t="shared" ca="1" si="155"/>
        <v>0</v>
      </c>
      <c r="T421" s="1151">
        <f t="shared" ca="1" si="156"/>
        <v>0</v>
      </c>
      <c r="U421" s="1153">
        <f t="shared" ca="1" si="157"/>
        <v>0</v>
      </c>
      <c r="V421" s="1154" t="str">
        <f t="shared" ca="1" si="158"/>
        <v>n.a.</v>
      </c>
      <c r="X421" s="1155">
        <f t="shared" ca="1" si="159"/>
        <v>0</v>
      </c>
      <c r="Y421" s="1155">
        <f t="shared" ca="1" si="160"/>
        <v>0</v>
      </c>
      <c r="Z421" s="1155">
        <f t="shared" ca="1" si="161"/>
        <v>0</v>
      </c>
      <c r="AA421" s="1153">
        <f t="shared" ca="1" si="162"/>
        <v>0</v>
      </c>
      <c r="AB421" s="1126"/>
    </row>
    <row r="422" spans="1:28">
      <c r="A422" s="1165">
        <f>Calendar!J414</f>
        <v>57523</v>
      </c>
      <c r="C422" s="1125"/>
      <c r="D422" s="1146">
        <f t="shared" ca="1" si="163"/>
        <v>58226</v>
      </c>
      <c r="E422" s="1147">
        <f t="shared" ca="1" si="145"/>
        <v>58253</v>
      </c>
      <c r="F422" s="1148">
        <f t="shared" ca="1" si="146"/>
        <v>12538</v>
      </c>
      <c r="G422" s="1149">
        <f ca="1">IF(F422&lt;&gt;"",COUNTIF($F$11:F422,"&gt;0"),"")</f>
        <v>412</v>
      </c>
      <c r="H422" s="1150"/>
      <c r="I422" s="1094"/>
      <c r="J422" s="1151">
        <f t="shared" ca="1" si="147"/>
        <v>0</v>
      </c>
      <c r="K422" s="1152">
        <f t="shared" ca="1" si="148"/>
        <v>0</v>
      </c>
      <c r="L422" s="1151">
        <f t="shared" ca="1" si="149"/>
        <v>0</v>
      </c>
      <c r="M422" s="1151">
        <f t="shared" ca="1" si="150"/>
        <v>0</v>
      </c>
      <c r="N422" s="1151">
        <f t="shared" ca="1" si="151"/>
        <v>0</v>
      </c>
      <c r="O422" s="1094"/>
      <c r="P422" s="1151">
        <f t="shared" ca="1" si="152"/>
        <v>0</v>
      </c>
      <c r="Q422" s="1151">
        <f t="shared" ca="1" si="153"/>
        <v>0</v>
      </c>
      <c r="R422" s="1151">
        <f t="shared" ca="1" si="154"/>
        <v>0</v>
      </c>
      <c r="S422" s="1151">
        <f t="shared" ca="1" si="155"/>
        <v>0</v>
      </c>
      <c r="T422" s="1151">
        <f t="shared" ca="1" si="156"/>
        <v>0</v>
      </c>
      <c r="U422" s="1153">
        <f t="shared" ca="1" si="157"/>
        <v>0</v>
      </c>
      <c r="V422" s="1154" t="str">
        <f t="shared" ca="1" si="158"/>
        <v>n.a.</v>
      </c>
      <c r="X422" s="1155">
        <f t="shared" ca="1" si="159"/>
        <v>0</v>
      </c>
      <c r="Y422" s="1155">
        <f t="shared" ca="1" si="160"/>
        <v>0</v>
      </c>
      <c r="Z422" s="1155">
        <f t="shared" ca="1" si="161"/>
        <v>0</v>
      </c>
      <c r="AA422" s="1153">
        <f t="shared" ca="1" si="162"/>
        <v>0</v>
      </c>
      <c r="AB422" s="1126"/>
    </row>
    <row r="423" spans="1:28">
      <c r="A423" s="1165">
        <f>Calendar!J415</f>
        <v>57553</v>
      </c>
      <c r="C423" s="1125"/>
      <c r="D423" s="1146">
        <f t="shared" ca="1" si="163"/>
        <v>58256</v>
      </c>
      <c r="E423" s="1147">
        <f t="shared" ca="1" si="145"/>
        <v>58284</v>
      </c>
      <c r="F423" s="1148">
        <f t="shared" ca="1" si="146"/>
        <v>12569</v>
      </c>
      <c r="G423" s="1149">
        <f ca="1">IF(F423&lt;&gt;"",COUNTIF($F$11:F423,"&gt;0"),"")</f>
        <v>413</v>
      </c>
      <c r="H423" s="1150"/>
      <c r="I423" s="1094"/>
      <c r="J423" s="1151">
        <f t="shared" ca="1" si="147"/>
        <v>0</v>
      </c>
      <c r="K423" s="1152">
        <f t="shared" ca="1" si="148"/>
        <v>0</v>
      </c>
      <c r="L423" s="1151">
        <f t="shared" ca="1" si="149"/>
        <v>0</v>
      </c>
      <c r="M423" s="1151">
        <f t="shared" ca="1" si="150"/>
        <v>0</v>
      </c>
      <c r="N423" s="1151">
        <f t="shared" ca="1" si="151"/>
        <v>0</v>
      </c>
      <c r="O423" s="1094"/>
      <c r="P423" s="1151">
        <f t="shared" ca="1" si="152"/>
        <v>0</v>
      </c>
      <c r="Q423" s="1151">
        <f t="shared" ca="1" si="153"/>
        <v>0</v>
      </c>
      <c r="R423" s="1151">
        <f t="shared" ca="1" si="154"/>
        <v>0</v>
      </c>
      <c r="S423" s="1151">
        <f t="shared" ca="1" si="155"/>
        <v>0</v>
      </c>
      <c r="T423" s="1151">
        <f t="shared" ca="1" si="156"/>
        <v>0</v>
      </c>
      <c r="U423" s="1153">
        <f t="shared" ca="1" si="157"/>
        <v>0</v>
      </c>
      <c r="V423" s="1154" t="str">
        <f t="shared" ca="1" si="158"/>
        <v>n.a.</v>
      </c>
      <c r="X423" s="1155">
        <f t="shared" ca="1" si="159"/>
        <v>0</v>
      </c>
      <c r="Y423" s="1155">
        <f t="shared" ca="1" si="160"/>
        <v>0</v>
      </c>
      <c r="Z423" s="1155">
        <f t="shared" ca="1" si="161"/>
        <v>0</v>
      </c>
      <c r="AA423" s="1153">
        <f t="shared" ca="1" si="162"/>
        <v>0</v>
      </c>
      <c r="AB423" s="1126"/>
    </row>
    <row r="424" spans="1:28">
      <c r="A424" s="1165">
        <f>Calendar!J416</f>
        <v>57584</v>
      </c>
      <c r="C424" s="1125"/>
      <c r="D424" s="1146">
        <f t="shared" ca="1" si="163"/>
        <v>58287</v>
      </c>
      <c r="E424" s="1147">
        <f t="shared" ca="1" si="145"/>
        <v>58314</v>
      </c>
      <c r="F424" s="1148">
        <f t="shared" ca="1" si="146"/>
        <v>12599</v>
      </c>
      <c r="G424" s="1149">
        <f ca="1">IF(F424&lt;&gt;"",COUNTIF($F$11:F424,"&gt;0"),"")</f>
        <v>414</v>
      </c>
      <c r="H424" s="1150"/>
      <c r="I424" s="1094"/>
      <c r="J424" s="1151">
        <f t="shared" ca="1" si="147"/>
        <v>0</v>
      </c>
      <c r="K424" s="1152">
        <f t="shared" ca="1" si="148"/>
        <v>0</v>
      </c>
      <c r="L424" s="1151">
        <f t="shared" ca="1" si="149"/>
        <v>0</v>
      </c>
      <c r="M424" s="1151">
        <f t="shared" ca="1" si="150"/>
        <v>0</v>
      </c>
      <c r="N424" s="1151">
        <f t="shared" ca="1" si="151"/>
        <v>0</v>
      </c>
      <c r="O424" s="1094"/>
      <c r="P424" s="1151">
        <f t="shared" ca="1" si="152"/>
        <v>0</v>
      </c>
      <c r="Q424" s="1151">
        <f t="shared" ca="1" si="153"/>
        <v>0</v>
      </c>
      <c r="R424" s="1151">
        <f t="shared" ca="1" si="154"/>
        <v>0</v>
      </c>
      <c r="S424" s="1151">
        <f t="shared" ca="1" si="155"/>
        <v>0</v>
      </c>
      <c r="T424" s="1151">
        <f t="shared" ca="1" si="156"/>
        <v>0</v>
      </c>
      <c r="U424" s="1153">
        <f t="shared" ca="1" si="157"/>
        <v>0</v>
      </c>
      <c r="V424" s="1154" t="str">
        <f t="shared" ca="1" si="158"/>
        <v>n.a.</v>
      </c>
      <c r="X424" s="1155">
        <f t="shared" ca="1" si="159"/>
        <v>0</v>
      </c>
      <c r="Y424" s="1155">
        <f t="shared" ca="1" si="160"/>
        <v>0</v>
      </c>
      <c r="Z424" s="1155">
        <f t="shared" ca="1" si="161"/>
        <v>0</v>
      </c>
      <c r="AA424" s="1153">
        <f t="shared" ca="1" si="162"/>
        <v>0</v>
      </c>
      <c r="AB424" s="1126"/>
    </row>
    <row r="425" spans="1:28">
      <c r="A425" s="1165">
        <f>Calendar!J417</f>
        <v>57615</v>
      </c>
      <c r="C425" s="1125"/>
      <c r="D425" s="1146">
        <f t="shared" ca="1" si="163"/>
        <v>58318</v>
      </c>
      <c r="E425" s="1147">
        <f t="shared" ca="1" si="145"/>
        <v>58347</v>
      </c>
      <c r="F425" s="1148">
        <f t="shared" ca="1" si="146"/>
        <v>12632</v>
      </c>
      <c r="G425" s="1149">
        <f ca="1">IF(F425&lt;&gt;"",COUNTIF($F$11:F425,"&gt;0"),"")</f>
        <v>415</v>
      </c>
      <c r="H425" s="1150"/>
      <c r="I425" s="1094"/>
      <c r="J425" s="1151">
        <f t="shared" ca="1" si="147"/>
        <v>0</v>
      </c>
      <c r="K425" s="1152">
        <f t="shared" ca="1" si="148"/>
        <v>0</v>
      </c>
      <c r="L425" s="1151">
        <f t="shared" ca="1" si="149"/>
        <v>0</v>
      </c>
      <c r="M425" s="1151">
        <f t="shared" ca="1" si="150"/>
        <v>0</v>
      </c>
      <c r="N425" s="1151">
        <f t="shared" ca="1" si="151"/>
        <v>0</v>
      </c>
      <c r="O425" s="1094"/>
      <c r="P425" s="1151">
        <f t="shared" ca="1" si="152"/>
        <v>0</v>
      </c>
      <c r="Q425" s="1151">
        <f t="shared" ca="1" si="153"/>
        <v>0</v>
      </c>
      <c r="R425" s="1151">
        <f t="shared" ca="1" si="154"/>
        <v>0</v>
      </c>
      <c r="S425" s="1151">
        <f t="shared" ca="1" si="155"/>
        <v>0</v>
      </c>
      <c r="T425" s="1151">
        <f t="shared" ca="1" si="156"/>
        <v>0</v>
      </c>
      <c r="U425" s="1153">
        <f t="shared" ca="1" si="157"/>
        <v>0</v>
      </c>
      <c r="V425" s="1154" t="str">
        <f t="shared" ca="1" si="158"/>
        <v>n.a.</v>
      </c>
      <c r="X425" s="1155">
        <f t="shared" ca="1" si="159"/>
        <v>0</v>
      </c>
      <c r="Y425" s="1155">
        <f t="shared" ca="1" si="160"/>
        <v>0</v>
      </c>
      <c r="Z425" s="1155">
        <f t="shared" ca="1" si="161"/>
        <v>0</v>
      </c>
      <c r="AA425" s="1153">
        <f t="shared" ca="1" si="162"/>
        <v>0</v>
      </c>
      <c r="AB425" s="1126"/>
    </row>
    <row r="426" spans="1:28">
      <c r="A426" s="1165">
        <f>Calendar!J418</f>
        <v>57647</v>
      </c>
      <c r="C426" s="1125"/>
      <c r="D426" s="1146">
        <f t="shared" ca="1" si="163"/>
        <v>58348</v>
      </c>
      <c r="E426" s="1147">
        <f t="shared" ca="1" si="145"/>
        <v>58375</v>
      </c>
      <c r="F426" s="1148">
        <f t="shared" ca="1" si="146"/>
        <v>12660</v>
      </c>
      <c r="G426" s="1149">
        <f ca="1">IF(F426&lt;&gt;"",COUNTIF($F$11:F426,"&gt;0"),"")</f>
        <v>416</v>
      </c>
      <c r="H426" s="1150"/>
      <c r="I426" s="1094"/>
      <c r="J426" s="1151">
        <f t="shared" ca="1" si="147"/>
        <v>0</v>
      </c>
      <c r="K426" s="1152">
        <f t="shared" ca="1" si="148"/>
        <v>0</v>
      </c>
      <c r="L426" s="1151">
        <f t="shared" ca="1" si="149"/>
        <v>0</v>
      </c>
      <c r="M426" s="1151">
        <f t="shared" ca="1" si="150"/>
        <v>0</v>
      </c>
      <c r="N426" s="1151">
        <f t="shared" ca="1" si="151"/>
        <v>0</v>
      </c>
      <c r="O426" s="1094"/>
      <c r="P426" s="1151">
        <f t="shared" ca="1" si="152"/>
        <v>0</v>
      </c>
      <c r="Q426" s="1151">
        <f t="shared" ca="1" si="153"/>
        <v>0</v>
      </c>
      <c r="R426" s="1151">
        <f t="shared" ca="1" si="154"/>
        <v>0</v>
      </c>
      <c r="S426" s="1151">
        <f t="shared" ca="1" si="155"/>
        <v>0</v>
      </c>
      <c r="T426" s="1151">
        <f t="shared" ca="1" si="156"/>
        <v>0</v>
      </c>
      <c r="U426" s="1153">
        <f t="shared" ca="1" si="157"/>
        <v>0</v>
      </c>
      <c r="V426" s="1154" t="str">
        <f t="shared" ca="1" si="158"/>
        <v>n.a.</v>
      </c>
      <c r="X426" s="1155">
        <f t="shared" ca="1" si="159"/>
        <v>0</v>
      </c>
      <c r="Y426" s="1155">
        <f t="shared" ca="1" si="160"/>
        <v>0</v>
      </c>
      <c r="Z426" s="1155">
        <f t="shared" ca="1" si="161"/>
        <v>0</v>
      </c>
      <c r="AA426" s="1153">
        <f t="shared" ca="1" si="162"/>
        <v>0</v>
      </c>
      <c r="AB426" s="1126"/>
    </row>
    <row r="427" spans="1:28">
      <c r="A427" s="1165">
        <f>Calendar!J419</f>
        <v>57676</v>
      </c>
      <c r="C427" s="1125"/>
      <c r="D427" s="1146">
        <f t="shared" ca="1" si="163"/>
        <v>58379</v>
      </c>
      <c r="E427" s="1147">
        <f t="shared" ca="1" si="145"/>
        <v>58406</v>
      </c>
      <c r="F427" s="1148">
        <f t="shared" ca="1" si="146"/>
        <v>12691</v>
      </c>
      <c r="G427" s="1149">
        <f ca="1">IF(F427&lt;&gt;"",COUNTIF($F$11:F427,"&gt;0"),"")</f>
        <v>417</v>
      </c>
      <c r="H427" s="1150"/>
      <c r="I427" s="1094"/>
      <c r="J427" s="1151">
        <f t="shared" ca="1" si="147"/>
        <v>0</v>
      </c>
      <c r="K427" s="1152">
        <f t="shared" ca="1" si="148"/>
        <v>0</v>
      </c>
      <c r="L427" s="1151">
        <f t="shared" ca="1" si="149"/>
        <v>0</v>
      </c>
      <c r="M427" s="1151">
        <f t="shared" ca="1" si="150"/>
        <v>0</v>
      </c>
      <c r="N427" s="1151">
        <f t="shared" ca="1" si="151"/>
        <v>0</v>
      </c>
      <c r="O427" s="1094"/>
      <c r="P427" s="1151">
        <f t="shared" ca="1" si="152"/>
        <v>0</v>
      </c>
      <c r="Q427" s="1151">
        <f t="shared" ca="1" si="153"/>
        <v>0</v>
      </c>
      <c r="R427" s="1151">
        <f t="shared" ca="1" si="154"/>
        <v>0</v>
      </c>
      <c r="S427" s="1151">
        <f t="shared" ca="1" si="155"/>
        <v>0</v>
      </c>
      <c r="T427" s="1151">
        <f t="shared" ca="1" si="156"/>
        <v>0</v>
      </c>
      <c r="U427" s="1153">
        <f t="shared" ca="1" si="157"/>
        <v>0</v>
      </c>
      <c r="V427" s="1154" t="str">
        <f t="shared" ca="1" si="158"/>
        <v>n.a.</v>
      </c>
      <c r="X427" s="1155">
        <f t="shared" ca="1" si="159"/>
        <v>0</v>
      </c>
      <c r="Y427" s="1155">
        <f t="shared" ca="1" si="160"/>
        <v>0</v>
      </c>
      <c r="Z427" s="1155">
        <f t="shared" ca="1" si="161"/>
        <v>0</v>
      </c>
      <c r="AA427" s="1153">
        <f t="shared" ca="1" si="162"/>
        <v>0</v>
      </c>
      <c r="AB427" s="1126"/>
    </row>
    <row r="428" spans="1:28">
      <c r="A428" s="1165">
        <f>Calendar!J420</f>
        <v>57706</v>
      </c>
      <c r="C428" s="1125"/>
      <c r="D428" s="1146">
        <f t="shared" ca="1" si="163"/>
        <v>58409</v>
      </c>
      <c r="E428" s="1147">
        <f t="shared" ca="1" si="145"/>
        <v>58438</v>
      </c>
      <c r="F428" s="1148">
        <f t="shared" ca="1" si="146"/>
        <v>12723</v>
      </c>
      <c r="G428" s="1149">
        <f ca="1">IF(F428&lt;&gt;"",COUNTIF($F$11:F428,"&gt;0"),"")</f>
        <v>418</v>
      </c>
      <c r="H428" s="1150"/>
      <c r="I428" s="1094"/>
      <c r="J428" s="1151">
        <f t="shared" ca="1" si="147"/>
        <v>0</v>
      </c>
      <c r="K428" s="1152">
        <f t="shared" ca="1" si="148"/>
        <v>0</v>
      </c>
      <c r="L428" s="1151">
        <f t="shared" ca="1" si="149"/>
        <v>0</v>
      </c>
      <c r="M428" s="1151">
        <f t="shared" ca="1" si="150"/>
        <v>0</v>
      </c>
      <c r="N428" s="1151">
        <f t="shared" ca="1" si="151"/>
        <v>0</v>
      </c>
      <c r="O428" s="1094"/>
      <c r="P428" s="1151">
        <f t="shared" ca="1" si="152"/>
        <v>0</v>
      </c>
      <c r="Q428" s="1151">
        <f t="shared" ca="1" si="153"/>
        <v>0</v>
      </c>
      <c r="R428" s="1151">
        <f t="shared" ca="1" si="154"/>
        <v>0</v>
      </c>
      <c r="S428" s="1151">
        <f t="shared" ca="1" si="155"/>
        <v>0</v>
      </c>
      <c r="T428" s="1151">
        <f t="shared" ca="1" si="156"/>
        <v>0</v>
      </c>
      <c r="U428" s="1153">
        <f t="shared" ca="1" si="157"/>
        <v>0</v>
      </c>
      <c r="V428" s="1154" t="str">
        <f t="shared" ca="1" si="158"/>
        <v>n.a.</v>
      </c>
      <c r="X428" s="1155">
        <f t="shared" ca="1" si="159"/>
        <v>0</v>
      </c>
      <c r="Y428" s="1155">
        <f t="shared" ca="1" si="160"/>
        <v>0</v>
      </c>
      <c r="Z428" s="1155">
        <f t="shared" ca="1" si="161"/>
        <v>0</v>
      </c>
      <c r="AA428" s="1153">
        <f t="shared" ca="1" si="162"/>
        <v>0</v>
      </c>
      <c r="AB428" s="1126"/>
    </row>
    <row r="429" spans="1:28">
      <c r="A429" s="1165">
        <f>Calendar!J421</f>
        <v>57738</v>
      </c>
      <c r="C429" s="1125"/>
      <c r="D429" s="1146">
        <f t="shared" ca="1" si="163"/>
        <v>58440</v>
      </c>
      <c r="E429" s="1147">
        <f t="shared" ca="1" si="145"/>
        <v>58467</v>
      </c>
      <c r="F429" s="1148">
        <f t="shared" ca="1" si="146"/>
        <v>12752</v>
      </c>
      <c r="G429" s="1149">
        <f ca="1">IF(F429&lt;&gt;"",COUNTIF($F$11:F429,"&gt;0"),"")</f>
        <v>419</v>
      </c>
      <c r="H429" s="1150"/>
      <c r="I429" s="1094"/>
      <c r="J429" s="1151">
        <f t="shared" ca="1" si="147"/>
        <v>0</v>
      </c>
      <c r="K429" s="1152">
        <f t="shared" ca="1" si="148"/>
        <v>0</v>
      </c>
      <c r="L429" s="1151">
        <f t="shared" ca="1" si="149"/>
        <v>0</v>
      </c>
      <c r="M429" s="1151">
        <f t="shared" ca="1" si="150"/>
        <v>0</v>
      </c>
      <c r="N429" s="1151">
        <f t="shared" ca="1" si="151"/>
        <v>0</v>
      </c>
      <c r="O429" s="1094"/>
      <c r="P429" s="1151">
        <f t="shared" ca="1" si="152"/>
        <v>0</v>
      </c>
      <c r="Q429" s="1151">
        <f t="shared" ca="1" si="153"/>
        <v>0</v>
      </c>
      <c r="R429" s="1151">
        <f t="shared" ca="1" si="154"/>
        <v>0</v>
      </c>
      <c r="S429" s="1151">
        <f t="shared" ca="1" si="155"/>
        <v>0</v>
      </c>
      <c r="T429" s="1151">
        <f t="shared" ca="1" si="156"/>
        <v>0</v>
      </c>
      <c r="U429" s="1153">
        <f t="shared" ca="1" si="157"/>
        <v>0</v>
      </c>
      <c r="V429" s="1154" t="str">
        <f t="shared" ca="1" si="158"/>
        <v>n.a.</v>
      </c>
      <c r="X429" s="1155">
        <f t="shared" ca="1" si="159"/>
        <v>0</v>
      </c>
      <c r="Y429" s="1155">
        <f t="shared" ca="1" si="160"/>
        <v>0</v>
      </c>
      <c r="Z429" s="1155">
        <f t="shared" ca="1" si="161"/>
        <v>0</v>
      </c>
      <c r="AA429" s="1153">
        <f t="shared" ca="1" si="162"/>
        <v>0</v>
      </c>
      <c r="AB429" s="1126"/>
    </row>
    <row r="430" spans="1:28">
      <c r="A430" s="1165">
        <f>Calendar!J422</f>
        <v>57768</v>
      </c>
      <c r="C430" s="1125"/>
      <c r="D430" s="1146">
        <f t="shared" ca="1" si="163"/>
        <v>58471</v>
      </c>
      <c r="E430" s="1147">
        <f t="shared" ca="1" si="145"/>
        <v>58498</v>
      </c>
      <c r="F430" s="1148">
        <f t="shared" ca="1" si="146"/>
        <v>12783</v>
      </c>
      <c r="G430" s="1149">
        <f ca="1">IF(F430&lt;&gt;"",COUNTIF($F$11:F430,"&gt;0"),"")</f>
        <v>420</v>
      </c>
      <c r="H430" s="1150"/>
      <c r="I430" s="1094"/>
      <c r="J430" s="1151">
        <f t="shared" ca="1" si="147"/>
        <v>0</v>
      </c>
      <c r="K430" s="1152">
        <f t="shared" ca="1" si="148"/>
        <v>0</v>
      </c>
      <c r="L430" s="1151">
        <f t="shared" ca="1" si="149"/>
        <v>0</v>
      </c>
      <c r="M430" s="1151">
        <f t="shared" ca="1" si="150"/>
        <v>0</v>
      </c>
      <c r="N430" s="1151">
        <f t="shared" ca="1" si="151"/>
        <v>0</v>
      </c>
      <c r="O430" s="1094"/>
      <c r="P430" s="1151">
        <f t="shared" ca="1" si="152"/>
        <v>0</v>
      </c>
      <c r="Q430" s="1151">
        <f t="shared" ca="1" si="153"/>
        <v>0</v>
      </c>
      <c r="R430" s="1151">
        <f t="shared" ca="1" si="154"/>
        <v>0</v>
      </c>
      <c r="S430" s="1151">
        <f t="shared" ca="1" si="155"/>
        <v>0</v>
      </c>
      <c r="T430" s="1151">
        <f t="shared" ca="1" si="156"/>
        <v>0</v>
      </c>
      <c r="U430" s="1153">
        <f t="shared" ca="1" si="157"/>
        <v>0</v>
      </c>
      <c r="V430" s="1154" t="str">
        <f t="shared" ca="1" si="158"/>
        <v>n.a.</v>
      </c>
      <c r="X430" s="1155">
        <f t="shared" ca="1" si="159"/>
        <v>0</v>
      </c>
      <c r="Y430" s="1155">
        <f t="shared" ca="1" si="160"/>
        <v>0</v>
      </c>
      <c r="Z430" s="1155">
        <f t="shared" ca="1" si="161"/>
        <v>0</v>
      </c>
      <c r="AA430" s="1153">
        <f t="shared" ca="1" si="162"/>
        <v>0</v>
      </c>
      <c r="AB430" s="1126"/>
    </row>
    <row r="431" spans="1:28">
      <c r="A431" s="1165">
        <f>Calendar!J423</f>
        <v>57796</v>
      </c>
      <c r="C431" s="1125"/>
      <c r="D431" s="1146">
        <f t="shared" ca="1" si="163"/>
        <v>58500</v>
      </c>
      <c r="E431" s="1147">
        <f t="shared" ca="1" si="145"/>
        <v>58529</v>
      </c>
      <c r="F431" s="1148">
        <f t="shared" ca="1" si="146"/>
        <v>12814</v>
      </c>
      <c r="G431" s="1149">
        <f ca="1">IF(F431&lt;&gt;"",COUNTIF($F$11:F431,"&gt;0"),"")</f>
        <v>421</v>
      </c>
      <c r="H431" s="1150"/>
      <c r="I431" s="1094"/>
      <c r="J431" s="1151">
        <f t="shared" ca="1" si="147"/>
        <v>0</v>
      </c>
      <c r="K431" s="1152">
        <f t="shared" ca="1" si="148"/>
        <v>0</v>
      </c>
      <c r="L431" s="1151">
        <f t="shared" ca="1" si="149"/>
        <v>0</v>
      </c>
      <c r="M431" s="1151">
        <f t="shared" ca="1" si="150"/>
        <v>0</v>
      </c>
      <c r="N431" s="1151">
        <f t="shared" ca="1" si="151"/>
        <v>0</v>
      </c>
      <c r="O431" s="1094"/>
      <c r="P431" s="1151">
        <f t="shared" ca="1" si="152"/>
        <v>0</v>
      </c>
      <c r="Q431" s="1151">
        <f t="shared" ca="1" si="153"/>
        <v>0</v>
      </c>
      <c r="R431" s="1151">
        <f t="shared" ca="1" si="154"/>
        <v>0</v>
      </c>
      <c r="S431" s="1151">
        <f t="shared" ca="1" si="155"/>
        <v>0</v>
      </c>
      <c r="T431" s="1151">
        <f t="shared" ca="1" si="156"/>
        <v>0</v>
      </c>
      <c r="U431" s="1153">
        <f t="shared" ca="1" si="157"/>
        <v>0</v>
      </c>
      <c r="V431" s="1154" t="str">
        <f t="shared" ca="1" si="158"/>
        <v>n.a.</v>
      </c>
      <c r="X431" s="1155">
        <f t="shared" ca="1" si="159"/>
        <v>0</v>
      </c>
      <c r="Y431" s="1155">
        <f t="shared" ca="1" si="160"/>
        <v>0</v>
      </c>
      <c r="Z431" s="1155">
        <f t="shared" ca="1" si="161"/>
        <v>0</v>
      </c>
      <c r="AA431" s="1153">
        <f t="shared" ca="1" si="162"/>
        <v>0</v>
      </c>
      <c r="AB431" s="1126"/>
    </row>
    <row r="432" spans="1:28">
      <c r="A432" s="1165">
        <f>Calendar!J424</f>
        <v>57829</v>
      </c>
      <c r="C432" s="1125"/>
      <c r="D432" s="1146">
        <f t="shared" ca="1" si="163"/>
        <v>58531</v>
      </c>
      <c r="E432" s="1147">
        <f t="shared" ca="1" si="145"/>
        <v>58558</v>
      </c>
      <c r="F432" s="1148">
        <f t="shared" ca="1" si="146"/>
        <v>12843</v>
      </c>
      <c r="G432" s="1149">
        <f ca="1">IF(F432&lt;&gt;"",COUNTIF($F$11:F432,"&gt;0"),"")</f>
        <v>422</v>
      </c>
      <c r="H432" s="1150"/>
      <c r="I432" s="1094"/>
      <c r="J432" s="1151">
        <f t="shared" ca="1" si="147"/>
        <v>0</v>
      </c>
      <c r="K432" s="1152">
        <f t="shared" ca="1" si="148"/>
        <v>0</v>
      </c>
      <c r="L432" s="1151">
        <f t="shared" ca="1" si="149"/>
        <v>0</v>
      </c>
      <c r="M432" s="1151">
        <f t="shared" ca="1" si="150"/>
        <v>0</v>
      </c>
      <c r="N432" s="1151">
        <f t="shared" ca="1" si="151"/>
        <v>0</v>
      </c>
      <c r="O432" s="1094"/>
      <c r="P432" s="1151">
        <f t="shared" ca="1" si="152"/>
        <v>0</v>
      </c>
      <c r="Q432" s="1151">
        <f t="shared" ca="1" si="153"/>
        <v>0</v>
      </c>
      <c r="R432" s="1151">
        <f t="shared" ca="1" si="154"/>
        <v>0</v>
      </c>
      <c r="S432" s="1151">
        <f t="shared" ca="1" si="155"/>
        <v>0</v>
      </c>
      <c r="T432" s="1151">
        <f t="shared" ca="1" si="156"/>
        <v>0</v>
      </c>
      <c r="U432" s="1153">
        <f t="shared" ca="1" si="157"/>
        <v>0</v>
      </c>
      <c r="V432" s="1154" t="str">
        <f t="shared" ca="1" si="158"/>
        <v>n.a.</v>
      </c>
      <c r="X432" s="1155">
        <f t="shared" ca="1" si="159"/>
        <v>0</v>
      </c>
      <c r="Y432" s="1155">
        <f t="shared" ca="1" si="160"/>
        <v>0</v>
      </c>
      <c r="Z432" s="1155">
        <f t="shared" ca="1" si="161"/>
        <v>0</v>
      </c>
      <c r="AA432" s="1153">
        <f t="shared" ca="1" si="162"/>
        <v>0</v>
      </c>
      <c r="AB432" s="1126"/>
    </row>
    <row r="433" spans="1:28">
      <c r="A433" s="1165">
        <f>Calendar!J425</f>
        <v>57857</v>
      </c>
      <c r="C433" s="1125"/>
      <c r="D433" s="1146">
        <f t="shared" ca="1" si="163"/>
        <v>58561</v>
      </c>
      <c r="E433" s="1147">
        <f t="shared" ca="1" si="145"/>
        <v>58588</v>
      </c>
      <c r="F433" s="1148">
        <f t="shared" ca="1" si="146"/>
        <v>12873</v>
      </c>
      <c r="G433" s="1149">
        <f ca="1">IF(F433&lt;&gt;"",COUNTIF($F$11:F433,"&gt;0"),"")</f>
        <v>423</v>
      </c>
      <c r="H433" s="1150"/>
      <c r="I433" s="1094"/>
      <c r="J433" s="1151">
        <f t="shared" ca="1" si="147"/>
        <v>0</v>
      </c>
      <c r="K433" s="1152">
        <f t="shared" ca="1" si="148"/>
        <v>0</v>
      </c>
      <c r="L433" s="1151">
        <f t="shared" ca="1" si="149"/>
        <v>0</v>
      </c>
      <c r="M433" s="1151">
        <f t="shared" ca="1" si="150"/>
        <v>0</v>
      </c>
      <c r="N433" s="1151">
        <f t="shared" ca="1" si="151"/>
        <v>0</v>
      </c>
      <c r="O433" s="1094"/>
      <c r="P433" s="1151">
        <f t="shared" ca="1" si="152"/>
        <v>0</v>
      </c>
      <c r="Q433" s="1151">
        <f t="shared" ca="1" si="153"/>
        <v>0</v>
      </c>
      <c r="R433" s="1151">
        <f t="shared" ca="1" si="154"/>
        <v>0</v>
      </c>
      <c r="S433" s="1151">
        <f t="shared" ca="1" si="155"/>
        <v>0</v>
      </c>
      <c r="T433" s="1151">
        <f t="shared" ca="1" si="156"/>
        <v>0</v>
      </c>
      <c r="U433" s="1153">
        <f t="shared" ca="1" si="157"/>
        <v>0</v>
      </c>
      <c r="V433" s="1154" t="str">
        <f t="shared" ca="1" si="158"/>
        <v>n.a.</v>
      </c>
      <c r="X433" s="1155">
        <f t="shared" ca="1" si="159"/>
        <v>0</v>
      </c>
      <c r="Y433" s="1155">
        <f t="shared" ca="1" si="160"/>
        <v>0</v>
      </c>
      <c r="Z433" s="1155">
        <f t="shared" ca="1" si="161"/>
        <v>0</v>
      </c>
      <c r="AA433" s="1153">
        <f t="shared" ca="1" si="162"/>
        <v>0</v>
      </c>
      <c r="AB433" s="1126"/>
    </row>
    <row r="434" spans="1:28">
      <c r="A434" s="1165">
        <f>Calendar!J426</f>
        <v>57888</v>
      </c>
      <c r="C434" s="1125"/>
      <c r="D434" s="1146">
        <f t="shared" ca="1" si="163"/>
        <v>58592</v>
      </c>
      <c r="E434" s="1147">
        <f t="shared" ca="1" si="145"/>
        <v>58620</v>
      </c>
      <c r="F434" s="1148">
        <f t="shared" ca="1" si="146"/>
        <v>12905</v>
      </c>
      <c r="G434" s="1149">
        <f ca="1">IF(F434&lt;&gt;"",COUNTIF($F$11:F434,"&gt;0"),"")</f>
        <v>424</v>
      </c>
      <c r="H434" s="1150"/>
      <c r="I434" s="1094"/>
      <c r="J434" s="1151">
        <f t="shared" ca="1" si="147"/>
        <v>0</v>
      </c>
      <c r="K434" s="1152">
        <f t="shared" ca="1" si="148"/>
        <v>0</v>
      </c>
      <c r="L434" s="1151">
        <f t="shared" ca="1" si="149"/>
        <v>0</v>
      </c>
      <c r="M434" s="1151">
        <f t="shared" ca="1" si="150"/>
        <v>0</v>
      </c>
      <c r="N434" s="1151">
        <f t="shared" ca="1" si="151"/>
        <v>0</v>
      </c>
      <c r="O434" s="1094"/>
      <c r="P434" s="1151">
        <f t="shared" ca="1" si="152"/>
        <v>0</v>
      </c>
      <c r="Q434" s="1151">
        <f t="shared" ca="1" si="153"/>
        <v>0</v>
      </c>
      <c r="R434" s="1151">
        <f t="shared" ca="1" si="154"/>
        <v>0</v>
      </c>
      <c r="S434" s="1151">
        <f t="shared" ca="1" si="155"/>
        <v>0</v>
      </c>
      <c r="T434" s="1151">
        <f t="shared" ca="1" si="156"/>
        <v>0</v>
      </c>
      <c r="U434" s="1153">
        <f t="shared" ca="1" si="157"/>
        <v>0</v>
      </c>
      <c r="V434" s="1154" t="str">
        <f t="shared" ca="1" si="158"/>
        <v>n.a.</v>
      </c>
      <c r="X434" s="1155">
        <f t="shared" ca="1" si="159"/>
        <v>0</v>
      </c>
      <c r="Y434" s="1155">
        <f t="shared" ca="1" si="160"/>
        <v>0</v>
      </c>
      <c r="Z434" s="1155">
        <f t="shared" ca="1" si="161"/>
        <v>0</v>
      </c>
      <c r="AA434" s="1153">
        <f t="shared" ca="1" si="162"/>
        <v>0</v>
      </c>
      <c r="AB434" s="1126"/>
    </row>
    <row r="435" spans="1:28">
      <c r="A435" s="1165">
        <f>Calendar!J427</f>
        <v>57920</v>
      </c>
      <c r="C435" s="1125"/>
      <c r="D435" s="1146">
        <f t="shared" ca="1" si="163"/>
        <v>58622</v>
      </c>
      <c r="E435" s="1147">
        <f t="shared" ca="1" si="145"/>
        <v>58649</v>
      </c>
      <c r="F435" s="1148">
        <f t="shared" ca="1" si="146"/>
        <v>12934</v>
      </c>
      <c r="G435" s="1149">
        <f ca="1">IF(F435&lt;&gt;"",COUNTIF($F$11:F435,"&gt;0"),"")</f>
        <v>425</v>
      </c>
      <c r="H435" s="1150"/>
      <c r="I435" s="1094"/>
      <c r="J435" s="1151">
        <f t="shared" ca="1" si="147"/>
        <v>0</v>
      </c>
      <c r="K435" s="1152">
        <f t="shared" ca="1" si="148"/>
        <v>0</v>
      </c>
      <c r="L435" s="1151">
        <f t="shared" ca="1" si="149"/>
        <v>0</v>
      </c>
      <c r="M435" s="1151">
        <f t="shared" ca="1" si="150"/>
        <v>0</v>
      </c>
      <c r="N435" s="1151">
        <f t="shared" ca="1" si="151"/>
        <v>0</v>
      </c>
      <c r="O435" s="1094"/>
      <c r="P435" s="1151">
        <f t="shared" ca="1" si="152"/>
        <v>0</v>
      </c>
      <c r="Q435" s="1151">
        <f t="shared" ca="1" si="153"/>
        <v>0</v>
      </c>
      <c r="R435" s="1151">
        <f t="shared" ca="1" si="154"/>
        <v>0</v>
      </c>
      <c r="S435" s="1151">
        <f t="shared" ca="1" si="155"/>
        <v>0</v>
      </c>
      <c r="T435" s="1151">
        <f t="shared" ca="1" si="156"/>
        <v>0</v>
      </c>
      <c r="U435" s="1153">
        <f t="shared" ca="1" si="157"/>
        <v>0</v>
      </c>
      <c r="V435" s="1154" t="str">
        <f t="shared" ca="1" si="158"/>
        <v>n.a.</v>
      </c>
      <c r="X435" s="1155">
        <f t="shared" ca="1" si="159"/>
        <v>0</v>
      </c>
      <c r="Y435" s="1155">
        <f t="shared" ca="1" si="160"/>
        <v>0</v>
      </c>
      <c r="Z435" s="1155">
        <f t="shared" ca="1" si="161"/>
        <v>0</v>
      </c>
      <c r="AA435" s="1153">
        <f t="shared" ca="1" si="162"/>
        <v>0</v>
      </c>
      <c r="AB435" s="1126"/>
    </row>
    <row r="436" spans="1:28">
      <c r="A436" s="1165">
        <f>Calendar!J428</f>
        <v>57949</v>
      </c>
      <c r="C436" s="1125"/>
      <c r="D436" s="1146">
        <f t="shared" ca="1" si="163"/>
        <v>58653</v>
      </c>
      <c r="E436" s="1147">
        <f t="shared" ca="1" si="145"/>
        <v>58680</v>
      </c>
      <c r="F436" s="1148">
        <f t="shared" ca="1" si="146"/>
        <v>12965</v>
      </c>
      <c r="G436" s="1149">
        <f ca="1">IF(F436&lt;&gt;"",COUNTIF($F$11:F436,"&gt;0"),"")</f>
        <v>426</v>
      </c>
      <c r="H436" s="1150"/>
      <c r="I436" s="1094"/>
      <c r="J436" s="1151">
        <f t="shared" ca="1" si="147"/>
        <v>0</v>
      </c>
      <c r="K436" s="1152">
        <f t="shared" ca="1" si="148"/>
        <v>0</v>
      </c>
      <c r="L436" s="1151">
        <f t="shared" ca="1" si="149"/>
        <v>0</v>
      </c>
      <c r="M436" s="1151">
        <f t="shared" ca="1" si="150"/>
        <v>0</v>
      </c>
      <c r="N436" s="1151">
        <f t="shared" ca="1" si="151"/>
        <v>0</v>
      </c>
      <c r="O436" s="1094"/>
      <c r="P436" s="1151">
        <f t="shared" ca="1" si="152"/>
        <v>0</v>
      </c>
      <c r="Q436" s="1151">
        <f t="shared" ca="1" si="153"/>
        <v>0</v>
      </c>
      <c r="R436" s="1151">
        <f t="shared" ca="1" si="154"/>
        <v>0</v>
      </c>
      <c r="S436" s="1151">
        <f t="shared" ca="1" si="155"/>
        <v>0</v>
      </c>
      <c r="T436" s="1151">
        <f t="shared" ca="1" si="156"/>
        <v>0</v>
      </c>
      <c r="U436" s="1153">
        <f t="shared" ca="1" si="157"/>
        <v>0</v>
      </c>
      <c r="V436" s="1154" t="str">
        <f t="shared" ca="1" si="158"/>
        <v>n.a.</v>
      </c>
      <c r="X436" s="1155">
        <f t="shared" ca="1" si="159"/>
        <v>0</v>
      </c>
      <c r="Y436" s="1155">
        <f t="shared" ca="1" si="160"/>
        <v>0</v>
      </c>
      <c r="Z436" s="1155">
        <f t="shared" ca="1" si="161"/>
        <v>0</v>
      </c>
      <c r="AA436" s="1153">
        <f t="shared" ca="1" si="162"/>
        <v>0</v>
      </c>
      <c r="AB436" s="1126"/>
    </row>
    <row r="437" spans="1:28">
      <c r="A437" s="1165">
        <f>Calendar!J429</f>
        <v>57980</v>
      </c>
      <c r="C437" s="1125"/>
      <c r="D437" s="1146">
        <f t="shared" ca="1" si="163"/>
        <v>58684</v>
      </c>
      <c r="E437" s="1147">
        <f t="shared" ca="1" si="145"/>
        <v>58711</v>
      </c>
      <c r="F437" s="1148">
        <f t="shared" ca="1" si="146"/>
        <v>12996</v>
      </c>
      <c r="G437" s="1149">
        <f ca="1">IF(F437&lt;&gt;"",COUNTIF($F$11:F437,"&gt;0"),"")</f>
        <v>427</v>
      </c>
      <c r="H437" s="1150"/>
      <c r="I437" s="1094"/>
      <c r="J437" s="1151">
        <f t="shared" ca="1" si="147"/>
        <v>0</v>
      </c>
      <c r="K437" s="1152">
        <f t="shared" ca="1" si="148"/>
        <v>0</v>
      </c>
      <c r="L437" s="1151">
        <f t="shared" ca="1" si="149"/>
        <v>0</v>
      </c>
      <c r="M437" s="1151">
        <f t="shared" ca="1" si="150"/>
        <v>0</v>
      </c>
      <c r="N437" s="1151">
        <f t="shared" ca="1" si="151"/>
        <v>0</v>
      </c>
      <c r="O437" s="1094"/>
      <c r="P437" s="1151">
        <f t="shared" ca="1" si="152"/>
        <v>0</v>
      </c>
      <c r="Q437" s="1151">
        <f t="shared" ca="1" si="153"/>
        <v>0</v>
      </c>
      <c r="R437" s="1151">
        <f t="shared" ca="1" si="154"/>
        <v>0</v>
      </c>
      <c r="S437" s="1151">
        <f t="shared" ca="1" si="155"/>
        <v>0</v>
      </c>
      <c r="T437" s="1151">
        <f t="shared" ca="1" si="156"/>
        <v>0</v>
      </c>
      <c r="U437" s="1153">
        <f t="shared" ca="1" si="157"/>
        <v>0</v>
      </c>
      <c r="V437" s="1154" t="str">
        <f t="shared" ca="1" si="158"/>
        <v>n.a.</v>
      </c>
      <c r="X437" s="1155">
        <f t="shared" ca="1" si="159"/>
        <v>0</v>
      </c>
      <c r="Y437" s="1155">
        <f t="shared" ca="1" si="160"/>
        <v>0</v>
      </c>
      <c r="Z437" s="1155">
        <f t="shared" ca="1" si="161"/>
        <v>0</v>
      </c>
      <c r="AA437" s="1153">
        <f t="shared" ca="1" si="162"/>
        <v>0</v>
      </c>
      <c r="AB437" s="1126"/>
    </row>
    <row r="438" spans="1:28">
      <c r="A438" s="1165">
        <f>Calendar!J430</f>
        <v>58011</v>
      </c>
      <c r="C438" s="1125"/>
      <c r="D438" s="1146">
        <f t="shared" ca="1" si="163"/>
        <v>58714</v>
      </c>
      <c r="E438" s="1147">
        <f t="shared" ca="1" si="145"/>
        <v>58741</v>
      </c>
      <c r="F438" s="1148">
        <f t="shared" ca="1" si="146"/>
        <v>13026</v>
      </c>
      <c r="G438" s="1149">
        <f ca="1">IF(F438&lt;&gt;"",COUNTIF($F$11:F438,"&gt;0"),"")</f>
        <v>428</v>
      </c>
      <c r="H438" s="1150"/>
      <c r="I438" s="1094"/>
      <c r="J438" s="1151">
        <f t="shared" ca="1" si="147"/>
        <v>0</v>
      </c>
      <c r="K438" s="1152">
        <f t="shared" ca="1" si="148"/>
        <v>0</v>
      </c>
      <c r="L438" s="1151">
        <f t="shared" ca="1" si="149"/>
        <v>0</v>
      </c>
      <c r="M438" s="1151">
        <f t="shared" ca="1" si="150"/>
        <v>0</v>
      </c>
      <c r="N438" s="1151">
        <f t="shared" ca="1" si="151"/>
        <v>0</v>
      </c>
      <c r="O438" s="1094"/>
      <c r="P438" s="1151">
        <f t="shared" ca="1" si="152"/>
        <v>0</v>
      </c>
      <c r="Q438" s="1151">
        <f t="shared" ca="1" si="153"/>
        <v>0</v>
      </c>
      <c r="R438" s="1151">
        <f t="shared" ca="1" si="154"/>
        <v>0</v>
      </c>
      <c r="S438" s="1151">
        <f t="shared" ca="1" si="155"/>
        <v>0</v>
      </c>
      <c r="T438" s="1151">
        <f t="shared" ca="1" si="156"/>
        <v>0</v>
      </c>
      <c r="U438" s="1153">
        <f t="shared" ca="1" si="157"/>
        <v>0</v>
      </c>
      <c r="V438" s="1154" t="str">
        <f t="shared" ca="1" si="158"/>
        <v>n.a.</v>
      </c>
      <c r="X438" s="1155">
        <f t="shared" ca="1" si="159"/>
        <v>0</v>
      </c>
      <c r="Y438" s="1155">
        <f t="shared" ca="1" si="160"/>
        <v>0</v>
      </c>
      <c r="Z438" s="1155">
        <f t="shared" ca="1" si="161"/>
        <v>0</v>
      </c>
      <c r="AA438" s="1153">
        <f t="shared" ca="1" si="162"/>
        <v>0</v>
      </c>
      <c r="AB438" s="1126"/>
    </row>
    <row r="439" spans="1:28">
      <c r="A439" s="1165">
        <f>Calendar!J431</f>
        <v>58041</v>
      </c>
      <c r="C439" s="1125"/>
      <c r="D439" s="1146">
        <f t="shared" ca="1" si="163"/>
        <v>58745</v>
      </c>
      <c r="E439" s="1147">
        <f t="shared" ca="1" si="145"/>
        <v>58774</v>
      </c>
      <c r="F439" s="1148">
        <f t="shared" ca="1" si="146"/>
        <v>13059</v>
      </c>
      <c r="G439" s="1149">
        <f ca="1">IF(F439&lt;&gt;"",COUNTIF($F$11:F439,"&gt;0"),"")</f>
        <v>429</v>
      </c>
      <c r="H439" s="1150"/>
      <c r="I439" s="1094"/>
      <c r="J439" s="1151">
        <f t="shared" ca="1" si="147"/>
        <v>0</v>
      </c>
      <c r="K439" s="1152">
        <f t="shared" ca="1" si="148"/>
        <v>0</v>
      </c>
      <c r="L439" s="1151">
        <f t="shared" ca="1" si="149"/>
        <v>0</v>
      </c>
      <c r="M439" s="1151">
        <f t="shared" ca="1" si="150"/>
        <v>0</v>
      </c>
      <c r="N439" s="1151">
        <f t="shared" ca="1" si="151"/>
        <v>0</v>
      </c>
      <c r="O439" s="1094"/>
      <c r="P439" s="1151">
        <f t="shared" ca="1" si="152"/>
        <v>0</v>
      </c>
      <c r="Q439" s="1151">
        <f t="shared" ca="1" si="153"/>
        <v>0</v>
      </c>
      <c r="R439" s="1151">
        <f t="shared" ca="1" si="154"/>
        <v>0</v>
      </c>
      <c r="S439" s="1151">
        <f t="shared" ca="1" si="155"/>
        <v>0</v>
      </c>
      <c r="T439" s="1151">
        <f t="shared" ca="1" si="156"/>
        <v>0</v>
      </c>
      <c r="U439" s="1153">
        <f t="shared" ca="1" si="157"/>
        <v>0</v>
      </c>
      <c r="V439" s="1154" t="str">
        <f t="shared" ca="1" si="158"/>
        <v>n.a.</v>
      </c>
      <c r="X439" s="1155">
        <f t="shared" ca="1" si="159"/>
        <v>0</v>
      </c>
      <c r="Y439" s="1155">
        <f t="shared" ca="1" si="160"/>
        <v>0</v>
      </c>
      <c r="Z439" s="1155">
        <f t="shared" ca="1" si="161"/>
        <v>0</v>
      </c>
      <c r="AA439" s="1153">
        <f t="shared" ca="1" si="162"/>
        <v>0</v>
      </c>
      <c r="AB439" s="1126"/>
    </row>
    <row r="440" spans="1:28">
      <c r="A440" s="1165">
        <f>Calendar!J432</f>
        <v>58071</v>
      </c>
      <c r="C440" s="1125"/>
      <c r="D440" s="1146">
        <f t="shared" ca="1" si="163"/>
        <v>58775</v>
      </c>
      <c r="E440" s="1147">
        <f t="shared" ca="1" si="145"/>
        <v>58802</v>
      </c>
      <c r="F440" s="1148">
        <f t="shared" ca="1" si="146"/>
        <v>13087</v>
      </c>
      <c r="G440" s="1149">
        <f ca="1">IF(F440&lt;&gt;"",COUNTIF($F$11:F440,"&gt;0"),"")</f>
        <v>430</v>
      </c>
      <c r="H440" s="1150"/>
      <c r="I440" s="1094"/>
      <c r="J440" s="1151">
        <f t="shared" ca="1" si="147"/>
        <v>0</v>
      </c>
      <c r="K440" s="1152">
        <f t="shared" ca="1" si="148"/>
        <v>0</v>
      </c>
      <c r="L440" s="1151">
        <f t="shared" ca="1" si="149"/>
        <v>0</v>
      </c>
      <c r="M440" s="1151">
        <f t="shared" ca="1" si="150"/>
        <v>0</v>
      </c>
      <c r="N440" s="1151">
        <f t="shared" ca="1" si="151"/>
        <v>0</v>
      </c>
      <c r="O440" s="1094"/>
      <c r="P440" s="1151">
        <f t="shared" ca="1" si="152"/>
        <v>0</v>
      </c>
      <c r="Q440" s="1151">
        <f t="shared" ca="1" si="153"/>
        <v>0</v>
      </c>
      <c r="R440" s="1151">
        <f t="shared" ca="1" si="154"/>
        <v>0</v>
      </c>
      <c r="S440" s="1151">
        <f t="shared" ca="1" si="155"/>
        <v>0</v>
      </c>
      <c r="T440" s="1151">
        <f t="shared" ca="1" si="156"/>
        <v>0</v>
      </c>
      <c r="U440" s="1153">
        <f t="shared" ca="1" si="157"/>
        <v>0</v>
      </c>
      <c r="V440" s="1154" t="str">
        <f t="shared" ca="1" si="158"/>
        <v>n.a.</v>
      </c>
      <c r="X440" s="1155">
        <f t="shared" ca="1" si="159"/>
        <v>0</v>
      </c>
      <c r="Y440" s="1155">
        <f t="shared" ca="1" si="160"/>
        <v>0</v>
      </c>
      <c r="Z440" s="1155">
        <f t="shared" ca="1" si="161"/>
        <v>0</v>
      </c>
      <c r="AA440" s="1153">
        <f t="shared" ca="1" si="162"/>
        <v>0</v>
      </c>
      <c r="AB440" s="1126"/>
    </row>
    <row r="441" spans="1:28">
      <c r="A441" s="1165">
        <f>Calendar!J433</f>
        <v>58102</v>
      </c>
      <c r="C441" s="1125"/>
      <c r="D441" s="1146">
        <f t="shared" ca="1" si="163"/>
        <v>58806</v>
      </c>
      <c r="E441" s="1147">
        <f t="shared" ca="1" si="145"/>
        <v>58833</v>
      </c>
      <c r="F441" s="1148">
        <f t="shared" ca="1" si="146"/>
        <v>13118</v>
      </c>
      <c r="G441" s="1149">
        <f ca="1">IF(F441&lt;&gt;"",COUNTIF($F$11:F441,"&gt;0"),"")</f>
        <v>431</v>
      </c>
      <c r="H441" s="1150"/>
      <c r="I441" s="1094"/>
      <c r="J441" s="1151">
        <f t="shared" ca="1" si="147"/>
        <v>0</v>
      </c>
      <c r="K441" s="1152">
        <f t="shared" ca="1" si="148"/>
        <v>0</v>
      </c>
      <c r="L441" s="1151">
        <f t="shared" ca="1" si="149"/>
        <v>0</v>
      </c>
      <c r="M441" s="1151">
        <f t="shared" ca="1" si="150"/>
        <v>0</v>
      </c>
      <c r="N441" s="1151">
        <f t="shared" ca="1" si="151"/>
        <v>0</v>
      </c>
      <c r="O441" s="1094"/>
      <c r="P441" s="1151">
        <f t="shared" ca="1" si="152"/>
        <v>0</v>
      </c>
      <c r="Q441" s="1151">
        <f t="shared" ca="1" si="153"/>
        <v>0</v>
      </c>
      <c r="R441" s="1151">
        <f t="shared" ca="1" si="154"/>
        <v>0</v>
      </c>
      <c r="S441" s="1151">
        <f t="shared" ca="1" si="155"/>
        <v>0</v>
      </c>
      <c r="T441" s="1151">
        <f t="shared" ca="1" si="156"/>
        <v>0</v>
      </c>
      <c r="U441" s="1153">
        <f t="shared" ca="1" si="157"/>
        <v>0</v>
      </c>
      <c r="V441" s="1154" t="str">
        <f t="shared" ca="1" si="158"/>
        <v>n.a.</v>
      </c>
      <c r="X441" s="1155">
        <f t="shared" ca="1" si="159"/>
        <v>0</v>
      </c>
      <c r="Y441" s="1155">
        <f t="shared" ca="1" si="160"/>
        <v>0</v>
      </c>
      <c r="Z441" s="1155">
        <f t="shared" ca="1" si="161"/>
        <v>0</v>
      </c>
      <c r="AA441" s="1153">
        <f t="shared" ca="1" si="162"/>
        <v>0</v>
      </c>
      <c r="AB441" s="1126"/>
    </row>
    <row r="442" spans="1:28">
      <c r="A442" s="1165">
        <f>Calendar!J434</f>
        <v>58133</v>
      </c>
      <c r="C442" s="1125"/>
      <c r="D442" s="1146">
        <f t="shared" ca="1" si="163"/>
        <v>58837</v>
      </c>
      <c r="E442" s="1147">
        <f t="shared" ca="1" si="145"/>
        <v>58865</v>
      </c>
      <c r="F442" s="1148">
        <f t="shared" ca="1" si="146"/>
        <v>13150</v>
      </c>
      <c r="G442" s="1149">
        <f ca="1">IF(F442&lt;&gt;"",COUNTIF($F$11:F442,"&gt;0"),"")</f>
        <v>432</v>
      </c>
      <c r="H442" s="1150"/>
      <c r="I442" s="1094"/>
      <c r="J442" s="1151">
        <f t="shared" ca="1" si="147"/>
        <v>0</v>
      </c>
      <c r="K442" s="1152">
        <f t="shared" ca="1" si="148"/>
        <v>0</v>
      </c>
      <c r="L442" s="1151">
        <f t="shared" ca="1" si="149"/>
        <v>0</v>
      </c>
      <c r="M442" s="1151">
        <f t="shared" ca="1" si="150"/>
        <v>0</v>
      </c>
      <c r="N442" s="1151">
        <f t="shared" ca="1" si="151"/>
        <v>0</v>
      </c>
      <c r="O442" s="1094"/>
      <c r="P442" s="1151">
        <f t="shared" ca="1" si="152"/>
        <v>0</v>
      </c>
      <c r="Q442" s="1151">
        <f t="shared" ca="1" si="153"/>
        <v>0</v>
      </c>
      <c r="R442" s="1151">
        <f t="shared" ca="1" si="154"/>
        <v>0</v>
      </c>
      <c r="S442" s="1151">
        <f t="shared" ca="1" si="155"/>
        <v>0</v>
      </c>
      <c r="T442" s="1151">
        <f t="shared" ca="1" si="156"/>
        <v>0</v>
      </c>
      <c r="U442" s="1153">
        <f t="shared" ca="1" si="157"/>
        <v>0</v>
      </c>
      <c r="V442" s="1154" t="str">
        <f t="shared" ca="1" si="158"/>
        <v>n.a.</v>
      </c>
      <c r="X442" s="1155">
        <f t="shared" ca="1" si="159"/>
        <v>0</v>
      </c>
      <c r="Y442" s="1155">
        <f t="shared" ca="1" si="160"/>
        <v>0</v>
      </c>
      <c r="Z442" s="1155">
        <f t="shared" ca="1" si="161"/>
        <v>0</v>
      </c>
      <c r="AA442" s="1153">
        <f t="shared" ca="1" si="162"/>
        <v>0</v>
      </c>
      <c r="AB442" s="1126"/>
    </row>
    <row r="443" spans="1:28">
      <c r="A443" s="1165">
        <f>Calendar!J435</f>
        <v>58161</v>
      </c>
      <c r="C443" s="1125"/>
      <c r="D443" s="1146">
        <f t="shared" ca="1" si="163"/>
        <v>58865</v>
      </c>
      <c r="E443" s="1147">
        <f t="shared" ca="1" si="145"/>
        <v>58893</v>
      </c>
      <c r="F443" s="1148">
        <f t="shared" ca="1" si="146"/>
        <v>13178</v>
      </c>
      <c r="G443" s="1149">
        <f ca="1">IF(F443&lt;&gt;"",COUNTIF($F$11:F443,"&gt;0"),"")</f>
        <v>433</v>
      </c>
      <c r="H443" s="1150"/>
      <c r="I443" s="1094"/>
      <c r="J443" s="1151">
        <f t="shared" ca="1" si="147"/>
        <v>0</v>
      </c>
      <c r="K443" s="1152">
        <f t="shared" ca="1" si="148"/>
        <v>0</v>
      </c>
      <c r="L443" s="1151">
        <f t="shared" ca="1" si="149"/>
        <v>0</v>
      </c>
      <c r="M443" s="1151">
        <f t="shared" ca="1" si="150"/>
        <v>0</v>
      </c>
      <c r="N443" s="1151">
        <f t="shared" ca="1" si="151"/>
        <v>0</v>
      </c>
      <c r="O443" s="1094"/>
      <c r="P443" s="1151">
        <f t="shared" ca="1" si="152"/>
        <v>0</v>
      </c>
      <c r="Q443" s="1151">
        <f t="shared" ca="1" si="153"/>
        <v>0</v>
      </c>
      <c r="R443" s="1151">
        <f t="shared" ca="1" si="154"/>
        <v>0</v>
      </c>
      <c r="S443" s="1151">
        <f t="shared" ca="1" si="155"/>
        <v>0</v>
      </c>
      <c r="T443" s="1151">
        <f t="shared" ca="1" si="156"/>
        <v>0</v>
      </c>
      <c r="U443" s="1153">
        <f t="shared" ca="1" si="157"/>
        <v>0</v>
      </c>
      <c r="V443" s="1154" t="str">
        <f t="shared" ca="1" si="158"/>
        <v>n.a.</v>
      </c>
      <c r="X443" s="1155">
        <f t="shared" ca="1" si="159"/>
        <v>0</v>
      </c>
      <c r="Y443" s="1155">
        <f t="shared" ca="1" si="160"/>
        <v>0</v>
      </c>
      <c r="Z443" s="1155">
        <f t="shared" ca="1" si="161"/>
        <v>0</v>
      </c>
      <c r="AA443" s="1153">
        <f t="shared" ca="1" si="162"/>
        <v>0</v>
      </c>
      <c r="AB443" s="1126"/>
    </row>
    <row r="444" spans="1:28">
      <c r="A444" s="1165">
        <f>Calendar!J436</f>
        <v>58193</v>
      </c>
      <c r="C444" s="1125"/>
      <c r="D444" s="1146">
        <f t="shared" ca="1" si="163"/>
        <v>58896</v>
      </c>
      <c r="E444" s="1147">
        <f t="shared" ca="1" si="145"/>
        <v>58923</v>
      </c>
      <c r="F444" s="1148">
        <f t="shared" ca="1" si="146"/>
        <v>13208</v>
      </c>
      <c r="G444" s="1149">
        <f ca="1">IF(F444&lt;&gt;"",COUNTIF($F$11:F444,"&gt;0"),"")</f>
        <v>434</v>
      </c>
      <c r="H444" s="1150"/>
      <c r="I444" s="1094"/>
      <c r="J444" s="1151">
        <f t="shared" ca="1" si="147"/>
        <v>0</v>
      </c>
      <c r="K444" s="1152">
        <f t="shared" ca="1" si="148"/>
        <v>0</v>
      </c>
      <c r="L444" s="1151">
        <f t="shared" ca="1" si="149"/>
        <v>0</v>
      </c>
      <c r="M444" s="1151">
        <f t="shared" ca="1" si="150"/>
        <v>0</v>
      </c>
      <c r="N444" s="1151">
        <f t="shared" ca="1" si="151"/>
        <v>0</v>
      </c>
      <c r="O444" s="1094"/>
      <c r="P444" s="1151">
        <f t="shared" ca="1" si="152"/>
        <v>0</v>
      </c>
      <c r="Q444" s="1151">
        <f t="shared" ca="1" si="153"/>
        <v>0</v>
      </c>
      <c r="R444" s="1151">
        <f t="shared" ca="1" si="154"/>
        <v>0</v>
      </c>
      <c r="S444" s="1151">
        <f t="shared" ca="1" si="155"/>
        <v>0</v>
      </c>
      <c r="T444" s="1151">
        <f t="shared" ca="1" si="156"/>
        <v>0</v>
      </c>
      <c r="U444" s="1153">
        <f t="shared" ca="1" si="157"/>
        <v>0</v>
      </c>
      <c r="V444" s="1154" t="str">
        <f t="shared" ca="1" si="158"/>
        <v>n.a.</v>
      </c>
      <c r="X444" s="1155">
        <f t="shared" ca="1" si="159"/>
        <v>0</v>
      </c>
      <c r="Y444" s="1155">
        <f t="shared" ca="1" si="160"/>
        <v>0</v>
      </c>
      <c r="Z444" s="1155">
        <f t="shared" ca="1" si="161"/>
        <v>0</v>
      </c>
      <c r="AA444" s="1153">
        <f t="shared" ca="1" si="162"/>
        <v>0</v>
      </c>
      <c r="AB444" s="1126"/>
    </row>
    <row r="445" spans="1:28">
      <c r="A445" s="1165">
        <f>Calendar!J437</f>
        <v>58222</v>
      </c>
      <c r="C445" s="1125"/>
      <c r="D445" s="1146">
        <f t="shared" ca="1" si="163"/>
        <v>58926</v>
      </c>
      <c r="E445" s="1147">
        <f t="shared" ca="1" si="145"/>
        <v>58953</v>
      </c>
      <c r="F445" s="1148">
        <f t="shared" ca="1" si="146"/>
        <v>13238</v>
      </c>
      <c r="G445" s="1149">
        <f ca="1">IF(F445&lt;&gt;"",COUNTIF($F$11:F445,"&gt;0"),"")</f>
        <v>435</v>
      </c>
      <c r="H445" s="1150"/>
      <c r="I445" s="1094"/>
      <c r="J445" s="1151">
        <f t="shared" ca="1" si="147"/>
        <v>0</v>
      </c>
      <c r="K445" s="1152">
        <f t="shared" ca="1" si="148"/>
        <v>0</v>
      </c>
      <c r="L445" s="1151">
        <f t="shared" ca="1" si="149"/>
        <v>0</v>
      </c>
      <c r="M445" s="1151">
        <f t="shared" ca="1" si="150"/>
        <v>0</v>
      </c>
      <c r="N445" s="1151">
        <f t="shared" ca="1" si="151"/>
        <v>0</v>
      </c>
      <c r="O445" s="1094"/>
      <c r="P445" s="1151">
        <f t="shared" ca="1" si="152"/>
        <v>0</v>
      </c>
      <c r="Q445" s="1151">
        <f t="shared" ca="1" si="153"/>
        <v>0</v>
      </c>
      <c r="R445" s="1151">
        <f t="shared" ca="1" si="154"/>
        <v>0</v>
      </c>
      <c r="S445" s="1151">
        <f t="shared" ca="1" si="155"/>
        <v>0</v>
      </c>
      <c r="T445" s="1151">
        <f t="shared" ca="1" si="156"/>
        <v>0</v>
      </c>
      <c r="U445" s="1153">
        <f t="shared" ca="1" si="157"/>
        <v>0</v>
      </c>
      <c r="V445" s="1154" t="str">
        <f t="shared" ca="1" si="158"/>
        <v>n.a.</v>
      </c>
      <c r="X445" s="1155">
        <f t="shared" ca="1" si="159"/>
        <v>0</v>
      </c>
      <c r="Y445" s="1155">
        <f t="shared" ca="1" si="160"/>
        <v>0</v>
      </c>
      <c r="Z445" s="1155">
        <f t="shared" ca="1" si="161"/>
        <v>0</v>
      </c>
      <c r="AA445" s="1153">
        <f t="shared" ca="1" si="162"/>
        <v>0</v>
      </c>
      <c r="AB445" s="1126"/>
    </row>
    <row r="446" spans="1:28">
      <c r="A446" s="1165">
        <f>Calendar!J438</f>
        <v>58253</v>
      </c>
      <c r="C446" s="1125"/>
      <c r="D446" s="1146">
        <f t="shared" ca="1" si="163"/>
        <v>58957</v>
      </c>
      <c r="E446" s="1147">
        <f t="shared" ca="1" si="145"/>
        <v>58984</v>
      </c>
      <c r="F446" s="1148">
        <f t="shared" ca="1" si="146"/>
        <v>13269</v>
      </c>
      <c r="G446" s="1149">
        <f ca="1">IF(F446&lt;&gt;"",COUNTIF($F$11:F446,"&gt;0"),"")</f>
        <v>436</v>
      </c>
      <c r="H446" s="1150"/>
      <c r="I446" s="1094"/>
      <c r="J446" s="1151">
        <f t="shared" ca="1" si="147"/>
        <v>0</v>
      </c>
      <c r="K446" s="1152">
        <f t="shared" ca="1" si="148"/>
        <v>0</v>
      </c>
      <c r="L446" s="1151">
        <f t="shared" ca="1" si="149"/>
        <v>0</v>
      </c>
      <c r="M446" s="1151">
        <f t="shared" ca="1" si="150"/>
        <v>0</v>
      </c>
      <c r="N446" s="1151">
        <f t="shared" ca="1" si="151"/>
        <v>0</v>
      </c>
      <c r="O446" s="1094"/>
      <c r="P446" s="1151">
        <f t="shared" ca="1" si="152"/>
        <v>0</v>
      </c>
      <c r="Q446" s="1151">
        <f t="shared" ca="1" si="153"/>
        <v>0</v>
      </c>
      <c r="R446" s="1151">
        <f t="shared" ca="1" si="154"/>
        <v>0</v>
      </c>
      <c r="S446" s="1151">
        <f t="shared" ca="1" si="155"/>
        <v>0</v>
      </c>
      <c r="T446" s="1151">
        <f t="shared" ca="1" si="156"/>
        <v>0</v>
      </c>
      <c r="U446" s="1153">
        <f t="shared" ca="1" si="157"/>
        <v>0</v>
      </c>
      <c r="V446" s="1154" t="str">
        <f t="shared" ca="1" si="158"/>
        <v>n.a.</v>
      </c>
      <c r="X446" s="1155">
        <f t="shared" ca="1" si="159"/>
        <v>0</v>
      </c>
      <c r="Y446" s="1155">
        <f t="shared" ca="1" si="160"/>
        <v>0</v>
      </c>
      <c r="Z446" s="1155">
        <f t="shared" ca="1" si="161"/>
        <v>0</v>
      </c>
      <c r="AA446" s="1153">
        <f t="shared" ca="1" si="162"/>
        <v>0</v>
      </c>
      <c r="AB446" s="1126"/>
    </row>
    <row r="447" spans="1:28">
      <c r="A447" s="1165">
        <f>Calendar!J439</f>
        <v>58284</v>
      </c>
      <c r="C447" s="1125"/>
      <c r="D447" s="1146">
        <f t="shared" ca="1" si="163"/>
        <v>58987</v>
      </c>
      <c r="E447" s="1147">
        <f t="shared" ca="1" si="145"/>
        <v>59014</v>
      </c>
      <c r="F447" s="1148">
        <f t="shared" ca="1" si="146"/>
        <v>13299</v>
      </c>
      <c r="G447" s="1149">
        <f ca="1">IF(F447&lt;&gt;"",COUNTIF($F$11:F447,"&gt;0"),"")</f>
        <v>437</v>
      </c>
      <c r="H447" s="1150"/>
      <c r="I447" s="1094"/>
      <c r="J447" s="1151">
        <f t="shared" ca="1" si="147"/>
        <v>0</v>
      </c>
      <c r="K447" s="1152">
        <f t="shared" ca="1" si="148"/>
        <v>0</v>
      </c>
      <c r="L447" s="1151">
        <f t="shared" ca="1" si="149"/>
        <v>0</v>
      </c>
      <c r="M447" s="1151">
        <f t="shared" ca="1" si="150"/>
        <v>0</v>
      </c>
      <c r="N447" s="1151">
        <f t="shared" ca="1" si="151"/>
        <v>0</v>
      </c>
      <c r="O447" s="1094"/>
      <c r="P447" s="1151">
        <f t="shared" ca="1" si="152"/>
        <v>0</v>
      </c>
      <c r="Q447" s="1151">
        <f t="shared" ca="1" si="153"/>
        <v>0</v>
      </c>
      <c r="R447" s="1151">
        <f t="shared" ca="1" si="154"/>
        <v>0</v>
      </c>
      <c r="S447" s="1151">
        <f t="shared" ca="1" si="155"/>
        <v>0</v>
      </c>
      <c r="T447" s="1151">
        <f t="shared" ca="1" si="156"/>
        <v>0</v>
      </c>
      <c r="U447" s="1153">
        <f t="shared" ca="1" si="157"/>
        <v>0</v>
      </c>
      <c r="V447" s="1154" t="str">
        <f t="shared" ca="1" si="158"/>
        <v>n.a.</v>
      </c>
      <c r="X447" s="1155">
        <f t="shared" ca="1" si="159"/>
        <v>0</v>
      </c>
      <c r="Y447" s="1155">
        <f t="shared" ca="1" si="160"/>
        <v>0</v>
      </c>
      <c r="Z447" s="1155">
        <f t="shared" ca="1" si="161"/>
        <v>0</v>
      </c>
      <c r="AA447" s="1153">
        <f t="shared" ca="1" si="162"/>
        <v>0</v>
      </c>
      <c r="AB447" s="1126"/>
    </row>
    <row r="448" spans="1:28">
      <c r="A448" s="1165">
        <f>Calendar!J440</f>
        <v>58314</v>
      </c>
      <c r="C448" s="1125"/>
      <c r="D448" s="1146">
        <f t="shared" ca="1" si="163"/>
        <v>59018</v>
      </c>
      <c r="E448" s="1147">
        <f t="shared" ref="E448:E465" ca="1" si="164">IF(INDIRECT("A"&amp;(IFERROR(MATCH(E447,A:A),999)+1))&gt;0,INDIRECT("A"&amp;(IFERROR(MATCH(E447,A:A),999)+1)),"")</f>
        <v>59047</v>
      </c>
      <c r="F448" s="1148">
        <f t="shared" ref="F448:F465" ca="1" si="165">IF(E448&lt;&gt;"",E448-$A$31,"")</f>
        <v>13332</v>
      </c>
      <c r="G448" s="1149">
        <f ca="1">IF(F448&lt;&gt;"",COUNTIF($F$11:F448,"&gt;0"),"")</f>
        <v>438</v>
      </c>
      <c r="H448" s="1150"/>
      <c r="I448" s="1094"/>
      <c r="J448" s="1151">
        <f t="shared" ref="J448:J465" ca="1" si="166">IF(G448=1,$A$7,N447)</f>
        <v>0</v>
      </c>
      <c r="K448" s="1152">
        <f t="shared" ref="K448:K465" ca="1" si="167">H448*J448</f>
        <v>0</v>
      </c>
      <c r="L448" s="1151">
        <f t="shared" ref="L448:L465" ca="1" si="168">IF(E448&lt;&gt;"",(1-(1-$A$25)^(1/12))*(J448-K448),"")</f>
        <v>0</v>
      </c>
      <c r="M448" s="1151">
        <f t="shared" ref="M448:M465" ca="1" si="169">IF(J448-K448-L448&lt;$A$27*$A$5,J448-K448-L448,0)</f>
        <v>0</v>
      </c>
      <c r="N448" s="1151">
        <f t="shared" ref="N448:N465" ca="1" si="170">IF(E448&lt;&gt;"",J448-K448-L448-M448,"")</f>
        <v>0</v>
      </c>
      <c r="O448" s="1094"/>
      <c r="P448" s="1151">
        <f t="shared" ref="P448:P465" ca="1" si="171">IF(G448&lt;&gt; "", R448+X448-N448, "")</f>
        <v>0</v>
      </c>
      <c r="Q448" s="1151">
        <f t="shared" ref="Q448:Q465" ca="1" si="172">IF(E448&lt;&gt;"", N448*(1-$A$15), "")</f>
        <v>0</v>
      </c>
      <c r="R448" s="1151">
        <f t="shared" ref="R448:R465" ca="1" si="173">IF(E448&lt;&gt;"", T447, "")</f>
        <v>0</v>
      </c>
      <c r="S448" s="1151">
        <f t="shared" ref="S448:S465" ca="1" si="174">IF(E448&lt;&gt;"", MIN(P448,MAX(R448-Q448,0)), "")</f>
        <v>0</v>
      </c>
      <c r="T448" s="1151">
        <f t="shared" ref="T448:T465" ca="1" si="175">IF(E448&lt;&gt;"", R448-S448, "")</f>
        <v>0</v>
      </c>
      <c r="U448" s="1153">
        <f t="shared" ref="U448:U465" ca="1" si="176">IF(E448&lt;&gt;"", R448/$A$11, "")</f>
        <v>0</v>
      </c>
      <c r="V448" s="1154" t="str">
        <f t="shared" ref="V448:V465" ca="1" si="177">IF(E448&lt;&gt;"", IFERROR(1-T448/N448, "n.a."), "")</f>
        <v>n.a.</v>
      </c>
      <c r="X448" s="1155">
        <f t="shared" ref="X448:X465" ca="1" si="178">IF(E448&lt;&gt;"", Z447, "")</f>
        <v>0</v>
      </c>
      <c r="Y448" s="1155">
        <f t="shared" ref="Y448:Y465" ca="1" si="179">IF(E448&lt;&gt;"", P448-S448, "")</f>
        <v>0</v>
      </c>
      <c r="Z448" s="1155">
        <f t="shared" ref="Z448:Z465" ca="1" si="180">IF(E448&lt;&gt;"", X448-Y448, "")</f>
        <v>0</v>
      </c>
      <c r="AA448" s="1153">
        <f t="shared" ref="AA448:AA465" ca="1" si="181">IF(E448&lt;&gt;"", X448/$A$19, "")</f>
        <v>0</v>
      </c>
      <c r="AB448" s="1126"/>
    </row>
    <row r="449" spans="1:28">
      <c r="A449" s="1165">
        <f>Calendar!J441</f>
        <v>58347</v>
      </c>
      <c r="C449" s="1125"/>
      <c r="D449" s="1146">
        <f t="shared" ca="1" si="163"/>
        <v>59049</v>
      </c>
      <c r="E449" s="1147">
        <f t="shared" ca="1" si="164"/>
        <v>59076</v>
      </c>
      <c r="F449" s="1148">
        <f t="shared" ca="1" si="165"/>
        <v>13361</v>
      </c>
      <c r="G449" s="1149">
        <f ca="1">IF(F449&lt;&gt;"",COUNTIF($F$11:F449,"&gt;0"),"")</f>
        <v>439</v>
      </c>
      <c r="H449" s="1150"/>
      <c r="I449" s="1094"/>
      <c r="J449" s="1151">
        <f t="shared" ca="1" si="166"/>
        <v>0</v>
      </c>
      <c r="K449" s="1152">
        <f t="shared" ca="1" si="167"/>
        <v>0</v>
      </c>
      <c r="L449" s="1151">
        <f t="shared" ca="1" si="168"/>
        <v>0</v>
      </c>
      <c r="M449" s="1151">
        <f t="shared" ca="1" si="169"/>
        <v>0</v>
      </c>
      <c r="N449" s="1151">
        <f t="shared" ca="1" si="170"/>
        <v>0</v>
      </c>
      <c r="O449" s="1094"/>
      <c r="P449" s="1151">
        <f t="shared" ca="1" si="171"/>
        <v>0</v>
      </c>
      <c r="Q449" s="1151">
        <f t="shared" ca="1" si="172"/>
        <v>0</v>
      </c>
      <c r="R449" s="1151">
        <f t="shared" ca="1" si="173"/>
        <v>0</v>
      </c>
      <c r="S449" s="1151">
        <f t="shared" ca="1" si="174"/>
        <v>0</v>
      </c>
      <c r="T449" s="1151">
        <f t="shared" ca="1" si="175"/>
        <v>0</v>
      </c>
      <c r="U449" s="1153">
        <f t="shared" ca="1" si="176"/>
        <v>0</v>
      </c>
      <c r="V449" s="1154" t="str">
        <f t="shared" ca="1" si="177"/>
        <v>n.a.</v>
      </c>
      <c r="X449" s="1155">
        <f t="shared" ca="1" si="178"/>
        <v>0</v>
      </c>
      <c r="Y449" s="1155">
        <f t="shared" ca="1" si="179"/>
        <v>0</v>
      </c>
      <c r="Z449" s="1155">
        <f t="shared" ca="1" si="180"/>
        <v>0</v>
      </c>
      <c r="AA449" s="1153">
        <f t="shared" ca="1" si="181"/>
        <v>0</v>
      </c>
      <c r="AB449" s="1126"/>
    </row>
    <row r="450" spans="1:28">
      <c r="A450" s="1165">
        <f>Calendar!J442</f>
        <v>58375</v>
      </c>
      <c r="C450" s="1125"/>
      <c r="D450" s="1146">
        <f t="shared" ca="1" si="163"/>
        <v>59079</v>
      </c>
      <c r="E450" s="1147">
        <f t="shared" ca="1" si="164"/>
        <v>59106</v>
      </c>
      <c r="F450" s="1148">
        <f t="shared" ca="1" si="165"/>
        <v>13391</v>
      </c>
      <c r="G450" s="1149">
        <f ca="1">IF(F450&lt;&gt;"",COUNTIF($F$11:F450,"&gt;0"),"")</f>
        <v>440</v>
      </c>
      <c r="H450" s="1150"/>
      <c r="I450" s="1094"/>
      <c r="J450" s="1151">
        <f t="shared" ca="1" si="166"/>
        <v>0</v>
      </c>
      <c r="K450" s="1152">
        <f t="shared" ca="1" si="167"/>
        <v>0</v>
      </c>
      <c r="L450" s="1151">
        <f t="shared" ca="1" si="168"/>
        <v>0</v>
      </c>
      <c r="M450" s="1151">
        <f t="shared" ca="1" si="169"/>
        <v>0</v>
      </c>
      <c r="N450" s="1151">
        <f t="shared" ca="1" si="170"/>
        <v>0</v>
      </c>
      <c r="O450" s="1094"/>
      <c r="P450" s="1151">
        <f t="shared" ca="1" si="171"/>
        <v>0</v>
      </c>
      <c r="Q450" s="1151">
        <f t="shared" ca="1" si="172"/>
        <v>0</v>
      </c>
      <c r="R450" s="1151">
        <f t="shared" ca="1" si="173"/>
        <v>0</v>
      </c>
      <c r="S450" s="1151">
        <f t="shared" ca="1" si="174"/>
        <v>0</v>
      </c>
      <c r="T450" s="1151">
        <f t="shared" ca="1" si="175"/>
        <v>0</v>
      </c>
      <c r="U450" s="1153">
        <f t="shared" ca="1" si="176"/>
        <v>0</v>
      </c>
      <c r="V450" s="1154" t="str">
        <f t="shared" ca="1" si="177"/>
        <v>n.a.</v>
      </c>
      <c r="X450" s="1155">
        <f t="shared" ca="1" si="178"/>
        <v>0</v>
      </c>
      <c r="Y450" s="1155">
        <f t="shared" ca="1" si="179"/>
        <v>0</v>
      </c>
      <c r="Z450" s="1155">
        <f t="shared" ca="1" si="180"/>
        <v>0</v>
      </c>
      <c r="AA450" s="1153">
        <f t="shared" ca="1" si="181"/>
        <v>0</v>
      </c>
      <c r="AB450" s="1126"/>
    </row>
    <row r="451" spans="1:28">
      <c r="A451" s="1165">
        <f>Calendar!J443</f>
        <v>58406</v>
      </c>
      <c r="C451" s="1125"/>
      <c r="D451" s="1146">
        <f t="shared" ca="1" si="163"/>
        <v>59110</v>
      </c>
      <c r="E451" s="1147">
        <f t="shared" ca="1" si="164"/>
        <v>59138</v>
      </c>
      <c r="F451" s="1148">
        <f t="shared" ca="1" si="165"/>
        <v>13423</v>
      </c>
      <c r="G451" s="1149">
        <f ca="1">IF(F451&lt;&gt;"",COUNTIF($F$11:F451,"&gt;0"),"")</f>
        <v>441</v>
      </c>
      <c r="H451" s="1150"/>
      <c r="I451" s="1094"/>
      <c r="J451" s="1151">
        <f t="shared" ca="1" si="166"/>
        <v>0</v>
      </c>
      <c r="K451" s="1152">
        <f t="shared" ca="1" si="167"/>
        <v>0</v>
      </c>
      <c r="L451" s="1151">
        <f t="shared" ca="1" si="168"/>
        <v>0</v>
      </c>
      <c r="M451" s="1151">
        <f t="shared" ca="1" si="169"/>
        <v>0</v>
      </c>
      <c r="N451" s="1151">
        <f t="shared" ca="1" si="170"/>
        <v>0</v>
      </c>
      <c r="O451" s="1094"/>
      <c r="P451" s="1151">
        <f t="shared" ca="1" si="171"/>
        <v>0</v>
      </c>
      <c r="Q451" s="1151">
        <f t="shared" ca="1" si="172"/>
        <v>0</v>
      </c>
      <c r="R451" s="1151">
        <f t="shared" ca="1" si="173"/>
        <v>0</v>
      </c>
      <c r="S451" s="1151">
        <f t="shared" ca="1" si="174"/>
        <v>0</v>
      </c>
      <c r="T451" s="1151">
        <f t="shared" ca="1" si="175"/>
        <v>0</v>
      </c>
      <c r="U451" s="1153">
        <f t="shared" ca="1" si="176"/>
        <v>0</v>
      </c>
      <c r="V451" s="1154" t="str">
        <f t="shared" ca="1" si="177"/>
        <v>n.a.</v>
      </c>
      <c r="X451" s="1155">
        <f t="shared" ca="1" si="178"/>
        <v>0</v>
      </c>
      <c r="Y451" s="1155">
        <f t="shared" ca="1" si="179"/>
        <v>0</v>
      </c>
      <c r="Z451" s="1155">
        <f t="shared" ca="1" si="180"/>
        <v>0</v>
      </c>
      <c r="AA451" s="1153">
        <f t="shared" ca="1" si="181"/>
        <v>0</v>
      </c>
      <c r="AB451" s="1126"/>
    </row>
    <row r="452" spans="1:28">
      <c r="A452" s="1165">
        <f>Calendar!J444</f>
        <v>58438</v>
      </c>
      <c r="C452" s="1125"/>
      <c r="D452" s="1146">
        <f t="shared" ca="1" si="163"/>
        <v>59140</v>
      </c>
      <c r="E452" s="1147">
        <f t="shared" ca="1" si="164"/>
        <v>59167</v>
      </c>
      <c r="F452" s="1148">
        <f t="shared" ca="1" si="165"/>
        <v>13452</v>
      </c>
      <c r="G452" s="1149">
        <f ca="1">IF(F452&lt;&gt;"",COUNTIF($F$11:F452,"&gt;0"),"")</f>
        <v>442</v>
      </c>
      <c r="H452" s="1150"/>
      <c r="I452" s="1094"/>
      <c r="J452" s="1151">
        <f t="shared" ca="1" si="166"/>
        <v>0</v>
      </c>
      <c r="K452" s="1152">
        <f t="shared" ca="1" si="167"/>
        <v>0</v>
      </c>
      <c r="L452" s="1151">
        <f t="shared" ca="1" si="168"/>
        <v>0</v>
      </c>
      <c r="M452" s="1151">
        <f t="shared" ca="1" si="169"/>
        <v>0</v>
      </c>
      <c r="N452" s="1151">
        <f t="shared" ca="1" si="170"/>
        <v>0</v>
      </c>
      <c r="O452" s="1094"/>
      <c r="P452" s="1151">
        <f t="shared" ca="1" si="171"/>
        <v>0</v>
      </c>
      <c r="Q452" s="1151">
        <f t="shared" ca="1" si="172"/>
        <v>0</v>
      </c>
      <c r="R452" s="1151">
        <f t="shared" ca="1" si="173"/>
        <v>0</v>
      </c>
      <c r="S452" s="1151">
        <f t="shared" ca="1" si="174"/>
        <v>0</v>
      </c>
      <c r="T452" s="1151">
        <f t="shared" ca="1" si="175"/>
        <v>0</v>
      </c>
      <c r="U452" s="1153">
        <f t="shared" ca="1" si="176"/>
        <v>0</v>
      </c>
      <c r="V452" s="1154" t="str">
        <f t="shared" ca="1" si="177"/>
        <v>n.a.</v>
      </c>
      <c r="X452" s="1155">
        <f t="shared" ca="1" si="178"/>
        <v>0</v>
      </c>
      <c r="Y452" s="1155">
        <f t="shared" ca="1" si="179"/>
        <v>0</v>
      </c>
      <c r="Z452" s="1155">
        <f t="shared" ca="1" si="180"/>
        <v>0</v>
      </c>
      <c r="AA452" s="1153">
        <f t="shared" ca="1" si="181"/>
        <v>0</v>
      </c>
      <c r="AB452" s="1126"/>
    </row>
    <row r="453" spans="1:28">
      <c r="A453" s="1165">
        <f>Calendar!J445</f>
        <v>58467</v>
      </c>
      <c r="C453" s="1125"/>
      <c r="D453" s="1146">
        <f t="shared" ca="1" si="163"/>
        <v>59171</v>
      </c>
      <c r="E453" s="1147">
        <f t="shared" ca="1" si="164"/>
        <v>59198</v>
      </c>
      <c r="F453" s="1148">
        <f t="shared" ca="1" si="165"/>
        <v>13483</v>
      </c>
      <c r="G453" s="1149">
        <f ca="1">IF(F453&lt;&gt;"",COUNTIF($F$11:F453,"&gt;0"),"")</f>
        <v>443</v>
      </c>
      <c r="H453" s="1150"/>
      <c r="I453" s="1094"/>
      <c r="J453" s="1151">
        <f t="shared" ca="1" si="166"/>
        <v>0</v>
      </c>
      <c r="K453" s="1152">
        <f t="shared" ca="1" si="167"/>
        <v>0</v>
      </c>
      <c r="L453" s="1151">
        <f t="shared" ca="1" si="168"/>
        <v>0</v>
      </c>
      <c r="M453" s="1151">
        <f t="shared" ca="1" si="169"/>
        <v>0</v>
      </c>
      <c r="N453" s="1151">
        <f t="shared" ca="1" si="170"/>
        <v>0</v>
      </c>
      <c r="O453" s="1094"/>
      <c r="P453" s="1151">
        <f t="shared" ca="1" si="171"/>
        <v>0</v>
      </c>
      <c r="Q453" s="1151">
        <f t="shared" ca="1" si="172"/>
        <v>0</v>
      </c>
      <c r="R453" s="1151">
        <f t="shared" ca="1" si="173"/>
        <v>0</v>
      </c>
      <c r="S453" s="1151">
        <f t="shared" ca="1" si="174"/>
        <v>0</v>
      </c>
      <c r="T453" s="1151">
        <f t="shared" ca="1" si="175"/>
        <v>0</v>
      </c>
      <c r="U453" s="1153">
        <f t="shared" ca="1" si="176"/>
        <v>0</v>
      </c>
      <c r="V453" s="1154" t="str">
        <f t="shared" ca="1" si="177"/>
        <v>n.a.</v>
      </c>
      <c r="X453" s="1155">
        <f t="shared" ca="1" si="178"/>
        <v>0</v>
      </c>
      <c r="Y453" s="1155">
        <f t="shared" ca="1" si="179"/>
        <v>0</v>
      </c>
      <c r="Z453" s="1155">
        <f t="shared" ca="1" si="180"/>
        <v>0</v>
      </c>
      <c r="AA453" s="1153">
        <f t="shared" ca="1" si="181"/>
        <v>0</v>
      </c>
      <c r="AB453" s="1126"/>
    </row>
    <row r="454" spans="1:28">
      <c r="A454" s="1165">
        <f>Calendar!J446</f>
        <v>58498</v>
      </c>
      <c r="C454" s="1125"/>
      <c r="D454" s="1146">
        <f t="shared" ca="1" si="163"/>
        <v>59202</v>
      </c>
      <c r="E454" s="1147">
        <f t="shared" ca="1" si="164"/>
        <v>59229</v>
      </c>
      <c r="F454" s="1148">
        <f t="shared" ca="1" si="165"/>
        <v>13514</v>
      </c>
      <c r="G454" s="1149">
        <f ca="1">IF(F454&lt;&gt;"",COUNTIF($F$11:F454,"&gt;0"),"")</f>
        <v>444</v>
      </c>
      <c r="H454" s="1150"/>
      <c r="I454" s="1094"/>
      <c r="J454" s="1151">
        <f t="shared" ca="1" si="166"/>
        <v>0</v>
      </c>
      <c r="K454" s="1152">
        <f t="shared" ca="1" si="167"/>
        <v>0</v>
      </c>
      <c r="L454" s="1151">
        <f t="shared" ca="1" si="168"/>
        <v>0</v>
      </c>
      <c r="M454" s="1151">
        <f t="shared" ca="1" si="169"/>
        <v>0</v>
      </c>
      <c r="N454" s="1151">
        <f t="shared" ca="1" si="170"/>
        <v>0</v>
      </c>
      <c r="O454" s="1094"/>
      <c r="P454" s="1151">
        <f t="shared" ca="1" si="171"/>
        <v>0</v>
      </c>
      <c r="Q454" s="1151">
        <f t="shared" ca="1" si="172"/>
        <v>0</v>
      </c>
      <c r="R454" s="1151">
        <f t="shared" ca="1" si="173"/>
        <v>0</v>
      </c>
      <c r="S454" s="1151">
        <f t="shared" ca="1" si="174"/>
        <v>0</v>
      </c>
      <c r="T454" s="1151">
        <f t="shared" ca="1" si="175"/>
        <v>0</v>
      </c>
      <c r="U454" s="1153">
        <f t="shared" ca="1" si="176"/>
        <v>0</v>
      </c>
      <c r="V454" s="1154" t="str">
        <f t="shared" ca="1" si="177"/>
        <v>n.a.</v>
      </c>
      <c r="X454" s="1155">
        <f t="shared" ca="1" si="178"/>
        <v>0</v>
      </c>
      <c r="Y454" s="1155">
        <f t="shared" ca="1" si="179"/>
        <v>0</v>
      </c>
      <c r="Z454" s="1155">
        <f t="shared" ca="1" si="180"/>
        <v>0</v>
      </c>
      <c r="AA454" s="1153">
        <f t="shared" ca="1" si="181"/>
        <v>0</v>
      </c>
      <c r="AB454" s="1126"/>
    </row>
    <row r="455" spans="1:28">
      <c r="A455" s="1165">
        <f>Calendar!J447</f>
        <v>58529</v>
      </c>
      <c r="C455" s="1125"/>
      <c r="D455" s="1146">
        <f t="shared" ca="1" si="163"/>
        <v>59230</v>
      </c>
      <c r="E455" s="1147">
        <f t="shared" ca="1" si="164"/>
        <v>59257</v>
      </c>
      <c r="F455" s="1148">
        <f t="shared" ca="1" si="165"/>
        <v>13542</v>
      </c>
      <c r="G455" s="1149">
        <f ca="1">IF(F455&lt;&gt;"",COUNTIF($F$11:F455,"&gt;0"),"")</f>
        <v>445</v>
      </c>
      <c r="H455" s="1150"/>
      <c r="I455" s="1094"/>
      <c r="J455" s="1151">
        <f t="shared" ca="1" si="166"/>
        <v>0</v>
      </c>
      <c r="K455" s="1152">
        <f t="shared" ca="1" si="167"/>
        <v>0</v>
      </c>
      <c r="L455" s="1151">
        <f t="shared" ca="1" si="168"/>
        <v>0</v>
      </c>
      <c r="M455" s="1151">
        <f t="shared" ca="1" si="169"/>
        <v>0</v>
      </c>
      <c r="N455" s="1151">
        <f t="shared" ca="1" si="170"/>
        <v>0</v>
      </c>
      <c r="O455" s="1094"/>
      <c r="P455" s="1151">
        <f t="shared" ca="1" si="171"/>
        <v>0</v>
      </c>
      <c r="Q455" s="1151">
        <f t="shared" ca="1" si="172"/>
        <v>0</v>
      </c>
      <c r="R455" s="1151">
        <f t="shared" ca="1" si="173"/>
        <v>0</v>
      </c>
      <c r="S455" s="1151">
        <f t="shared" ca="1" si="174"/>
        <v>0</v>
      </c>
      <c r="T455" s="1151">
        <f t="shared" ca="1" si="175"/>
        <v>0</v>
      </c>
      <c r="U455" s="1153">
        <f t="shared" ca="1" si="176"/>
        <v>0</v>
      </c>
      <c r="V455" s="1154" t="str">
        <f t="shared" ca="1" si="177"/>
        <v>n.a.</v>
      </c>
      <c r="X455" s="1155">
        <f t="shared" ca="1" si="178"/>
        <v>0</v>
      </c>
      <c r="Y455" s="1155">
        <f t="shared" ca="1" si="179"/>
        <v>0</v>
      </c>
      <c r="Z455" s="1155">
        <f t="shared" ca="1" si="180"/>
        <v>0</v>
      </c>
      <c r="AA455" s="1153">
        <f t="shared" ca="1" si="181"/>
        <v>0</v>
      </c>
      <c r="AB455" s="1126"/>
    </row>
    <row r="456" spans="1:28">
      <c r="A456" s="1165">
        <f>Calendar!J448</f>
        <v>58558</v>
      </c>
      <c r="C456" s="1125"/>
      <c r="D456" s="1146">
        <f t="shared" ca="1" si="163"/>
        <v>59261</v>
      </c>
      <c r="E456" s="1147">
        <f t="shared" ca="1" si="164"/>
        <v>59288</v>
      </c>
      <c r="F456" s="1148">
        <f t="shared" ca="1" si="165"/>
        <v>13573</v>
      </c>
      <c r="G456" s="1149">
        <f ca="1">IF(F456&lt;&gt;"",COUNTIF($F$11:F456,"&gt;0"),"")</f>
        <v>446</v>
      </c>
      <c r="H456" s="1150"/>
      <c r="I456" s="1094"/>
      <c r="J456" s="1151">
        <f t="shared" ca="1" si="166"/>
        <v>0</v>
      </c>
      <c r="K456" s="1152">
        <f t="shared" ca="1" si="167"/>
        <v>0</v>
      </c>
      <c r="L456" s="1151">
        <f t="shared" ca="1" si="168"/>
        <v>0</v>
      </c>
      <c r="M456" s="1151">
        <f t="shared" ca="1" si="169"/>
        <v>0</v>
      </c>
      <c r="N456" s="1151">
        <f t="shared" ca="1" si="170"/>
        <v>0</v>
      </c>
      <c r="O456" s="1094"/>
      <c r="P456" s="1151">
        <f t="shared" ca="1" si="171"/>
        <v>0</v>
      </c>
      <c r="Q456" s="1151">
        <f t="shared" ca="1" si="172"/>
        <v>0</v>
      </c>
      <c r="R456" s="1151">
        <f t="shared" ca="1" si="173"/>
        <v>0</v>
      </c>
      <c r="S456" s="1151">
        <f t="shared" ca="1" si="174"/>
        <v>0</v>
      </c>
      <c r="T456" s="1151">
        <f t="shared" ca="1" si="175"/>
        <v>0</v>
      </c>
      <c r="U456" s="1153">
        <f t="shared" ca="1" si="176"/>
        <v>0</v>
      </c>
      <c r="V456" s="1154" t="str">
        <f t="shared" ca="1" si="177"/>
        <v>n.a.</v>
      </c>
      <c r="X456" s="1155">
        <f t="shared" ca="1" si="178"/>
        <v>0</v>
      </c>
      <c r="Y456" s="1155">
        <f t="shared" ca="1" si="179"/>
        <v>0</v>
      </c>
      <c r="Z456" s="1155">
        <f t="shared" ca="1" si="180"/>
        <v>0</v>
      </c>
      <c r="AA456" s="1153">
        <f t="shared" ca="1" si="181"/>
        <v>0</v>
      </c>
      <c r="AB456" s="1126"/>
    </row>
    <row r="457" spans="1:28">
      <c r="A457" s="1165">
        <f>Calendar!J449</f>
        <v>58588</v>
      </c>
      <c r="C457" s="1125"/>
      <c r="D457" s="1146">
        <f t="shared" ca="1" si="163"/>
        <v>59291</v>
      </c>
      <c r="E457" s="1147">
        <f t="shared" ca="1" si="164"/>
        <v>59320</v>
      </c>
      <c r="F457" s="1148">
        <f t="shared" ca="1" si="165"/>
        <v>13605</v>
      </c>
      <c r="G457" s="1149">
        <f ca="1">IF(F457&lt;&gt;"",COUNTIF($F$11:F457,"&gt;0"),"")</f>
        <v>447</v>
      </c>
      <c r="H457" s="1150"/>
      <c r="I457" s="1094"/>
      <c r="J457" s="1151">
        <f t="shared" ca="1" si="166"/>
        <v>0</v>
      </c>
      <c r="K457" s="1152">
        <f t="shared" ca="1" si="167"/>
        <v>0</v>
      </c>
      <c r="L457" s="1151">
        <f t="shared" ca="1" si="168"/>
        <v>0</v>
      </c>
      <c r="M457" s="1151">
        <f t="shared" ca="1" si="169"/>
        <v>0</v>
      </c>
      <c r="N457" s="1151">
        <f t="shared" ca="1" si="170"/>
        <v>0</v>
      </c>
      <c r="O457" s="1094"/>
      <c r="P457" s="1151">
        <f t="shared" ca="1" si="171"/>
        <v>0</v>
      </c>
      <c r="Q457" s="1151">
        <f t="shared" ca="1" si="172"/>
        <v>0</v>
      </c>
      <c r="R457" s="1151">
        <f t="shared" ca="1" si="173"/>
        <v>0</v>
      </c>
      <c r="S457" s="1151">
        <f t="shared" ca="1" si="174"/>
        <v>0</v>
      </c>
      <c r="T457" s="1151">
        <f t="shared" ca="1" si="175"/>
        <v>0</v>
      </c>
      <c r="U457" s="1153">
        <f t="shared" ca="1" si="176"/>
        <v>0</v>
      </c>
      <c r="V457" s="1154" t="str">
        <f t="shared" ca="1" si="177"/>
        <v>n.a.</v>
      </c>
      <c r="X457" s="1155">
        <f t="shared" ca="1" si="178"/>
        <v>0</v>
      </c>
      <c r="Y457" s="1155">
        <f t="shared" ca="1" si="179"/>
        <v>0</v>
      </c>
      <c r="Z457" s="1155">
        <f t="shared" ca="1" si="180"/>
        <v>0</v>
      </c>
      <c r="AA457" s="1153">
        <f t="shared" ca="1" si="181"/>
        <v>0</v>
      </c>
      <c r="AB457" s="1126"/>
    </row>
    <row r="458" spans="1:28">
      <c r="A458" s="1165">
        <f>Calendar!J450</f>
        <v>58620</v>
      </c>
      <c r="C458" s="1125"/>
      <c r="D458" s="1146" t="str">
        <f t="shared" ca="1" si="163"/>
        <v/>
      </c>
      <c r="E458" s="1147" t="str">
        <f t="shared" ca="1" si="164"/>
        <v/>
      </c>
      <c r="F458" s="1148" t="str">
        <f t="shared" ca="1" si="165"/>
        <v/>
      </c>
      <c r="G458" s="1149" t="str">
        <f ca="1">IF(F458&lt;&gt;"",COUNTIF($F$11:F458,"&gt;0"),"")</f>
        <v/>
      </c>
      <c r="H458" s="1150"/>
      <c r="I458" s="1094"/>
      <c r="J458" s="1151">
        <f t="shared" ca="1" si="166"/>
        <v>0</v>
      </c>
      <c r="K458" s="1152">
        <f t="shared" ca="1" si="167"/>
        <v>0</v>
      </c>
      <c r="L458" s="1151" t="str">
        <f t="shared" ca="1" si="168"/>
        <v/>
      </c>
      <c r="M458" s="1151" t="e">
        <f t="shared" ca="1" si="169"/>
        <v>#VALUE!</v>
      </c>
      <c r="N458" s="1151" t="str">
        <f t="shared" ca="1" si="170"/>
        <v/>
      </c>
      <c r="O458" s="1094"/>
      <c r="P458" s="1151" t="str">
        <f t="shared" ca="1" si="171"/>
        <v/>
      </c>
      <c r="Q458" s="1151" t="str">
        <f t="shared" ca="1" si="172"/>
        <v/>
      </c>
      <c r="R458" s="1151" t="str">
        <f t="shared" ca="1" si="173"/>
        <v/>
      </c>
      <c r="S458" s="1151" t="str">
        <f t="shared" ca="1" si="174"/>
        <v/>
      </c>
      <c r="T458" s="1151" t="str">
        <f t="shared" ca="1" si="175"/>
        <v/>
      </c>
      <c r="U458" s="1153" t="str">
        <f t="shared" ca="1" si="176"/>
        <v/>
      </c>
      <c r="V458" s="1154" t="str">
        <f t="shared" ca="1" si="177"/>
        <v/>
      </c>
      <c r="X458" s="1155" t="str">
        <f t="shared" ca="1" si="178"/>
        <v/>
      </c>
      <c r="Y458" s="1155" t="str">
        <f t="shared" ca="1" si="179"/>
        <v/>
      </c>
      <c r="Z458" s="1155" t="str">
        <f t="shared" ca="1" si="180"/>
        <v/>
      </c>
      <c r="AA458" s="1153" t="str">
        <f t="shared" ca="1" si="181"/>
        <v/>
      </c>
      <c r="AB458" s="1126"/>
    </row>
    <row r="459" spans="1:28">
      <c r="A459" s="1165">
        <f>Calendar!J451</f>
        <v>58649</v>
      </c>
      <c r="C459" s="1125"/>
      <c r="D459" s="1146" t="str">
        <f t="shared" ca="1" si="163"/>
        <v/>
      </c>
      <c r="E459" s="1147" t="str">
        <f t="shared" ca="1" si="164"/>
        <v/>
      </c>
      <c r="F459" s="1148" t="str">
        <f t="shared" ca="1" si="165"/>
        <v/>
      </c>
      <c r="G459" s="1149" t="str">
        <f ca="1">IF(F459&lt;&gt;"",COUNTIF($F$11:F459,"&gt;0"),"")</f>
        <v/>
      </c>
      <c r="H459" s="1150"/>
      <c r="I459" s="1094"/>
      <c r="J459" s="1151" t="str">
        <f t="shared" ca="1" si="166"/>
        <v/>
      </c>
      <c r="K459" s="1152" t="e">
        <f t="shared" ca="1" si="167"/>
        <v>#VALUE!</v>
      </c>
      <c r="L459" s="1151" t="str">
        <f t="shared" ca="1" si="168"/>
        <v/>
      </c>
      <c r="M459" s="1151" t="e">
        <f t="shared" ca="1" si="169"/>
        <v>#VALUE!</v>
      </c>
      <c r="N459" s="1151" t="str">
        <f t="shared" ca="1" si="170"/>
        <v/>
      </c>
      <c r="O459" s="1094"/>
      <c r="P459" s="1151" t="str">
        <f t="shared" ca="1" si="171"/>
        <v/>
      </c>
      <c r="Q459" s="1151" t="str">
        <f t="shared" ca="1" si="172"/>
        <v/>
      </c>
      <c r="R459" s="1151" t="str">
        <f t="shared" ca="1" si="173"/>
        <v/>
      </c>
      <c r="S459" s="1151" t="str">
        <f t="shared" ca="1" si="174"/>
        <v/>
      </c>
      <c r="T459" s="1151" t="str">
        <f t="shared" ca="1" si="175"/>
        <v/>
      </c>
      <c r="U459" s="1153" t="str">
        <f t="shared" ca="1" si="176"/>
        <v/>
      </c>
      <c r="V459" s="1154" t="str">
        <f t="shared" ca="1" si="177"/>
        <v/>
      </c>
      <c r="X459" s="1155" t="str">
        <f t="shared" ca="1" si="178"/>
        <v/>
      </c>
      <c r="Y459" s="1155" t="str">
        <f t="shared" ca="1" si="179"/>
        <v/>
      </c>
      <c r="Z459" s="1155" t="str">
        <f t="shared" ca="1" si="180"/>
        <v/>
      </c>
      <c r="AA459" s="1153" t="str">
        <f t="shared" ca="1" si="181"/>
        <v/>
      </c>
      <c r="AB459" s="1126"/>
    </row>
    <row r="460" spans="1:28">
      <c r="A460" s="1165">
        <f>Calendar!J452</f>
        <v>58680</v>
      </c>
      <c r="C460" s="1125"/>
      <c r="D460" s="1146" t="str">
        <f t="shared" ref="D460:D489" ca="1" si="182">IF(E460&lt;&gt;"",EOMONTH(E460,-1),"")</f>
        <v/>
      </c>
      <c r="E460" s="1147" t="str">
        <f t="shared" ca="1" si="164"/>
        <v/>
      </c>
      <c r="F460" s="1148" t="str">
        <f t="shared" ca="1" si="165"/>
        <v/>
      </c>
      <c r="G460" s="1149" t="str">
        <f ca="1">IF(F460&lt;&gt;"",COUNTIF($F$11:F460,"&gt;0"),"")</f>
        <v/>
      </c>
      <c r="H460" s="1150"/>
      <c r="I460" s="1094"/>
      <c r="J460" s="1151" t="str">
        <f t="shared" ca="1" si="166"/>
        <v/>
      </c>
      <c r="K460" s="1152" t="e">
        <f t="shared" ca="1" si="167"/>
        <v>#VALUE!</v>
      </c>
      <c r="L460" s="1151" t="str">
        <f t="shared" ca="1" si="168"/>
        <v/>
      </c>
      <c r="M460" s="1151" t="e">
        <f t="shared" ca="1" si="169"/>
        <v>#VALUE!</v>
      </c>
      <c r="N460" s="1151" t="str">
        <f t="shared" ca="1" si="170"/>
        <v/>
      </c>
      <c r="O460" s="1094"/>
      <c r="P460" s="1151" t="str">
        <f t="shared" ca="1" si="171"/>
        <v/>
      </c>
      <c r="Q460" s="1151" t="str">
        <f t="shared" ca="1" si="172"/>
        <v/>
      </c>
      <c r="R460" s="1151" t="str">
        <f t="shared" ca="1" si="173"/>
        <v/>
      </c>
      <c r="S460" s="1151" t="str">
        <f t="shared" ca="1" si="174"/>
        <v/>
      </c>
      <c r="T460" s="1151" t="str">
        <f t="shared" ca="1" si="175"/>
        <v/>
      </c>
      <c r="U460" s="1153" t="str">
        <f t="shared" ca="1" si="176"/>
        <v/>
      </c>
      <c r="V460" s="1154" t="str">
        <f t="shared" ca="1" si="177"/>
        <v/>
      </c>
      <c r="X460" s="1155" t="str">
        <f t="shared" ca="1" si="178"/>
        <v/>
      </c>
      <c r="Y460" s="1155" t="str">
        <f t="shared" ca="1" si="179"/>
        <v/>
      </c>
      <c r="Z460" s="1155" t="str">
        <f t="shared" ca="1" si="180"/>
        <v/>
      </c>
      <c r="AA460" s="1153" t="str">
        <f t="shared" ca="1" si="181"/>
        <v/>
      </c>
      <c r="AB460" s="1126"/>
    </row>
    <row r="461" spans="1:28">
      <c r="A461" s="1165">
        <f>Calendar!J453</f>
        <v>58711</v>
      </c>
      <c r="C461" s="1125"/>
      <c r="D461" s="1146" t="str">
        <f t="shared" ca="1" si="182"/>
        <v/>
      </c>
      <c r="E461" s="1147" t="str">
        <f t="shared" ca="1" si="164"/>
        <v/>
      </c>
      <c r="F461" s="1148" t="str">
        <f t="shared" ca="1" si="165"/>
        <v/>
      </c>
      <c r="G461" s="1149" t="str">
        <f ca="1">IF(F461&lt;&gt;"",COUNTIF($F$11:F461,"&gt;0"),"")</f>
        <v/>
      </c>
      <c r="H461" s="1150"/>
      <c r="I461" s="1094"/>
      <c r="J461" s="1151" t="str">
        <f t="shared" ca="1" si="166"/>
        <v/>
      </c>
      <c r="K461" s="1152" t="e">
        <f t="shared" ca="1" si="167"/>
        <v>#VALUE!</v>
      </c>
      <c r="L461" s="1151" t="str">
        <f t="shared" ca="1" si="168"/>
        <v/>
      </c>
      <c r="M461" s="1151" t="e">
        <f t="shared" ca="1" si="169"/>
        <v>#VALUE!</v>
      </c>
      <c r="N461" s="1151" t="str">
        <f t="shared" ca="1" si="170"/>
        <v/>
      </c>
      <c r="O461" s="1094"/>
      <c r="P461" s="1151" t="str">
        <f t="shared" ca="1" si="171"/>
        <v/>
      </c>
      <c r="Q461" s="1151" t="str">
        <f t="shared" ca="1" si="172"/>
        <v/>
      </c>
      <c r="R461" s="1151" t="str">
        <f t="shared" ca="1" si="173"/>
        <v/>
      </c>
      <c r="S461" s="1151" t="str">
        <f t="shared" ca="1" si="174"/>
        <v/>
      </c>
      <c r="T461" s="1151" t="str">
        <f t="shared" ca="1" si="175"/>
        <v/>
      </c>
      <c r="U461" s="1153" t="str">
        <f t="shared" ca="1" si="176"/>
        <v/>
      </c>
      <c r="V461" s="1154" t="str">
        <f t="shared" ca="1" si="177"/>
        <v/>
      </c>
      <c r="X461" s="1155" t="str">
        <f t="shared" ca="1" si="178"/>
        <v/>
      </c>
      <c r="Y461" s="1155" t="str">
        <f t="shared" ca="1" si="179"/>
        <v/>
      </c>
      <c r="Z461" s="1155" t="str">
        <f t="shared" ca="1" si="180"/>
        <v/>
      </c>
      <c r="AA461" s="1153" t="str">
        <f t="shared" ca="1" si="181"/>
        <v/>
      </c>
      <c r="AB461" s="1126"/>
    </row>
    <row r="462" spans="1:28">
      <c r="A462" s="1165">
        <f>Calendar!J454</f>
        <v>58741</v>
      </c>
      <c r="C462" s="1125"/>
      <c r="D462" s="1146" t="str">
        <f t="shared" ca="1" si="182"/>
        <v/>
      </c>
      <c r="E462" s="1147" t="str">
        <f t="shared" ca="1" si="164"/>
        <v/>
      </c>
      <c r="F462" s="1148" t="str">
        <f t="shared" ca="1" si="165"/>
        <v/>
      </c>
      <c r="G462" s="1149" t="str">
        <f ca="1">IF(F462&lt;&gt;"",COUNTIF($F$11:F462,"&gt;0"),"")</f>
        <v/>
      </c>
      <c r="H462" s="1150"/>
      <c r="I462" s="1094"/>
      <c r="J462" s="1151" t="str">
        <f t="shared" ca="1" si="166"/>
        <v/>
      </c>
      <c r="K462" s="1152" t="e">
        <f t="shared" ca="1" si="167"/>
        <v>#VALUE!</v>
      </c>
      <c r="L462" s="1151" t="str">
        <f t="shared" ca="1" si="168"/>
        <v/>
      </c>
      <c r="M462" s="1151" t="e">
        <f t="shared" ca="1" si="169"/>
        <v>#VALUE!</v>
      </c>
      <c r="N462" s="1151" t="str">
        <f t="shared" ca="1" si="170"/>
        <v/>
      </c>
      <c r="O462" s="1094"/>
      <c r="P462" s="1151" t="str">
        <f t="shared" ca="1" si="171"/>
        <v/>
      </c>
      <c r="Q462" s="1151" t="str">
        <f t="shared" ca="1" si="172"/>
        <v/>
      </c>
      <c r="R462" s="1151" t="str">
        <f t="shared" ca="1" si="173"/>
        <v/>
      </c>
      <c r="S462" s="1151" t="str">
        <f t="shared" ca="1" si="174"/>
        <v/>
      </c>
      <c r="T462" s="1151" t="str">
        <f t="shared" ca="1" si="175"/>
        <v/>
      </c>
      <c r="U462" s="1153" t="str">
        <f t="shared" ca="1" si="176"/>
        <v/>
      </c>
      <c r="V462" s="1154" t="str">
        <f t="shared" ca="1" si="177"/>
        <v/>
      </c>
      <c r="X462" s="1155" t="str">
        <f t="shared" ca="1" si="178"/>
        <v/>
      </c>
      <c r="Y462" s="1155" t="str">
        <f t="shared" ca="1" si="179"/>
        <v/>
      </c>
      <c r="Z462" s="1155" t="str">
        <f t="shared" ca="1" si="180"/>
        <v/>
      </c>
      <c r="AA462" s="1153" t="str">
        <f t="shared" ca="1" si="181"/>
        <v/>
      </c>
      <c r="AB462" s="1126"/>
    </row>
    <row r="463" spans="1:28">
      <c r="A463" s="1165">
        <f>Calendar!J455</f>
        <v>58774</v>
      </c>
      <c r="C463" s="1125"/>
      <c r="D463" s="1146" t="str">
        <f t="shared" ca="1" si="182"/>
        <v/>
      </c>
      <c r="E463" s="1147" t="str">
        <f t="shared" ca="1" si="164"/>
        <v/>
      </c>
      <c r="F463" s="1148" t="str">
        <f t="shared" ca="1" si="165"/>
        <v/>
      </c>
      <c r="G463" s="1149" t="str">
        <f ca="1">IF(F463&lt;&gt;"",COUNTIF($F$11:F463,"&gt;0"),"")</f>
        <v/>
      </c>
      <c r="H463" s="1150"/>
      <c r="I463" s="1094"/>
      <c r="J463" s="1151" t="str">
        <f t="shared" ca="1" si="166"/>
        <v/>
      </c>
      <c r="K463" s="1152" t="e">
        <f t="shared" ca="1" si="167"/>
        <v>#VALUE!</v>
      </c>
      <c r="L463" s="1151" t="str">
        <f t="shared" ca="1" si="168"/>
        <v/>
      </c>
      <c r="M463" s="1151" t="e">
        <f t="shared" ca="1" si="169"/>
        <v>#VALUE!</v>
      </c>
      <c r="N463" s="1151" t="str">
        <f t="shared" ca="1" si="170"/>
        <v/>
      </c>
      <c r="O463" s="1094"/>
      <c r="P463" s="1151" t="str">
        <f t="shared" ca="1" si="171"/>
        <v/>
      </c>
      <c r="Q463" s="1151" t="str">
        <f t="shared" ca="1" si="172"/>
        <v/>
      </c>
      <c r="R463" s="1151" t="str">
        <f t="shared" ca="1" si="173"/>
        <v/>
      </c>
      <c r="S463" s="1151" t="str">
        <f t="shared" ca="1" si="174"/>
        <v/>
      </c>
      <c r="T463" s="1151" t="str">
        <f t="shared" ca="1" si="175"/>
        <v/>
      </c>
      <c r="U463" s="1153" t="str">
        <f t="shared" ca="1" si="176"/>
        <v/>
      </c>
      <c r="V463" s="1154" t="str">
        <f t="shared" ca="1" si="177"/>
        <v/>
      </c>
      <c r="X463" s="1155" t="str">
        <f t="shared" ca="1" si="178"/>
        <v/>
      </c>
      <c r="Y463" s="1155" t="str">
        <f t="shared" ca="1" si="179"/>
        <v/>
      </c>
      <c r="Z463" s="1155" t="str">
        <f t="shared" ca="1" si="180"/>
        <v/>
      </c>
      <c r="AA463" s="1153" t="str">
        <f t="shared" ca="1" si="181"/>
        <v/>
      </c>
      <c r="AB463" s="1126"/>
    </row>
    <row r="464" spans="1:28">
      <c r="A464" s="1165">
        <f>Calendar!J456</f>
        <v>58802</v>
      </c>
      <c r="C464" s="1125"/>
      <c r="D464" s="1146" t="str">
        <f t="shared" ca="1" si="182"/>
        <v/>
      </c>
      <c r="E464" s="1147" t="str">
        <f t="shared" ca="1" si="164"/>
        <v/>
      </c>
      <c r="F464" s="1148" t="str">
        <f t="shared" ca="1" si="165"/>
        <v/>
      </c>
      <c r="G464" s="1149" t="str">
        <f ca="1">IF(F464&lt;&gt;"",COUNTIF($F$11:F464,"&gt;0"),"")</f>
        <v/>
      </c>
      <c r="H464" s="1150"/>
      <c r="I464" s="1094"/>
      <c r="J464" s="1151" t="str">
        <f t="shared" ca="1" si="166"/>
        <v/>
      </c>
      <c r="K464" s="1152" t="e">
        <f t="shared" ca="1" si="167"/>
        <v>#VALUE!</v>
      </c>
      <c r="L464" s="1151" t="str">
        <f t="shared" ca="1" si="168"/>
        <v/>
      </c>
      <c r="M464" s="1151" t="e">
        <f t="shared" ca="1" si="169"/>
        <v>#VALUE!</v>
      </c>
      <c r="N464" s="1151" t="str">
        <f t="shared" ca="1" si="170"/>
        <v/>
      </c>
      <c r="O464" s="1094"/>
      <c r="P464" s="1151" t="str">
        <f t="shared" ca="1" si="171"/>
        <v/>
      </c>
      <c r="Q464" s="1151" t="str">
        <f t="shared" ca="1" si="172"/>
        <v/>
      </c>
      <c r="R464" s="1151" t="str">
        <f t="shared" ca="1" si="173"/>
        <v/>
      </c>
      <c r="S464" s="1151" t="str">
        <f t="shared" ca="1" si="174"/>
        <v/>
      </c>
      <c r="T464" s="1151" t="str">
        <f t="shared" ca="1" si="175"/>
        <v/>
      </c>
      <c r="U464" s="1153" t="str">
        <f t="shared" ca="1" si="176"/>
        <v/>
      </c>
      <c r="V464" s="1154" t="str">
        <f t="shared" ca="1" si="177"/>
        <v/>
      </c>
      <c r="X464" s="1155" t="str">
        <f t="shared" ca="1" si="178"/>
        <v/>
      </c>
      <c r="Y464" s="1155" t="str">
        <f t="shared" ca="1" si="179"/>
        <v/>
      </c>
      <c r="Z464" s="1155" t="str">
        <f t="shared" ca="1" si="180"/>
        <v/>
      </c>
      <c r="AA464" s="1153" t="str">
        <f t="shared" ca="1" si="181"/>
        <v/>
      </c>
      <c r="AB464" s="1126"/>
    </row>
    <row r="465" spans="1:28">
      <c r="A465" s="1165">
        <f>Calendar!J457</f>
        <v>58833</v>
      </c>
      <c r="C465" s="1125"/>
      <c r="D465" s="1146" t="str">
        <f t="shared" ca="1" si="182"/>
        <v/>
      </c>
      <c r="E465" s="1147" t="str">
        <f t="shared" ca="1" si="164"/>
        <v/>
      </c>
      <c r="F465" s="1148" t="str">
        <f t="shared" ca="1" si="165"/>
        <v/>
      </c>
      <c r="G465" s="1149" t="str">
        <f ca="1">IF(F465&lt;&gt;"",COUNTIF($F$11:F465,"&gt;0"),"")</f>
        <v/>
      </c>
      <c r="H465" s="1150"/>
      <c r="I465" s="1094"/>
      <c r="J465" s="1151" t="str">
        <f t="shared" ca="1" si="166"/>
        <v/>
      </c>
      <c r="K465" s="1152" t="e">
        <f t="shared" ca="1" si="167"/>
        <v>#VALUE!</v>
      </c>
      <c r="L465" s="1151" t="str">
        <f t="shared" ca="1" si="168"/>
        <v/>
      </c>
      <c r="M465" s="1151" t="e">
        <f t="shared" ca="1" si="169"/>
        <v>#VALUE!</v>
      </c>
      <c r="N465" s="1151" t="str">
        <f t="shared" ca="1" si="170"/>
        <v/>
      </c>
      <c r="O465" s="1094"/>
      <c r="P465" s="1151" t="str">
        <f t="shared" ca="1" si="171"/>
        <v/>
      </c>
      <c r="Q465" s="1151" t="str">
        <f t="shared" ca="1" si="172"/>
        <v/>
      </c>
      <c r="R465" s="1151" t="str">
        <f t="shared" ca="1" si="173"/>
        <v/>
      </c>
      <c r="S465" s="1151" t="str">
        <f t="shared" ca="1" si="174"/>
        <v/>
      </c>
      <c r="T465" s="1151" t="str">
        <f t="shared" ca="1" si="175"/>
        <v/>
      </c>
      <c r="U465" s="1153" t="str">
        <f t="shared" ca="1" si="176"/>
        <v/>
      </c>
      <c r="V465" s="1154" t="str">
        <f t="shared" ca="1" si="177"/>
        <v/>
      </c>
      <c r="X465" s="1155" t="str">
        <f t="shared" ca="1" si="178"/>
        <v/>
      </c>
      <c r="Y465" s="1155" t="str">
        <f t="shared" ca="1" si="179"/>
        <v/>
      </c>
      <c r="Z465" s="1155" t="str">
        <f t="shared" ca="1" si="180"/>
        <v/>
      </c>
      <c r="AA465" s="1153" t="str">
        <f t="shared" ca="1" si="181"/>
        <v/>
      </c>
      <c r="AB465" s="1126"/>
    </row>
    <row r="466" spans="1:28">
      <c r="A466" s="1165">
        <f>Calendar!J458</f>
        <v>58865</v>
      </c>
      <c r="C466" s="1125"/>
      <c r="D466" s="1146" t="str">
        <f t="shared" si="182"/>
        <v/>
      </c>
      <c r="E466" s="1147"/>
      <c r="F466" s="1148"/>
      <c r="G466" s="1149"/>
      <c r="H466" s="1150"/>
      <c r="I466" s="1094"/>
      <c r="J466" s="1151"/>
      <c r="K466" s="1152"/>
      <c r="L466" s="1151"/>
      <c r="M466" s="1151"/>
      <c r="N466" s="1151"/>
      <c r="O466" s="1094"/>
      <c r="P466" s="1151"/>
      <c r="Q466" s="1151"/>
      <c r="R466" s="1151"/>
      <c r="S466" s="1151"/>
      <c r="T466" s="1151"/>
      <c r="U466" s="1153"/>
      <c r="V466" s="1154"/>
      <c r="X466" s="1155"/>
      <c r="Y466" s="1155"/>
      <c r="Z466" s="1155"/>
      <c r="AA466" s="1153"/>
      <c r="AB466" s="1126"/>
    </row>
    <row r="467" spans="1:28">
      <c r="A467" s="1165">
        <f>Calendar!J459</f>
        <v>58893</v>
      </c>
      <c r="C467" s="1125"/>
      <c r="D467" s="1146" t="str">
        <f t="shared" si="182"/>
        <v/>
      </c>
      <c r="E467" s="1147"/>
      <c r="F467" s="1148"/>
      <c r="G467" s="1149"/>
      <c r="H467" s="1150"/>
      <c r="I467" s="1094"/>
      <c r="J467" s="1151"/>
      <c r="K467" s="1661"/>
      <c r="L467" s="1662"/>
      <c r="M467" s="1662"/>
      <c r="N467" s="1151"/>
      <c r="O467" s="1094"/>
      <c r="P467" s="1151"/>
      <c r="Q467" s="1151"/>
      <c r="R467" s="1151"/>
      <c r="S467" s="1151"/>
      <c r="T467" s="1151"/>
      <c r="U467" s="1153"/>
      <c r="V467" s="1154"/>
      <c r="X467" s="1155"/>
      <c r="Y467" s="1155"/>
      <c r="Z467" s="1155"/>
      <c r="AA467" s="1153"/>
      <c r="AB467" s="1126"/>
    </row>
    <row r="468" spans="1:28">
      <c r="A468" s="1165">
        <f>Calendar!J460</f>
        <v>58923</v>
      </c>
      <c r="C468" s="1125"/>
      <c r="D468" s="1146" t="str">
        <f t="shared" si="182"/>
        <v/>
      </c>
      <c r="E468" s="1147"/>
      <c r="F468" s="1148"/>
      <c r="G468" s="1149"/>
      <c r="H468" s="1150"/>
      <c r="I468" s="1094"/>
      <c r="J468" s="1151"/>
      <c r="K468" s="1661"/>
      <c r="L468" s="1662"/>
      <c r="M468" s="1662"/>
      <c r="N468" s="1151"/>
      <c r="O468" s="1094"/>
      <c r="P468" s="1151"/>
      <c r="Q468" s="1151"/>
      <c r="R468" s="1151"/>
      <c r="S468" s="1151"/>
      <c r="T468" s="1151"/>
      <c r="U468" s="1153"/>
      <c r="V468" s="1154"/>
      <c r="X468" s="1155"/>
      <c r="Y468" s="1155"/>
      <c r="Z468" s="1155"/>
      <c r="AA468" s="1153"/>
      <c r="AB468" s="1126"/>
    </row>
    <row r="469" spans="1:28">
      <c r="A469" s="1165">
        <f>Calendar!J461</f>
        <v>58953</v>
      </c>
      <c r="C469" s="1125"/>
      <c r="D469" s="1146" t="str">
        <f t="shared" si="182"/>
        <v/>
      </c>
      <c r="E469" s="1147"/>
      <c r="F469" s="1148"/>
      <c r="G469" s="1149"/>
      <c r="H469" s="1150"/>
      <c r="I469" s="1094"/>
      <c r="J469" s="1151"/>
      <c r="K469" s="1661"/>
      <c r="L469" s="1662"/>
      <c r="M469" s="1662"/>
      <c r="N469" s="1151"/>
      <c r="O469" s="1094"/>
      <c r="P469" s="1151"/>
      <c r="Q469" s="1151"/>
      <c r="R469" s="1151"/>
      <c r="S469" s="1151"/>
      <c r="T469" s="1151"/>
      <c r="U469" s="1153"/>
      <c r="V469" s="1154"/>
      <c r="X469" s="1155"/>
      <c r="Y469" s="1155"/>
      <c r="Z469" s="1155"/>
      <c r="AA469" s="1153"/>
      <c r="AB469" s="1126"/>
    </row>
    <row r="470" spans="1:28">
      <c r="A470" s="1165">
        <f>Calendar!J462</f>
        <v>58984</v>
      </c>
      <c r="C470" s="1125"/>
      <c r="D470" s="1146" t="str">
        <f t="shared" si="182"/>
        <v/>
      </c>
      <c r="E470" s="1147"/>
      <c r="F470" s="1148"/>
      <c r="G470" s="1149"/>
      <c r="H470" s="1150"/>
      <c r="I470" s="1094"/>
      <c r="J470" s="1151"/>
      <c r="K470" s="1661"/>
      <c r="L470" s="1662"/>
      <c r="M470" s="1662"/>
      <c r="N470" s="1151"/>
      <c r="O470" s="1094"/>
      <c r="P470" s="1151"/>
      <c r="Q470" s="1151"/>
      <c r="R470" s="1151"/>
      <c r="S470" s="1151"/>
      <c r="T470" s="1151"/>
      <c r="U470" s="1153"/>
      <c r="V470" s="1154"/>
      <c r="X470" s="1155"/>
      <c r="Y470" s="1155"/>
      <c r="Z470" s="1155"/>
      <c r="AA470" s="1153"/>
      <c r="AB470" s="1126"/>
    </row>
    <row r="471" spans="1:28">
      <c r="A471" s="1165">
        <f>Calendar!J463</f>
        <v>59014</v>
      </c>
      <c r="C471" s="1125"/>
      <c r="D471" s="1146" t="str">
        <f t="shared" si="182"/>
        <v/>
      </c>
      <c r="E471" s="1147"/>
      <c r="F471" s="1148"/>
      <c r="G471" s="1149"/>
      <c r="H471" s="1150"/>
      <c r="I471" s="1094"/>
      <c r="J471" s="1151"/>
      <c r="K471" s="1661"/>
      <c r="L471" s="1662"/>
      <c r="M471" s="1662"/>
      <c r="N471" s="1151"/>
      <c r="O471" s="1094"/>
      <c r="P471" s="1151"/>
      <c r="Q471" s="1151"/>
      <c r="R471" s="1151"/>
      <c r="S471" s="1151"/>
      <c r="T471" s="1151"/>
      <c r="U471" s="1153"/>
      <c r="V471" s="1154"/>
      <c r="X471" s="1155"/>
      <c r="Y471" s="1155"/>
      <c r="Z471" s="1155"/>
      <c r="AA471" s="1153"/>
      <c r="AB471" s="1126"/>
    </row>
    <row r="472" spans="1:28">
      <c r="A472" s="1165">
        <f>Calendar!J464</f>
        <v>59047</v>
      </c>
      <c r="C472" s="1125"/>
      <c r="D472" s="1146" t="str">
        <f t="shared" si="182"/>
        <v/>
      </c>
      <c r="E472" s="1147"/>
      <c r="F472" s="1148"/>
      <c r="G472" s="1149"/>
      <c r="H472" s="1150"/>
      <c r="I472" s="1094"/>
      <c r="J472" s="1151"/>
      <c r="K472" s="1661"/>
      <c r="L472" s="1662"/>
      <c r="M472" s="1662"/>
      <c r="N472" s="1151"/>
      <c r="O472" s="1094"/>
      <c r="P472" s="1151"/>
      <c r="Q472" s="1151"/>
      <c r="R472" s="1151"/>
      <c r="S472" s="1151"/>
      <c r="T472" s="1151"/>
      <c r="U472" s="1153"/>
      <c r="V472" s="1154"/>
      <c r="X472" s="1155"/>
      <c r="Y472" s="1155"/>
      <c r="Z472" s="1155"/>
      <c r="AA472" s="1153"/>
      <c r="AB472" s="1126"/>
    </row>
    <row r="473" spans="1:28">
      <c r="A473" s="1165">
        <f>Calendar!J465</f>
        <v>59076</v>
      </c>
      <c r="C473" s="1125"/>
      <c r="D473" s="1146" t="str">
        <f t="shared" si="182"/>
        <v/>
      </c>
      <c r="E473" s="1147"/>
      <c r="F473" s="1148"/>
      <c r="G473" s="1149"/>
      <c r="H473" s="1150"/>
      <c r="I473" s="1094"/>
      <c r="J473" s="1151"/>
      <c r="K473" s="1661"/>
      <c r="L473" s="1662"/>
      <c r="M473" s="1662"/>
      <c r="N473" s="1151"/>
      <c r="O473" s="1094"/>
      <c r="P473" s="1151"/>
      <c r="Q473" s="1151"/>
      <c r="R473" s="1151"/>
      <c r="S473" s="1151"/>
      <c r="T473" s="1151"/>
      <c r="U473" s="1153"/>
      <c r="V473" s="1154"/>
      <c r="X473" s="1155"/>
      <c r="Y473" s="1155"/>
      <c r="Z473" s="1155"/>
      <c r="AA473" s="1153"/>
      <c r="AB473" s="1126"/>
    </row>
    <row r="474" spans="1:28">
      <c r="A474" s="1165">
        <f>Calendar!J466</f>
        <v>59106</v>
      </c>
      <c r="C474" s="1125"/>
      <c r="D474" s="1146" t="str">
        <f t="shared" si="182"/>
        <v/>
      </c>
      <c r="E474" s="1147"/>
      <c r="F474" s="1148"/>
      <c r="G474" s="1149"/>
      <c r="H474" s="1150"/>
      <c r="I474" s="1094"/>
      <c r="J474" s="1151"/>
      <c r="K474" s="1661"/>
      <c r="L474" s="1662"/>
      <c r="M474" s="1662"/>
      <c r="N474" s="1151"/>
      <c r="O474" s="1094"/>
      <c r="P474" s="1151"/>
      <c r="Q474" s="1151"/>
      <c r="R474" s="1151"/>
      <c r="S474" s="1151"/>
      <c r="T474" s="1151"/>
      <c r="U474" s="1153"/>
      <c r="V474" s="1154"/>
      <c r="X474" s="1155"/>
      <c r="Y474" s="1155"/>
      <c r="Z474" s="1155"/>
      <c r="AA474" s="1153"/>
      <c r="AB474" s="1126"/>
    </row>
    <row r="475" spans="1:28">
      <c r="A475" s="1165">
        <f>Calendar!J467</f>
        <v>59138</v>
      </c>
      <c r="C475" s="1125"/>
      <c r="D475" s="1146" t="str">
        <f t="shared" si="182"/>
        <v/>
      </c>
      <c r="E475" s="1147"/>
      <c r="F475" s="1148"/>
      <c r="G475" s="1149"/>
      <c r="H475" s="1150"/>
      <c r="I475" s="1094"/>
      <c r="J475" s="1151"/>
      <c r="K475" s="1661"/>
      <c r="L475" s="1662"/>
      <c r="M475" s="1662"/>
      <c r="N475" s="1151"/>
      <c r="O475" s="1094"/>
      <c r="P475" s="1151"/>
      <c r="Q475" s="1151"/>
      <c r="R475" s="1151"/>
      <c r="S475" s="1151"/>
      <c r="T475" s="1151"/>
      <c r="U475" s="1153"/>
      <c r="V475" s="1154"/>
      <c r="X475" s="1155"/>
      <c r="Y475" s="1155"/>
      <c r="Z475" s="1155"/>
      <c r="AA475" s="1153"/>
      <c r="AB475" s="1126"/>
    </row>
    <row r="476" spans="1:28">
      <c r="A476" s="1165">
        <f>Calendar!J468</f>
        <v>59167</v>
      </c>
      <c r="C476" s="1125"/>
      <c r="D476" s="1146" t="str">
        <f t="shared" si="182"/>
        <v/>
      </c>
      <c r="E476" s="1147"/>
      <c r="F476" s="1148"/>
      <c r="G476" s="1149"/>
      <c r="H476" s="1150"/>
      <c r="I476" s="1094"/>
      <c r="J476" s="1151"/>
      <c r="K476" s="1661"/>
      <c r="L476" s="1662"/>
      <c r="M476" s="1662"/>
      <c r="N476" s="1151"/>
      <c r="O476" s="1094"/>
      <c r="P476" s="1151"/>
      <c r="Q476" s="1151"/>
      <c r="R476" s="1151"/>
      <c r="S476" s="1151"/>
      <c r="T476" s="1151"/>
      <c r="U476" s="1153"/>
      <c r="V476" s="1154"/>
      <c r="X476" s="1155"/>
      <c r="Y476" s="1155"/>
      <c r="Z476" s="1155"/>
      <c r="AA476" s="1153"/>
      <c r="AB476" s="1126"/>
    </row>
    <row r="477" spans="1:28">
      <c r="A477" s="1165">
        <f>Calendar!J469</f>
        <v>59198</v>
      </c>
      <c r="C477" s="1125"/>
      <c r="D477" s="1146" t="str">
        <f t="shared" si="182"/>
        <v/>
      </c>
      <c r="E477" s="1147"/>
      <c r="F477" s="1148"/>
      <c r="G477" s="1149"/>
      <c r="H477" s="1150"/>
      <c r="I477" s="1094"/>
      <c r="J477" s="1151"/>
      <c r="K477" s="1661"/>
      <c r="L477" s="1662"/>
      <c r="M477" s="1662"/>
      <c r="N477" s="1151"/>
      <c r="O477" s="1094"/>
      <c r="P477" s="1151"/>
      <c r="Q477" s="1151"/>
      <c r="R477" s="1151"/>
      <c r="S477" s="1151"/>
      <c r="T477" s="1151"/>
      <c r="U477" s="1153"/>
      <c r="V477" s="1154"/>
      <c r="X477" s="1155"/>
      <c r="Y477" s="1155"/>
      <c r="Z477" s="1155"/>
      <c r="AA477" s="1153"/>
      <c r="AB477" s="1126"/>
    </row>
    <row r="478" spans="1:28">
      <c r="A478" s="1165">
        <f>Calendar!J470</f>
        <v>59229</v>
      </c>
      <c r="C478" s="1125"/>
      <c r="D478" s="1146" t="str">
        <f t="shared" si="182"/>
        <v/>
      </c>
      <c r="E478" s="1147"/>
      <c r="F478" s="1148"/>
      <c r="G478" s="1149"/>
      <c r="H478" s="1150"/>
      <c r="I478" s="1094"/>
      <c r="J478" s="1151"/>
      <c r="K478" s="1661"/>
      <c r="L478" s="1662"/>
      <c r="M478" s="1662"/>
      <c r="N478" s="1151"/>
      <c r="O478" s="1094"/>
      <c r="P478" s="1151"/>
      <c r="Q478" s="1151"/>
      <c r="R478" s="1151"/>
      <c r="S478" s="1151"/>
      <c r="T478" s="1151"/>
      <c r="U478" s="1153"/>
      <c r="V478" s="1154"/>
      <c r="X478" s="1155"/>
      <c r="Y478" s="1155"/>
      <c r="Z478" s="1155"/>
      <c r="AA478" s="1153"/>
      <c r="AB478" s="1126"/>
    </row>
    <row r="479" spans="1:28">
      <c r="A479" s="1165">
        <f>Calendar!J471</f>
        <v>59257</v>
      </c>
      <c r="C479" s="1125"/>
      <c r="D479" s="1146" t="str">
        <f t="shared" si="182"/>
        <v/>
      </c>
      <c r="E479" s="1147"/>
      <c r="F479" s="1148"/>
      <c r="G479" s="1149"/>
      <c r="H479" s="1150"/>
      <c r="I479" s="1094"/>
      <c r="J479" s="1151"/>
      <c r="K479" s="1661"/>
      <c r="L479" s="1662"/>
      <c r="M479" s="1662"/>
      <c r="N479" s="1151"/>
      <c r="O479" s="1094"/>
      <c r="P479" s="1151"/>
      <c r="Q479" s="1151"/>
      <c r="R479" s="1151"/>
      <c r="S479" s="1151"/>
      <c r="T479" s="1151"/>
      <c r="U479" s="1153"/>
      <c r="V479" s="1154"/>
      <c r="X479" s="1155"/>
      <c r="Y479" s="1155"/>
      <c r="Z479" s="1155"/>
      <c r="AA479" s="1153"/>
      <c r="AB479" s="1126"/>
    </row>
    <row r="480" spans="1:28">
      <c r="A480" s="1165">
        <f>Calendar!J472</f>
        <v>59288</v>
      </c>
      <c r="C480" s="1125"/>
      <c r="D480" s="1146" t="str">
        <f t="shared" si="182"/>
        <v/>
      </c>
      <c r="E480" s="1147"/>
      <c r="F480" s="1148"/>
      <c r="G480" s="1149"/>
      <c r="H480" s="1150"/>
      <c r="I480" s="1094"/>
      <c r="J480" s="1151"/>
      <c r="K480" s="1661"/>
      <c r="L480" s="1662"/>
      <c r="M480" s="1662"/>
      <c r="N480" s="1151"/>
      <c r="O480" s="1094"/>
      <c r="P480" s="1151"/>
      <c r="Q480" s="1151"/>
      <c r="R480" s="1151"/>
      <c r="S480" s="1151"/>
      <c r="T480" s="1151"/>
      <c r="U480" s="1153"/>
      <c r="V480" s="1154"/>
      <c r="X480" s="1155"/>
      <c r="Y480" s="1155"/>
      <c r="Z480" s="1155"/>
      <c r="AA480" s="1153"/>
      <c r="AB480" s="1126"/>
    </row>
    <row r="481" spans="1:28">
      <c r="A481" s="1165">
        <f>Calendar!J473</f>
        <v>59320</v>
      </c>
      <c r="C481" s="1125"/>
      <c r="D481" s="1146" t="str">
        <f t="shared" si="182"/>
        <v/>
      </c>
      <c r="E481" s="1147"/>
      <c r="F481" s="1148"/>
      <c r="G481" s="1149"/>
      <c r="H481" s="1150"/>
      <c r="I481" s="1094"/>
      <c r="J481" s="1151"/>
      <c r="K481" s="1661"/>
      <c r="L481" s="1662"/>
      <c r="M481" s="1662"/>
      <c r="N481" s="1151"/>
      <c r="O481" s="1094"/>
      <c r="P481" s="1151"/>
      <c r="Q481" s="1151"/>
      <c r="R481" s="1151"/>
      <c r="S481" s="1151"/>
      <c r="T481" s="1151"/>
      <c r="U481" s="1153"/>
      <c r="V481" s="1154"/>
      <c r="X481" s="1155"/>
      <c r="Y481" s="1155"/>
      <c r="Z481" s="1155"/>
      <c r="AA481" s="1153"/>
      <c r="AB481" s="1126"/>
    </row>
    <row r="482" spans="1:28">
      <c r="A482" s="1165">
        <f>Calendar!J474</f>
        <v>59349</v>
      </c>
      <c r="C482" s="1125"/>
      <c r="D482" s="1146" t="str">
        <f t="shared" si="182"/>
        <v/>
      </c>
      <c r="E482" s="1147"/>
      <c r="F482" s="1148"/>
      <c r="G482" s="1149"/>
      <c r="H482" s="1150"/>
      <c r="I482" s="1094"/>
      <c r="J482" s="1151"/>
      <c r="K482" s="1661"/>
      <c r="L482" s="1662"/>
      <c r="M482" s="1662"/>
      <c r="N482" s="1151"/>
      <c r="O482" s="1094"/>
      <c r="P482" s="1151"/>
      <c r="Q482" s="1151"/>
      <c r="R482" s="1151"/>
      <c r="S482" s="1151"/>
      <c r="T482" s="1151"/>
      <c r="U482" s="1153"/>
      <c r="V482" s="1154"/>
      <c r="X482" s="1155"/>
      <c r="Y482" s="1155"/>
      <c r="Z482" s="1155"/>
      <c r="AA482" s="1153"/>
      <c r="AB482" s="1126"/>
    </row>
    <row r="483" spans="1:28">
      <c r="A483" s="1165">
        <f>Calendar!J475</f>
        <v>59379</v>
      </c>
      <c r="C483" s="1125"/>
      <c r="D483" s="1146" t="str">
        <f t="shared" si="182"/>
        <v/>
      </c>
      <c r="E483" s="1147"/>
      <c r="F483" s="1148"/>
      <c r="G483" s="1149"/>
      <c r="H483" s="1150"/>
      <c r="I483" s="1094"/>
      <c r="J483" s="1151"/>
      <c r="K483" s="1661"/>
      <c r="L483" s="1662"/>
      <c r="M483" s="1662"/>
      <c r="N483" s="1151"/>
      <c r="O483" s="1094"/>
      <c r="P483" s="1151"/>
      <c r="Q483" s="1151"/>
      <c r="R483" s="1151"/>
      <c r="S483" s="1151"/>
      <c r="T483" s="1151"/>
      <c r="U483" s="1153"/>
      <c r="V483" s="1154"/>
      <c r="X483" s="1155"/>
      <c r="Y483" s="1155"/>
      <c r="Z483" s="1155"/>
      <c r="AA483" s="1153"/>
      <c r="AB483" s="1126"/>
    </row>
    <row r="484" spans="1:28">
      <c r="A484" s="1165">
        <f>Calendar!J476</f>
        <v>59411</v>
      </c>
      <c r="C484" s="1125"/>
      <c r="D484" s="1146" t="str">
        <f t="shared" si="182"/>
        <v/>
      </c>
      <c r="E484" s="1147"/>
      <c r="F484" s="1148"/>
      <c r="G484" s="1149"/>
      <c r="H484" s="1150"/>
      <c r="I484" s="1094"/>
      <c r="J484" s="1151"/>
      <c r="K484" s="1661"/>
      <c r="L484" s="1662"/>
      <c r="M484" s="1662"/>
      <c r="N484" s="1151"/>
      <c r="O484" s="1094"/>
      <c r="P484" s="1151"/>
      <c r="Q484" s="1151"/>
      <c r="R484" s="1151"/>
      <c r="S484" s="1151"/>
      <c r="T484" s="1151"/>
      <c r="U484" s="1153"/>
      <c r="V484" s="1154"/>
      <c r="X484" s="1155"/>
      <c r="Y484" s="1155"/>
      <c r="Z484" s="1155"/>
      <c r="AA484" s="1153"/>
      <c r="AB484" s="1126"/>
    </row>
    <row r="485" spans="1:28">
      <c r="A485" s="1165">
        <f>Calendar!J477</f>
        <v>59441</v>
      </c>
      <c r="C485" s="1125"/>
      <c r="D485" s="1146" t="str">
        <f t="shared" si="182"/>
        <v/>
      </c>
      <c r="E485" s="1147"/>
      <c r="F485" s="1148"/>
      <c r="G485" s="1149"/>
      <c r="H485" s="1150"/>
      <c r="I485" s="1094"/>
      <c r="J485" s="1151"/>
      <c r="K485" s="1661"/>
      <c r="L485" s="1662"/>
      <c r="M485" s="1662"/>
      <c r="N485" s="1151"/>
      <c r="O485" s="1094"/>
      <c r="P485" s="1151"/>
      <c r="Q485" s="1151"/>
      <c r="R485" s="1151"/>
      <c r="S485" s="1151"/>
      <c r="T485" s="1151"/>
      <c r="U485" s="1153"/>
      <c r="V485" s="1154"/>
      <c r="X485" s="1155"/>
      <c r="Y485" s="1155"/>
      <c r="Z485" s="1155"/>
      <c r="AA485" s="1153"/>
      <c r="AB485" s="1126"/>
    </row>
    <row r="486" spans="1:28">
      <c r="A486" s="1165">
        <f>Calendar!J478</f>
        <v>59471</v>
      </c>
      <c r="C486" s="1125"/>
      <c r="D486" s="1146" t="str">
        <f t="shared" si="182"/>
        <v/>
      </c>
      <c r="E486" s="1147"/>
      <c r="F486" s="1148"/>
      <c r="G486" s="1149"/>
      <c r="H486" s="1150"/>
      <c r="I486" s="1094"/>
      <c r="J486" s="1151"/>
      <c r="K486" s="1661"/>
      <c r="L486" s="1662"/>
      <c r="M486" s="1662"/>
      <c r="N486" s="1151"/>
      <c r="O486" s="1094"/>
      <c r="P486" s="1151"/>
      <c r="Q486" s="1151"/>
      <c r="R486" s="1151"/>
      <c r="S486" s="1151"/>
      <c r="T486" s="1151"/>
      <c r="U486" s="1153"/>
      <c r="V486" s="1154"/>
      <c r="X486" s="1155"/>
      <c r="Y486" s="1155"/>
      <c r="Z486" s="1155"/>
      <c r="AA486" s="1153"/>
      <c r="AB486" s="1126"/>
    </row>
    <row r="487" spans="1:28">
      <c r="A487" s="1165">
        <f>Calendar!J479</f>
        <v>0</v>
      </c>
      <c r="C487" s="1125"/>
      <c r="D487" s="1146" t="str">
        <f t="shared" si="182"/>
        <v/>
      </c>
      <c r="E487" s="1147"/>
      <c r="F487" s="1148"/>
      <c r="G487" s="1149"/>
      <c r="H487" s="1150"/>
      <c r="I487" s="1094"/>
      <c r="J487" s="1151"/>
      <c r="K487" s="1661"/>
      <c r="L487" s="1662"/>
      <c r="M487" s="1662"/>
      <c r="N487" s="1151"/>
      <c r="O487" s="1094"/>
      <c r="P487" s="1151"/>
      <c r="Q487" s="1151"/>
      <c r="R487" s="1151"/>
      <c r="S487" s="1151"/>
      <c r="T487" s="1151"/>
      <c r="U487" s="1153"/>
      <c r="V487" s="1154"/>
      <c r="X487" s="1155"/>
      <c r="Y487" s="1155"/>
      <c r="Z487" s="1155"/>
      <c r="AA487" s="1153"/>
      <c r="AB487" s="1126"/>
    </row>
    <row r="488" spans="1:28">
      <c r="A488" s="1165">
        <f>Calendar!J480</f>
        <v>0</v>
      </c>
      <c r="C488" s="1125"/>
      <c r="D488" s="1146" t="str">
        <f t="shared" si="182"/>
        <v/>
      </c>
      <c r="E488" s="1147"/>
      <c r="F488" s="1148"/>
      <c r="G488" s="1149"/>
      <c r="H488" s="1150"/>
      <c r="I488" s="1094"/>
      <c r="J488" s="1151"/>
      <c r="K488" s="1661"/>
      <c r="L488" s="1662"/>
      <c r="M488" s="1662"/>
      <c r="N488" s="1151"/>
      <c r="O488" s="1094"/>
      <c r="P488" s="1151"/>
      <c r="Q488" s="1151"/>
      <c r="R488" s="1151"/>
      <c r="S488" s="1151"/>
      <c r="T488" s="1151"/>
      <c r="U488" s="1153"/>
      <c r="V488" s="1154"/>
      <c r="X488" s="1155"/>
      <c r="Y488" s="1155"/>
      <c r="Z488" s="1155"/>
      <c r="AA488" s="1153"/>
      <c r="AB488" s="1126"/>
    </row>
    <row r="489" spans="1:28">
      <c r="A489" s="1165"/>
      <c r="C489" s="1125"/>
      <c r="D489" s="1146" t="str">
        <f t="shared" si="182"/>
        <v/>
      </c>
      <c r="E489" s="1147"/>
      <c r="F489" s="1148"/>
      <c r="G489" s="1149"/>
      <c r="H489" s="1150"/>
      <c r="I489" s="1094"/>
      <c r="J489" s="1151"/>
      <c r="K489" s="1661"/>
      <c r="L489" s="1662"/>
      <c r="M489" s="1662"/>
      <c r="N489" s="1151"/>
      <c r="O489" s="1094"/>
      <c r="P489" s="1151"/>
      <c r="Q489" s="1151"/>
      <c r="R489" s="1151"/>
      <c r="S489" s="1151"/>
      <c r="T489" s="1151"/>
      <c r="U489" s="1153"/>
      <c r="V489" s="1154"/>
      <c r="X489" s="1155"/>
      <c r="Y489" s="1155"/>
      <c r="Z489" s="1155"/>
      <c r="AA489" s="1153"/>
      <c r="AB489" s="1126"/>
    </row>
    <row r="490" spans="1:28" ht="15" thickBot="1">
      <c r="C490" s="1168"/>
      <c r="D490" s="1169"/>
      <c r="E490" s="1169"/>
      <c r="F490" s="1170"/>
      <c r="G490" s="1171"/>
      <c r="H490" s="1172"/>
      <c r="I490" s="1169"/>
      <c r="J490" s="1169"/>
      <c r="K490" s="1173"/>
      <c r="L490" s="1169"/>
      <c r="M490" s="1169"/>
      <c r="N490" s="1169"/>
      <c r="O490" s="1169"/>
      <c r="P490" s="1169"/>
      <c r="Q490" s="1169"/>
      <c r="R490" s="1169"/>
      <c r="S490" s="1169"/>
      <c r="T490" s="1169"/>
      <c r="U490" s="1169"/>
      <c r="V490" s="1174"/>
      <c r="W490" s="1169"/>
      <c r="X490" s="1169"/>
      <c r="Y490" s="1169"/>
      <c r="Z490" s="1169"/>
      <c r="AA490" s="1169"/>
      <c r="AB490" s="1169"/>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topLeftCell="A2" zoomScale="80" zoomScaleNormal="80" workbookViewId="0">
      <selection activeCell="I44" sqref="I43:I44"/>
    </sheetView>
  </sheetViews>
  <sheetFormatPr defaultColWidth="9.1796875" defaultRowHeight="12.5"/>
  <cols>
    <col min="1" max="1" width="3" style="176" customWidth="1"/>
    <col min="2" max="2" width="18" style="176" bestFit="1" customWidth="1"/>
    <col min="3" max="3" width="16" style="176" customWidth="1"/>
    <col min="4" max="4" width="1.453125" style="176" customWidth="1"/>
    <col min="5" max="22" width="20.1796875" style="176" customWidth="1"/>
    <col min="23" max="23" width="2.453125" style="176" customWidth="1"/>
    <col min="24" max="41" width="20.1796875" style="176" customWidth="1"/>
    <col min="42" max="42" width="2.453125" style="176" customWidth="1"/>
    <col min="43" max="43" width="9.1796875" style="176"/>
    <col min="44" max="44" width="20.1796875" style="176" customWidth="1"/>
    <col min="45" max="45" width="9.1796875" style="176"/>
    <col min="46" max="46" width="12.453125" style="176" bestFit="1" customWidth="1"/>
    <col min="47" max="47" width="14.81640625" style="176" bestFit="1" customWidth="1"/>
    <col min="48" max="48" width="9.1796875" style="176"/>
    <col min="49" max="49" width="20.1796875" style="176" customWidth="1"/>
    <col min="50" max="16384" width="9.1796875" style="176"/>
  </cols>
  <sheetData>
    <row r="3" spans="2:49" ht="13">
      <c r="P3" s="1234" t="s">
        <v>103</v>
      </c>
      <c r="Q3" s="1234">
        <f>'00 - Cover'!$F$17</f>
        <v>45688</v>
      </c>
      <c r="AC3" s="177"/>
      <c r="AD3" s="177"/>
      <c r="AE3" s="177"/>
      <c r="AF3" s="177"/>
    </row>
    <row r="4" spans="2:49" ht="13">
      <c r="P4" s="1234" t="s">
        <v>4</v>
      </c>
      <c r="Q4" s="1234">
        <f>'00 - Cover'!$F$19</f>
        <v>45708</v>
      </c>
    </row>
    <row r="5" spans="2:49" ht="13">
      <c r="P5" s="1234" t="s">
        <v>5</v>
      </c>
      <c r="Q5" s="1234">
        <f>'00 - Cover'!$F$20</f>
        <v>45715</v>
      </c>
      <c r="AR5" s="177"/>
    </row>
    <row r="6" spans="2:49">
      <c r="AR6" s="177"/>
    </row>
    <row r="7" spans="2:49" ht="15.5">
      <c r="B7" s="44" t="s">
        <v>645</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row>
    <row r="9" spans="2:49">
      <c r="E9" s="177"/>
      <c r="G9" s="177"/>
      <c r="H9" s="177"/>
      <c r="O9" s="177"/>
      <c r="P9" s="177"/>
      <c r="Q9" s="177"/>
      <c r="S9" s="177"/>
      <c r="T9" s="177"/>
      <c r="U9" s="177"/>
      <c r="V9" s="177"/>
      <c r="X9" s="177"/>
      <c r="Y9" s="177"/>
      <c r="Z9" s="177"/>
      <c r="AA9" s="177"/>
      <c r="AB9" s="177"/>
      <c r="AC9" s="177"/>
    </row>
    <row r="10" spans="2:49" ht="13" thickBot="1">
      <c r="E10" s="177"/>
      <c r="F10" s="177"/>
      <c r="H10" s="177"/>
      <c r="R10" s="177"/>
      <c r="S10" s="177"/>
      <c r="T10" s="177"/>
    </row>
    <row r="11" spans="2:49" ht="13.5" customHeight="1" thickBot="1">
      <c r="B11" s="1675"/>
      <c r="C11" s="1675"/>
      <c r="E11" s="179" t="s">
        <v>78</v>
      </c>
      <c r="F11" s="180"/>
      <c r="G11" s="180"/>
      <c r="H11" s="180"/>
      <c r="I11" s="180"/>
      <c r="J11" s="180"/>
      <c r="K11" s="180"/>
      <c r="L11" s="180"/>
      <c r="M11" s="180"/>
      <c r="N11" s="180"/>
      <c r="O11" s="180"/>
      <c r="P11" s="180"/>
      <c r="Q11" s="180"/>
      <c r="R11" s="180"/>
      <c r="S11" s="180"/>
      <c r="T11" s="180"/>
      <c r="U11" s="180"/>
      <c r="V11" s="181"/>
      <c r="X11" s="182" t="s">
        <v>79</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80</v>
      </c>
      <c r="C12" s="1676" t="s">
        <v>81</v>
      </c>
      <c r="E12" s="188" t="s">
        <v>82</v>
      </c>
      <c r="F12" s="189" t="s">
        <v>83</v>
      </c>
      <c r="G12" s="189" t="s">
        <v>84</v>
      </c>
      <c r="H12" s="189" t="s">
        <v>85</v>
      </c>
      <c r="I12" s="189" t="s">
        <v>86</v>
      </c>
      <c r="J12" s="189" t="s">
        <v>87</v>
      </c>
      <c r="K12" s="189" t="s">
        <v>88</v>
      </c>
      <c r="L12" s="189" t="s">
        <v>89</v>
      </c>
      <c r="M12" s="189" t="s">
        <v>90</v>
      </c>
      <c r="N12" s="189" t="s">
        <v>91</v>
      </c>
      <c r="O12" s="189" t="s">
        <v>92</v>
      </c>
      <c r="P12" s="189" t="s">
        <v>93</v>
      </c>
      <c r="Q12" s="117" t="s">
        <v>94</v>
      </c>
      <c r="R12" s="117" t="s">
        <v>95</v>
      </c>
      <c r="S12" s="117" t="s">
        <v>96</v>
      </c>
      <c r="T12" s="117" t="s">
        <v>97</v>
      </c>
      <c r="U12" s="117" t="s">
        <v>98</v>
      </c>
      <c r="V12" s="190" t="s">
        <v>60</v>
      </c>
      <c r="X12" s="191" t="s">
        <v>82</v>
      </c>
      <c r="Y12" s="192" t="s">
        <v>83</v>
      </c>
      <c r="Z12" s="192" t="s">
        <v>84</v>
      </c>
      <c r="AA12" s="192" t="s">
        <v>85</v>
      </c>
      <c r="AB12" s="192" t="s">
        <v>86</v>
      </c>
      <c r="AC12" s="192" t="s">
        <v>87</v>
      </c>
      <c r="AD12" s="192" t="s">
        <v>88</v>
      </c>
      <c r="AE12" s="192" t="s">
        <v>89</v>
      </c>
      <c r="AF12" s="192" t="s">
        <v>90</v>
      </c>
      <c r="AG12" s="192" t="s">
        <v>91</v>
      </c>
      <c r="AH12" s="192" t="s">
        <v>92</v>
      </c>
      <c r="AI12" s="192" t="s">
        <v>93</v>
      </c>
      <c r="AJ12" s="193" t="s">
        <v>94</v>
      </c>
      <c r="AK12" s="193" t="s">
        <v>95</v>
      </c>
      <c r="AL12" s="193" t="s">
        <v>96</v>
      </c>
      <c r="AM12" s="193" t="s">
        <v>97</v>
      </c>
      <c r="AN12" s="193" t="s">
        <v>98</v>
      </c>
      <c r="AO12" s="190" t="s">
        <v>60</v>
      </c>
      <c r="AR12" s="190" t="s">
        <v>100</v>
      </c>
      <c r="AT12" s="194" t="s">
        <v>101</v>
      </c>
      <c r="AU12" s="194" t="s">
        <v>102</v>
      </c>
      <c r="AW12" s="195" t="s">
        <v>96</v>
      </c>
    </row>
    <row r="13" spans="2:49" s="198" customFormat="1" ht="13">
      <c r="B13" s="196">
        <f>'00 - Cover'!F15</f>
        <v>45658</v>
      </c>
      <c r="C13" s="197">
        <f>Q3</f>
        <v>45688</v>
      </c>
      <c r="E13" s="199">
        <f>IF($C13=0,"",SUMIFS(INPUT_DATA!AT:AT,INPUT_DATA!$A:$A,$C13,INPUT_DATA!$B:$B,"S"))</f>
        <v>42071095.890000001</v>
      </c>
      <c r="F13" s="200">
        <f>IF($C13=0,"",SUMIFS(INPUT_DATA!AU:AU,INPUT_DATA!$A:$A,$C13,INPUT_DATA!$B:$B,"S"))</f>
        <v>71746.8</v>
      </c>
      <c r="G13" s="201">
        <f>IF($C13=0,"",SUMIFS(INPUT_DATA!AV:AV,INPUT_DATA!$A:$A,$C13,INPUT_DATA!$B:$B,"S"))</f>
        <v>13800626.789999999</v>
      </c>
      <c r="H13" s="202">
        <f>IF($C13=0,"",E13+F13+G13)</f>
        <v>55943469.479999997</v>
      </c>
      <c r="I13" s="201">
        <f>IF($C13=0,"",SUMIFS(INPUT_DATA!AX:AX,INPUT_DATA!$A:$A,$C13,INPUT_DATA!$B:$B,"S"))</f>
        <v>9811566.0999999996</v>
      </c>
      <c r="J13" s="201">
        <f>IF($C13=0,"",SUMIFS(INPUT_DATA!AY:AY,INPUT_DATA!$A:$A,$C13,INPUT_DATA!$B:$B,"S"))</f>
        <v>17792.560000000001</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75181.8</v>
      </c>
      <c r="O13" s="201">
        <f>IF($C13=0,"",SUMIFS(INPUT_DATA!BD:BD,INPUT_DATA!$A:$A,$C13,INPUT_DATA!$B:$B,"S"))</f>
        <v>0</v>
      </c>
      <c r="P13" s="201">
        <f>IF($C13=0,"",SUMIFS(INPUT_DATA!BE:BE,INPUT_DATA!$A:$A,$C13,INPUT_DATA!$B:$B,"S"))</f>
        <v>0</v>
      </c>
      <c r="Q13" s="203">
        <f>IF($C13=0,"",I13+J13+K13+L13+M13+N13+O13+P13)</f>
        <v>9904540.4600000009</v>
      </c>
      <c r="R13" s="204">
        <f>IF($C13=0,"",SUMIFS(INPUT_DATA!BG:BG,INPUT_DATA!$A:$A,$C13,INPUT_DATA!$B:$B,"S"))</f>
        <v>0</v>
      </c>
      <c r="S13" s="204">
        <f>IF($C13=0,"",SUMIFS(INPUT_DATA!BH:BH,INPUT_DATA!$A:$A,$C13,INPUT_DATA!$B:$B,"S"))</f>
        <v>0</v>
      </c>
      <c r="T13" s="203">
        <f>IF($C13=0,"",H13+Q13+R13-S13)</f>
        <v>65848009.939999998</v>
      </c>
      <c r="U13" s="205">
        <f>IF($C13=0,"",SUMIFS(INPUT_DATA!BK:BK,INPUT_DATA!$A:$A,$C13,INPUT_DATA!$B:$B,"S"))</f>
        <v>65848009.939999998</v>
      </c>
      <c r="V13" s="206">
        <f>IF($C13=0,"",T13-U13)</f>
        <v>0</v>
      </c>
      <c r="X13" s="207">
        <f>IF($C13=0,"",SUMIFS(INPUT_DATA!AT:AT,INPUT_DATA!$A:$A,$C13,INPUT_DATA!$B:$B,"D"))</f>
        <v>642.67999999999995</v>
      </c>
      <c r="Y13" s="201">
        <f>IF($C13=0,"",SUMIFS(INPUT_DATA!AU:AU,INPUT_DATA!$A:$A,$C13,INPUT_DATA!$B:$B,"D"))</f>
        <v>969.07</v>
      </c>
      <c r="Z13" s="201">
        <f>IF($C13=0,"",SUMIFS(INPUT_DATA!AV:AV,INPUT_DATA!$A:$A,$C13,INPUT_DATA!$B:$B,"D"))</f>
        <v>0</v>
      </c>
      <c r="AA13" s="202">
        <f>IF($C13=0,"",X13+Y13+Z13)</f>
        <v>1611.75</v>
      </c>
      <c r="AB13" s="201">
        <f>IF($C13=0,"",SUMIFS(INPUT_DATA!AX:AX,INPUT_DATA!$A:$A,$C13,INPUT_DATA!$B:$B,"D"))</f>
        <v>12.58</v>
      </c>
      <c r="AC13" s="201">
        <f>IF($C13=0,"",SUMIFS(INPUT_DATA!AY:AY,INPUT_DATA!$A:$A,$C13,INPUT_DATA!$B:$B,"D"))</f>
        <v>13.51</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26.09</v>
      </c>
      <c r="AK13" s="204">
        <f>IF($C13=0,"",SUMIFS(INPUT_DATA!BG:BG,INPUT_DATA!$A:$A,$C13,INPUT_DATA!$B:$B,"D"))</f>
        <v>0</v>
      </c>
      <c r="AL13" s="204">
        <f>IF($C13=0,"",SUMIFS(INPUT_DATA!BH:BH,INPUT_DATA!$A:$A,$C13,INPUT_DATA!$B:$B,"D"))</f>
        <v>0</v>
      </c>
      <c r="AM13" s="203">
        <f>IF($C13=0,"",AA13+AJ13+AK13)</f>
        <v>1637.84</v>
      </c>
      <c r="AN13" s="205">
        <f>IF($C13=0,"",SUMIFS(INPUT_DATA!BK:BK,INPUT_DATA!$A:$A,$C13,INPUT_DATA!$B:$B,"D"))</f>
        <v>1637.84</v>
      </c>
      <c r="AO13" s="206">
        <f>IF($C13=0,"",AM13-AN13)</f>
        <v>0</v>
      </c>
      <c r="AR13" s="206">
        <f>IF($C13=0,"",T13+AN13)</f>
        <v>65849647.780000001</v>
      </c>
      <c r="AS13" s="208"/>
      <c r="AT13" s="209">
        <f>IF($C13=0,"",'03 - Monthly Asset Follow up'!E17+'03 - Monthly Asset Follow up'!F17-'03 - Monthly Asset Follow up'!V17+'03 - Monthly Asset Follow up'!Y17-H13)</f>
        <v>0</v>
      </c>
      <c r="AU13" s="209">
        <f>IF($C13=0,"",'03 - Monthly Asset Follow up'!BB17+'03 - Monthly Asset Follow up'!BC17-'03 - Monthly Asset Follow up'!BR17+'03 - Monthly Asset Follow up'!BU17-AA13)</f>
        <v>0</v>
      </c>
      <c r="AW13" s="210"/>
    </row>
    <row r="14" spans="2:49" s="198" customFormat="1" ht="13">
      <c r="B14" s="1677">
        <f>IF(C15=0,"",C15+1)</f>
        <v>45627</v>
      </c>
      <c r="C14" s="1678">
        <f>'03 - Monthly Asset Follow up'!B18</f>
        <v>45657</v>
      </c>
      <c r="E14" s="211">
        <f>IF($C14=0,"",SUMIFS(INPUT_DATA!AT:AT,INPUT_DATA!$A:$A,$C14,INPUT_DATA!$B:$B,"S"))</f>
        <v>41643394.18</v>
      </c>
      <c r="F14" s="212">
        <f>IF($C14=0,"",SUMIFS(INPUT_DATA!AU:AU,INPUT_DATA!$A:$A,$C14,INPUT_DATA!$B:$B,"S"))</f>
        <v>77115.009999999995</v>
      </c>
      <c r="G14" s="212">
        <f>IF($C14=0,"",SUMIFS(INPUT_DATA!AV:AV,INPUT_DATA!$A:$A,$C14,INPUT_DATA!$B:$B,"S"))</f>
        <v>14770590.32</v>
      </c>
      <c r="H14" s="213">
        <f>IF($C14=0,"",E14+F14+G14)</f>
        <v>56491099.509999998</v>
      </c>
      <c r="I14" s="212">
        <f>IF($C14=0,"",SUMIFS(INPUT_DATA!AX:AX,INPUT_DATA!$A:$A,$C14,INPUT_DATA!$B:$B,"S"))</f>
        <v>9926226.8000000007</v>
      </c>
      <c r="J14" s="212">
        <f>IF($C14=0,"",SUMIFS(INPUT_DATA!AY:AY,INPUT_DATA!$A:$A,$C14,INPUT_DATA!$B:$B,"S"))</f>
        <v>15738.69</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68938.8</v>
      </c>
      <c r="O14" s="212">
        <f>IF($C14=0,"",SUMIFS(INPUT_DATA!BD:BD,INPUT_DATA!$A:$A,$C14,INPUT_DATA!$B:$B,"S"))</f>
        <v>0</v>
      </c>
      <c r="P14" s="212">
        <f>IF($C14=0,"",SUMIFS(INPUT_DATA!BE:BE,INPUT_DATA!$A:$A,$C14,INPUT_DATA!$B:$B,"S"))</f>
        <v>0</v>
      </c>
      <c r="Q14" s="214">
        <f>IF($C14=0,"",I14+J14+K14+L14+M14+N14+O14+P14)</f>
        <v>10010904.290000001</v>
      </c>
      <c r="R14" s="215">
        <f>IF($C14=0,"",SUMIFS(INPUT_DATA!BG:BG,INPUT_DATA!$A:$A,$C14,INPUT_DATA!$B:$B,"S"))</f>
        <v>0</v>
      </c>
      <c r="S14" s="215">
        <f>IF($C14=0,"",SUMIFS(INPUT_DATA!BH:BH,INPUT_DATA!$A:$A,$C14,INPUT_DATA!$B:$B,"S"))</f>
        <v>0</v>
      </c>
      <c r="T14" s="214">
        <f>IF($C14=0,"",H14+Q14+R14-S14)</f>
        <v>66502003.799999997</v>
      </c>
      <c r="U14" s="216">
        <f>IF($C14=0,"",SUMIFS(INPUT_DATA!BK:BK,INPUT_DATA!$A:$A,$C14,INPUT_DATA!$B:$B,"S"))</f>
        <v>66502003.799999997</v>
      </c>
      <c r="V14" s="220">
        <f>IF($C14=0,"",T14-U14)</f>
        <v>0</v>
      </c>
      <c r="X14" s="211">
        <f>IF($C14=0,"",SUMIFS(INPUT_DATA!AT:AT,INPUT_DATA!$A:$A,$C14,INPUT_DATA!$B:$B,"D"))</f>
        <v>45908.84</v>
      </c>
      <c r="Y14" s="212">
        <f>IF($C14=0,"",SUMIFS(INPUT_DATA!AU:AU,INPUT_DATA!$A:$A,$C14,INPUT_DATA!$B:$B,"D"))</f>
        <v>3909.79</v>
      </c>
      <c r="Z14" s="212">
        <f>IF($C14=0,"",SUMIFS(INPUT_DATA!AV:AV,INPUT_DATA!$A:$A,$C14,INPUT_DATA!$B:$B,"D"))</f>
        <v>0</v>
      </c>
      <c r="AA14" s="213">
        <f>IF($C14=0,"",X14+Y14+Z14)</f>
        <v>49818.63</v>
      </c>
      <c r="AB14" s="212">
        <f>IF($C14=0,"",SUMIFS(INPUT_DATA!AX:AX,INPUT_DATA!$A:$A,$C14,INPUT_DATA!$B:$B,"D"))</f>
        <v>866</v>
      </c>
      <c r="AC14" s="212">
        <f>IF($C14=0,"",SUMIFS(INPUT_DATA!AY:AY,INPUT_DATA!$A:$A,$C14,INPUT_DATA!$B:$B,"D"))</f>
        <v>230.22</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1096.22</v>
      </c>
      <c r="AK14" s="215">
        <f>IF($C14=0,"",SUMIFS(INPUT_DATA!BG:BG,INPUT_DATA!$A:$A,$C14,INPUT_DATA!$B:$B,"D"))</f>
        <v>0</v>
      </c>
      <c r="AL14" s="215">
        <f>IF($C14=0,"",SUMIFS(INPUT_DATA!BH:BH,INPUT_DATA!$A:$A,$C14,INPUT_DATA!$B:$B,"D"))</f>
        <v>0</v>
      </c>
      <c r="AM14" s="214">
        <f t="shared" ref="AM14:AM77" si="0">IF($C14=0,"",AA14+AJ14+AK14)</f>
        <v>50914.85</v>
      </c>
      <c r="AN14" s="216">
        <f>IF($C14=0,"",SUMIFS(INPUT_DATA!BK:BK,INPUT_DATA!$A:$A,$C14,INPUT_DATA!$B:$B,"D"))</f>
        <v>50914.85</v>
      </c>
      <c r="AO14" s="217">
        <f>IF($C14=0,"",AM14-AN14)</f>
        <v>0</v>
      </c>
      <c r="AR14" s="217">
        <f>IF($C14=0,"",T14+AO14)</f>
        <v>66502003.799999997</v>
      </c>
      <c r="AS14" s="208"/>
      <c r="AT14" s="209">
        <f>IF($C14=0,"",'03 - Monthly Asset Follow up'!E18+'03 - Monthly Asset Follow up'!F18-'03 - Monthly Asset Follow up'!V18+'03 - Monthly Asset Follow up'!Y18-H14)</f>
        <v>0</v>
      </c>
      <c r="AU14" s="209">
        <f>IF($C14=0,"",'03 - Monthly Asset Follow up'!BB18+'03 - Monthly Asset Follow up'!BC18-'03 - Monthly Asset Follow up'!BR18+'03 - Monthly Asset Follow up'!BU18-AA14)</f>
        <v>0</v>
      </c>
      <c r="AW14" s="210"/>
    </row>
    <row r="15" spans="2:49" ht="13">
      <c r="B15" s="1677">
        <f t="shared" ref="B15:B78" si="1">IF(C16=0,"",C16+1)</f>
        <v>45597</v>
      </c>
      <c r="C15" s="1678">
        <f>'03 - Monthly Asset Follow up'!B19</f>
        <v>45626</v>
      </c>
      <c r="D15" s="218"/>
      <c r="E15" s="211">
        <f>IF($C15=0,"",SUMIFS(INPUT_DATA!AT:AT,INPUT_DATA!$A:$A,$C15,INPUT_DATA!$B:$B,"S"))</f>
        <v>41864705.25</v>
      </c>
      <c r="F15" s="212">
        <f>IF($C15=0,"",SUMIFS(INPUT_DATA!AU:AU,INPUT_DATA!$A:$A,$C15,INPUT_DATA!$B:$B,"S"))</f>
        <v>0</v>
      </c>
      <c r="G15" s="212">
        <f>IF($C15=0,"",SUMIFS(INPUT_DATA!AV:AV,INPUT_DATA!$A:$A,$C15,INPUT_DATA!$B:$B,"S"))</f>
        <v>12780562.119999999</v>
      </c>
      <c r="H15" s="219">
        <f t="shared" ref="H15:H78" si="2">IF($C15=0,"",E15+F15+G15)</f>
        <v>54645267.369999997</v>
      </c>
      <c r="I15" s="212">
        <f>IF($C15=0,"",SUMIFS(INPUT_DATA!AX:AX,INPUT_DATA!$A:$A,$C15,INPUT_DATA!$B:$B,"S"))</f>
        <v>10017515.09</v>
      </c>
      <c r="J15" s="212">
        <f>IF($C15=0,"",SUMIFS(INPUT_DATA!AY:AY,INPUT_DATA!$A:$A,$C15,INPUT_DATA!$B:$B,"S"))</f>
        <v>0</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56405.84</v>
      </c>
      <c r="O15" s="212">
        <f>IF($C15=0,"",SUMIFS(INPUT_DATA!BD:BD,INPUT_DATA!$A:$A,$C15,INPUT_DATA!$B:$B,"S"))</f>
        <v>0</v>
      </c>
      <c r="P15" s="212">
        <f>IF($C15=0,"",SUMIFS(INPUT_DATA!BE:BE,INPUT_DATA!$A:$A,$C15,INPUT_DATA!$B:$B,"S"))</f>
        <v>0</v>
      </c>
      <c r="Q15" s="214">
        <f t="shared" ref="Q15:Q78" si="3">IF($C15=0,"",I15+J15+K15+L15+M15+N15+O15+P15)</f>
        <v>10073920.93</v>
      </c>
      <c r="R15" s="215">
        <f>IF($C15=0,"",SUMIFS(INPUT_DATA!BG:BG,INPUT_DATA!$A:$A,$C15,INPUT_DATA!$B:$B,"S"))</f>
        <v>0</v>
      </c>
      <c r="S15" s="215">
        <f>IF($C15=0,"",SUMIFS(INPUT_DATA!BH:BH,INPUT_DATA!$A:$A,$C15,INPUT_DATA!$B:$B,"S"))</f>
        <v>0</v>
      </c>
      <c r="T15" s="214">
        <f t="shared" ref="T15:T78" si="4">IF($C15=0,"",H15+Q15+R15-S15)</f>
        <v>64719188.299999997</v>
      </c>
      <c r="U15" s="216">
        <f>IF($C15=0,"",SUMIFS(INPUT_DATA!BK:BK,INPUT_DATA!$A:$A,$C15,INPUT_DATA!$B:$B,"S"))</f>
        <v>64719188.299999997</v>
      </c>
      <c r="V15" s="220">
        <f t="shared" ref="V15:V78" si="5">IF($C15=0,"",T15-U15)</f>
        <v>0</v>
      </c>
      <c r="W15" s="218"/>
      <c r="X15" s="211">
        <f>IF($C15=0,"",SUMIFS(INPUT_DATA!AT:AT,INPUT_DATA!$A:$A,$C15,INPUT_DATA!$B:$B,"D"))</f>
        <v>-1043.92</v>
      </c>
      <c r="Y15" s="212">
        <f>IF($C15=0,"",SUMIFS(INPUT_DATA!AU:AU,INPUT_DATA!$A:$A,$C15,INPUT_DATA!$B:$B,"D"))</f>
        <v>0</v>
      </c>
      <c r="Z15" s="212">
        <f>IF($C15=0,"",SUMIFS(INPUT_DATA!AV:AV,INPUT_DATA!$A:$A,$C15,INPUT_DATA!$B:$B,"D"))</f>
        <v>0</v>
      </c>
      <c r="AA15" s="213">
        <f>IF($C15=0,"",X15+Y15+Z15)</f>
        <v>-1043.92</v>
      </c>
      <c r="AB15" s="212">
        <f>IF($C15=0,"",SUMIFS(INPUT_DATA!AX:AX,INPUT_DATA!$A:$A,$C15,INPUT_DATA!$B:$B,"D"))</f>
        <v>485.35</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21">
        <f>IF($C15=0,"",AB15+AC15+AD15+AE15+AF15+AG15+AH15+AI15)</f>
        <v>485.35</v>
      </c>
      <c r="AK15" s="215">
        <f>IF($C15=0,"",SUMIFS(INPUT_DATA!BG:BG,INPUT_DATA!$A:$A,$C15,INPUT_DATA!$B:$B,"D"))</f>
        <v>0</v>
      </c>
      <c r="AL15" s="215">
        <f>IF($C15=0,"",SUMIFS(INPUT_DATA!BH:BH,INPUT_DATA!$A:$A,$C15,INPUT_DATA!$B:$B,"D"))</f>
        <v>0</v>
      </c>
      <c r="AM15" s="214">
        <f t="shared" si="0"/>
        <v>-558.57000000000005</v>
      </c>
      <c r="AN15" s="216">
        <f>IF($C15=0,"",SUMIFS(INPUT_DATA!BK:BK,INPUT_DATA!$A:$A,$C15,INPUT_DATA!$B:$B,"D"))</f>
        <v>-558.57000000000005</v>
      </c>
      <c r="AO15" s="217">
        <f>IF($C15=0,"",AM15-AN15)</f>
        <v>0</v>
      </c>
      <c r="AP15" s="218"/>
      <c r="AR15" s="217">
        <f t="shared" ref="AR15:AR78" si="6">IF($C15=0,"",T15+AO15)</f>
        <v>64719188.299999997</v>
      </c>
      <c r="AS15" s="177"/>
      <c r="AT15" s="209">
        <f>IF($C15=0,"",'03 - Monthly Asset Follow up'!E19+'03 - Monthly Asset Follow up'!F19-'03 - Monthly Asset Follow up'!V19+'03 - Monthly Asset Follow up'!Y19-H15)</f>
        <v>0</v>
      </c>
      <c r="AU15" s="209">
        <f>IF($C15=0,"",'03 - Monthly Asset Follow up'!BB19+'03 - Monthly Asset Follow up'!BC19-'03 - Monthly Asset Follow up'!BR19+'03 - Monthly Asset Follow up'!BU19-AA15)</f>
        <v>0</v>
      </c>
      <c r="AW15" s="222"/>
    </row>
    <row r="16" spans="2:49" ht="13">
      <c r="B16" s="1677">
        <f t="shared" si="1"/>
        <v>45566</v>
      </c>
      <c r="C16" s="1678">
        <f>'03 - Monthly Asset Follow up'!B20</f>
        <v>45596</v>
      </c>
      <c r="D16" s="218"/>
      <c r="E16" s="211">
        <f>IF($C16=0,"",SUMIFS(INPUT_DATA!AT:AT,INPUT_DATA!$A:$A,$C16,INPUT_DATA!$B:$B,"S"))</f>
        <v>42217161.75</v>
      </c>
      <c r="F16" s="212">
        <f>IF($C16=0,"",SUMIFS(INPUT_DATA!AU:AU,INPUT_DATA!$A:$A,$C16,INPUT_DATA!$B:$B,"S"))</f>
        <v>0</v>
      </c>
      <c r="G16" s="212">
        <f>IF($C16=0,"",SUMIFS(INPUT_DATA!AV:AV,INPUT_DATA!$A:$A,$C16,INPUT_DATA!$B:$B,"S"))</f>
        <v>12577297.26</v>
      </c>
      <c r="H16" s="219">
        <f t="shared" si="2"/>
        <v>54794459.009999998</v>
      </c>
      <c r="I16" s="212">
        <f>IF($C16=0,"",SUMIFS(INPUT_DATA!AX:AX,INPUT_DATA!$A:$A,$C16,INPUT_DATA!$B:$B,"S"))</f>
        <v>2544753.75</v>
      </c>
      <c r="J16" s="212">
        <f>IF($C16=0,"",SUMIFS(INPUT_DATA!AY:AY,INPUT_DATA!$A:$A,$C16,INPUT_DATA!$B:$B,"S"))</f>
        <v>0</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52923.47</v>
      </c>
      <c r="O16" s="212">
        <f>IF($C16=0,"",SUMIFS(INPUT_DATA!BD:BD,INPUT_DATA!$A:$A,$C16,INPUT_DATA!$B:$B,"S"))</f>
        <v>0</v>
      </c>
      <c r="P16" s="212">
        <f>IF($C16=0,"",SUMIFS(INPUT_DATA!BE:BE,INPUT_DATA!$A:$A,$C16,INPUT_DATA!$B:$B,"S"))</f>
        <v>0</v>
      </c>
      <c r="Q16" s="214">
        <f t="shared" si="3"/>
        <v>2597677.2200000002</v>
      </c>
      <c r="R16" s="215">
        <f>IF($C16=0,"",SUMIFS(INPUT_DATA!BG:BG,INPUT_DATA!$A:$A,$C16,INPUT_DATA!$B:$B,"S"))</f>
        <v>0</v>
      </c>
      <c r="S16" s="215">
        <f>IF($C16=0,"",SUMIFS(INPUT_DATA!BH:BH,INPUT_DATA!$A:$A,$C16,INPUT_DATA!$B:$B,"S"))</f>
        <v>0</v>
      </c>
      <c r="T16" s="214">
        <f t="shared" si="4"/>
        <v>57392136.229999997</v>
      </c>
      <c r="U16" s="216">
        <f>IF($C16=0,"",SUMIFS(INPUT_DATA!BK:BK,INPUT_DATA!$A:$A,$C16,INPUT_DATA!$B:$B,"S"))</f>
        <v>57392136.229999997</v>
      </c>
      <c r="V16" s="220">
        <f t="shared" si="5"/>
        <v>0</v>
      </c>
      <c r="W16" s="218"/>
      <c r="X16" s="211">
        <f>IF($C16=0,"",SUMIFS(INPUT_DATA!AT:AT,INPUT_DATA!$A:$A,$C16,INPUT_DATA!$B:$B,"D"))</f>
        <v>911.81</v>
      </c>
      <c r="Y16" s="212">
        <f>IF($C16=0,"",SUMIFS(INPUT_DATA!AU:AU,INPUT_DATA!$A:$A,$C16,INPUT_DATA!$B:$B,"D"))</f>
        <v>0</v>
      </c>
      <c r="Z16" s="212">
        <f>IF($C16=0,"",SUMIFS(INPUT_DATA!AV:AV,INPUT_DATA!$A:$A,$C16,INPUT_DATA!$B:$B,"D"))</f>
        <v>0</v>
      </c>
      <c r="AA16" s="213">
        <f>IF($C16=0,"",X16+Y16+Z16)</f>
        <v>911.81</v>
      </c>
      <c r="AB16" s="212">
        <f>IF($C16=0,"",SUMIFS(INPUT_DATA!AX:AX,INPUT_DATA!$A:$A,$C16,INPUT_DATA!$B:$B,"D"))</f>
        <v>31.79</v>
      </c>
      <c r="AC16" s="212">
        <f>IF($C16=0,"",SUMIFS(INPUT_DATA!AY:AY,INPUT_DATA!$A:$A,$C16,INPUT_DATA!$B:$B,"D"))</f>
        <v>0</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21">
        <f>IF($C16=0,"",AB16+AC16+AD16+AE16+AF16+AG16+AH16+AI16)</f>
        <v>31.79</v>
      </c>
      <c r="AK16" s="215">
        <f>IF($C16=0,"",SUMIFS(INPUT_DATA!BG:BG,INPUT_DATA!$A:$A,$C16,INPUT_DATA!$B:$B,"D"))</f>
        <v>0</v>
      </c>
      <c r="AL16" s="215">
        <f>IF($C16=0,"",SUMIFS(INPUT_DATA!BH:BH,INPUT_DATA!$A:$A,$C16,INPUT_DATA!$B:$B,"D"))</f>
        <v>0</v>
      </c>
      <c r="AM16" s="214">
        <f t="shared" si="0"/>
        <v>943.59999999999991</v>
      </c>
      <c r="AN16" s="216">
        <f>IF($C16=0,"",SUMIFS(INPUT_DATA!BK:BK,INPUT_DATA!$A:$A,$C16,INPUT_DATA!$B:$B,"D"))</f>
        <v>943.6</v>
      </c>
      <c r="AO16" s="217">
        <f>IF($C16=0,"",AM16-AN16)</f>
        <v>-1.1368683772161603E-13</v>
      </c>
      <c r="AP16" s="218"/>
      <c r="AR16" s="217">
        <f t="shared" si="6"/>
        <v>57392136.229999997</v>
      </c>
      <c r="AT16" s="209">
        <f>IF($C16=0,"",'03 - Monthly Asset Follow up'!E20+'03 - Monthly Asset Follow up'!F20-'03 - Monthly Asset Follow up'!V20+'03 - Monthly Asset Follow up'!Y20-H16)</f>
        <v>0</v>
      </c>
      <c r="AU16" s="209">
        <f>IF($C16=0,"",'03 - Monthly Asset Follow up'!BB20+'03 - Monthly Asset Follow up'!BC20-'03 - Monthly Asset Follow up'!BR20+'03 - Monthly Asset Follow up'!BU20-AA16)</f>
        <v>0</v>
      </c>
      <c r="AW16" s="222"/>
    </row>
    <row r="17" spans="2:49" ht="13">
      <c r="B17" s="1677" t="str">
        <f t="shared" si="1"/>
        <v/>
      </c>
      <c r="C17" s="1678">
        <f>'03 - Monthly Asset Follow up'!B21</f>
        <v>45565</v>
      </c>
      <c r="D17" s="218"/>
      <c r="E17" s="211">
        <f>IF($C17=0,"",SUMIFS(INPUT_DATA!AT:AT,INPUT_DATA!$A:$A,$C17,INPUT_DATA!$B:$B,"S"))</f>
        <v>0</v>
      </c>
      <c r="F17" s="212">
        <f>IF($C17=0,"",SUMIFS(INPUT_DATA!AU:AU,INPUT_DATA!$A:$A,$C17,INPUT_DATA!$B:$B,"S"))</f>
        <v>0</v>
      </c>
      <c r="G17" s="212">
        <f>IF($C17=0,"",SUMIFS(INPUT_DATA!AV:AV,INPUT_DATA!$A:$A,$C17,INPUT_DATA!$B:$B,"S"))</f>
        <v>0</v>
      </c>
      <c r="H17" s="219">
        <f t="shared" si="2"/>
        <v>0</v>
      </c>
      <c r="I17" s="212">
        <f>IF($C17=0,"",SUMIFS(INPUT_DATA!AX:AX,INPUT_DATA!$A:$A,$C17,INPUT_DATA!$B:$B,"S"))</f>
        <v>0</v>
      </c>
      <c r="J17" s="212">
        <f>IF($C17=0,"",SUMIFS(INPUT_DATA!AY:AY,INPUT_DATA!$A:$A,$C17,INPUT_DATA!$B:$B,"S"))</f>
        <v>0</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0</v>
      </c>
      <c r="O17" s="212">
        <f>IF($C17=0,"",SUMIFS(INPUT_DATA!BD:BD,INPUT_DATA!$A:$A,$C17,INPUT_DATA!$B:$B,"S"))</f>
        <v>0</v>
      </c>
      <c r="P17" s="212">
        <f>IF($C17=0,"",SUMIFS(INPUT_DATA!BE:BE,INPUT_DATA!$A:$A,$C17,INPUT_DATA!$B:$B,"S"))</f>
        <v>0</v>
      </c>
      <c r="Q17" s="214">
        <f t="shared" si="3"/>
        <v>0</v>
      </c>
      <c r="R17" s="215">
        <f>IF($C17=0,"",SUMIFS(INPUT_DATA!BG:BG,INPUT_DATA!$A:$A,$C17,INPUT_DATA!$B:$B,"S"))</f>
        <v>0</v>
      </c>
      <c r="S17" s="215">
        <f>IF($C17=0,"",SUMIFS(INPUT_DATA!BH:BH,INPUT_DATA!$A:$A,$C17,INPUT_DATA!$B:$B,"S"))</f>
        <v>0</v>
      </c>
      <c r="T17" s="214">
        <f t="shared" si="4"/>
        <v>0</v>
      </c>
      <c r="U17" s="216">
        <f>IF($C17=0,"",SUMIFS(INPUT_DATA!BK:BK,INPUT_DATA!$A:$A,$C17,INPUT_DATA!$B:$B,"S"))</f>
        <v>0</v>
      </c>
      <c r="V17" s="220">
        <f t="shared" si="5"/>
        <v>0</v>
      </c>
      <c r="W17" s="218"/>
      <c r="X17" s="211"/>
      <c r="Y17" s="212"/>
      <c r="Z17" s="212"/>
      <c r="AA17" s="213"/>
      <c r="AB17" s="212"/>
      <c r="AC17" s="212"/>
      <c r="AD17" s="212"/>
      <c r="AE17" s="212"/>
      <c r="AF17" s="212"/>
      <c r="AG17" s="212"/>
      <c r="AH17" s="212"/>
      <c r="AI17" s="212"/>
      <c r="AJ17" s="221"/>
      <c r="AK17" s="215"/>
      <c r="AL17" s="215"/>
      <c r="AM17" s="214">
        <f t="shared" si="0"/>
        <v>0</v>
      </c>
      <c r="AN17" s="216"/>
      <c r="AO17" s="217"/>
      <c r="AP17" s="218"/>
      <c r="AR17" s="217">
        <f t="shared" si="6"/>
        <v>0</v>
      </c>
      <c r="AT17" s="209"/>
      <c r="AU17" s="209">
        <f>IF($C17=0,"",'03 - Monthly Asset Follow up'!BB21+'03 - Monthly Asset Follow up'!BC21-'03 - Monthly Asset Follow up'!BR21+'03 - Monthly Asset Follow up'!BU21-AA17)</f>
        <v>0</v>
      </c>
      <c r="AW17" s="222"/>
    </row>
    <row r="18" spans="2:49" ht="13">
      <c r="B18" s="1677" t="str">
        <f t="shared" si="1"/>
        <v/>
      </c>
      <c r="C18" s="1678">
        <f>'03 - Monthly Asset Follow up'!B22</f>
        <v>0</v>
      </c>
      <c r="D18" s="218"/>
      <c r="E18" s="211" t="str">
        <f>IF($C18=0,"",SUMIFS(INPUT_DATA!AT:AT,INPUT_DATA!$A:$A,$C18,INPUT_DATA!$B:$B,"S"))</f>
        <v/>
      </c>
      <c r="F18" s="212" t="str">
        <f>IF($C18=0,"",SUMIFS(INPUT_DATA!AU:AU,INPUT_DATA!$A:$A,$C18,INPUT_DATA!$B:$B,"S"))</f>
        <v/>
      </c>
      <c r="G18" s="212" t="str">
        <f>IF($C18=0,"",SUMIFS(INPUT_DATA!AV:AV,INPUT_DATA!$A:$A,$C18,INPUT_DATA!$B:$B,"S"))</f>
        <v/>
      </c>
      <c r="H18" s="219" t="str">
        <f t="shared" si="2"/>
        <v/>
      </c>
      <c r="I18" s="212" t="str">
        <f>IF($C18=0,"",SUMIFS(INPUT_DATA!AX:AX,INPUT_DATA!$A:$A,$C18,INPUT_DATA!$B:$B,"S"))</f>
        <v/>
      </c>
      <c r="J18" s="212" t="str">
        <f>IF($C18=0,"",SUMIFS(INPUT_DATA!AY:AY,INPUT_DATA!$A:$A,$C18,INPUT_DATA!$B:$B,"S"))</f>
        <v/>
      </c>
      <c r="K18" s="212" t="str">
        <f>IF($C18=0,"",SUMIFS(INPUT_DATA!AZ:AZ,INPUT_DATA!$A:$A,$C18,INPUT_DATA!$B:$B,"S"))</f>
        <v/>
      </c>
      <c r="L18" s="212" t="str">
        <f>IF($C18=0,"",SUMIFS(INPUT_DATA!BA:BA,INPUT_DATA!$A:$A,$C18,INPUT_DATA!$B:$B,"S"))</f>
        <v/>
      </c>
      <c r="M18" s="212" t="str">
        <f>IF($C18=0,"",SUMIFS(INPUT_DATA!BB:BB,INPUT_DATA!$A:$A,$C18,INPUT_DATA!$B:$B,"S"))</f>
        <v/>
      </c>
      <c r="N18" s="212" t="str">
        <f>IF($C18=0,"",SUMIFS(INPUT_DATA!BC:BC,INPUT_DATA!$A:$A,$C18,INPUT_DATA!$B:$B,"S"))</f>
        <v/>
      </c>
      <c r="O18" s="212" t="str">
        <f>IF($C18=0,"",SUMIFS(INPUT_DATA!BD:BD,INPUT_DATA!$A:$A,$C18,INPUT_DATA!$B:$B,"S"))</f>
        <v/>
      </c>
      <c r="P18" s="212" t="str">
        <f>IF($C18=0,"",SUMIFS(INPUT_DATA!BE:BE,INPUT_DATA!$A:$A,$C18,INPUT_DATA!$B:$B,"S"))</f>
        <v/>
      </c>
      <c r="Q18" s="214" t="str">
        <f t="shared" si="3"/>
        <v/>
      </c>
      <c r="R18" s="215" t="str">
        <f>IF($C18=0,"",SUMIFS(INPUT_DATA!BG:BG,INPUT_DATA!$A:$A,$C18,INPUT_DATA!$B:$B,"S"))</f>
        <v/>
      </c>
      <c r="S18" s="215" t="str">
        <f>IF($C18=0,"",SUMIFS(INPUT_DATA!BH:BH,INPUT_DATA!$A:$A,$C18,INPUT_DATA!$B:$B,"S"))</f>
        <v/>
      </c>
      <c r="T18" s="214" t="str">
        <f t="shared" si="4"/>
        <v/>
      </c>
      <c r="U18" s="216" t="str">
        <f>IF($C18=0,"",SUMIFS(INPUT_DATA!BK:BK,INPUT_DATA!$A:$A,$C18,INPUT_DATA!$B:$B,"S"))</f>
        <v/>
      </c>
      <c r="V18" s="220" t="str">
        <f t="shared" si="5"/>
        <v/>
      </c>
      <c r="W18" s="218"/>
      <c r="X18" s="211"/>
      <c r="Y18" s="212"/>
      <c r="Z18" s="212"/>
      <c r="AA18" s="213"/>
      <c r="AB18" s="212"/>
      <c r="AC18" s="212"/>
      <c r="AD18" s="212"/>
      <c r="AE18" s="212"/>
      <c r="AF18" s="212"/>
      <c r="AG18" s="212"/>
      <c r="AH18" s="212"/>
      <c r="AI18" s="212"/>
      <c r="AJ18" s="221"/>
      <c r="AK18" s="215"/>
      <c r="AL18" s="215"/>
      <c r="AM18" s="214" t="str">
        <f t="shared" si="0"/>
        <v/>
      </c>
      <c r="AN18" s="216"/>
      <c r="AO18" s="217"/>
      <c r="AP18" s="218"/>
      <c r="AR18" s="217" t="str">
        <f t="shared" si="6"/>
        <v/>
      </c>
      <c r="AT18" s="209"/>
      <c r="AU18" s="209" t="str">
        <f>IF($C18=0,"",'03 - Monthly Asset Follow up'!BB22+'03 - Monthly Asset Follow up'!BC22-'03 - Monthly Asset Follow up'!BR22+'03 - Monthly Asset Follow up'!BU22-AA18)</f>
        <v/>
      </c>
      <c r="AW18" s="222"/>
    </row>
    <row r="19" spans="2:49" ht="13">
      <c r="B19" s="1677" t="str">
        <f t="shared" si="1"/>
        <v/>
      </c>
      <c r="C19" s="1678">
        <f>'03 - Monthly Asset Follow up'!B23</f>
        <v>0</v>
      </c>
      <c r="D19" s="218"/>
      <c r="E19" s="211" t="str">
        <f>IF($C19=0,"",SUMIFS(INPUT_DATA!AT:AT,INPUT_DATA!$A:$A,$C19,INPUT_DATA!$B:$B,"S"))</f>
        <v/>
      </c>
      <c r="F19" s="212" t="str">
        <f>IF($C19=0,"",SUMIFS(INPUT_DATA!AU:AU,INPUT_DATA!$A:$A,$C19,INPUT_DATA!$B:$B,"S"))</f>
        <v/>
      </c>
      <c r="G19" s="212" t="str">
        <f>IF($C19=0,"",SUMIFS(INPUT_DATA!AV:AV,INPUT_DATA!$A:$A,$C19,INPUT_DATA!$B:$B,"S"))</f>
        <v/>
      </c>
      <c r="H19" s="219" t="str">
        <f t="shared" si="2"/>
        <v/>
      </c>
      <c r="I19" s="212" t="str">
        <f>IF($C19=0,"",SUMIFS(INPUT_DATA!AX:AX,INPUT_DATA!$A:$A,$C19,INPUT_DATA!$B:$B,"S"))</f>
        <v/>
      </c>
      <c r="J19" s="212" t="str">
        <f>IF($C19=0,"",SUMIFS(INPUT_DATA!AY:AY,INPUT_DATA!$A:$A,$C19,INPUT_DATA!$B:$B,"S"))</f>
        <v/>
      </c>
      <c r="K19" s="212" t="str">
        <f>IF($C19=0,"",SUMIFS(INPUT_DATA!AZ:AZ,INPUT_DATA!$A:$A,$C19,INPUT_DATA!$B:$B,"S"))</f>
        <v/>
      </c>
      <c r="L19" s="212" t="str">
        <f>IF($C19=0,"",SUMIFS(INPUT_DATA!BA:BA,INPUT_DATA!$A:$A,$C19,INPUT_DATA!$B:$B,"S"))</f>
        <v/>
      </c>
      <c r="M19" s="212" t="str">
        <f>IF($C19=0,"",SUMIFS(INPUT_DATA!BB:BB,INPUT_DATA!$A:$A,$C19,INPUT_DATA!$B:$B,"S"))</f>
        <v/>
      </c>
      <c r="N19" s="212" t="str">
        <f>IF($C19=0,"",SUMIFS(INPUT_DATA!BC:BC,INPUT_DATA!$A:$A,$C19,INPUT_DATA!$B:$B,"S"))</f>
        <v/>
      </c>
      <c r="O19" s="212" t="str">
        <f>IF($C19=0,"",SUMIFS(INPUT_DATA!BD:BD,INPUT_DATA!$A:$A,$C19,INPUT_DATA!$B:$B,"S"))</f>
        <v/>
      </c>
      <c r="P19" s="212" t="str">
        <f>IF($C19=0,"",SUMIFS(INPUT_DATA!BE:BE,INPUT_DATA!$A:$A,$C19,INPUT_DATA!$B:$B,"S"))</f>
        <v/>
      </c>
      <c r="Q19" s="214" t="str">
        <f t="shared" si="3"/>
        <v/>
      </c>
      <c r="R19" s="215" t="str">
        <f>IF($C19=0,"",SUMIFS(INPUT_DATA!BG:BG,INPUT_DATA!$A:$A,$C19,INPUT_DATA!$B:$B,"S"))</f>
        <v/>
      </c>
      <c r="S19" s="215" t="str">
        <f>IF($C19=0,"",SUMIFS(INPUT_DATA!BH:BH,INPUT_DATA!$A:$A,$C19,INPUT_DATA!$B:$B,"S"))</f>
        <v/>
      </c>
      <c r="T19" s="214" t="str">
        <f t="shared" si="4"/>
        <v/>
      </c>
      <c r="U19" s="216" t="str">
        <f>IF($C19=0,"",SUMIFS(INPUT_DATA!BK:BK,INPUT_DATA!$A:$A,$C19,INPUT_DATA!$B:$B,"S"))</f>
        <v/>
      </c>
      <c r="V19" s="220" t="str">
        <f t="shared" si="5"/>
        <v/>
      </c>
      <c r="W19" s="218"/>
      <c r="X19" s="211"/>
      <c r="Y19" s="212"/>
      <c r="Z19" s="212"/>
      <c r="AA19" s="213"/>
      <c r="AB19" s="212"/>
      <c r="AC19" s="212"/>
      <c r="AD19" s="212"/>
      <c r="AE19" s="212"/>
      <c r="AF19" s="212"/>
      <c r="AG19" s="212"/>
      <c r="AH19" s="212"/>
      <c r="AI19" s="212"/>
      <c r="AJ19" s="221"/>
      <c r="AK19" s="215"/>
      <c r="AL19" s="215"/>
      <c r="AM19" s="214" t="str">
        <f t="shared" si="0"/>
        <v/>
      </c>
      <c r="AN19" s="216"/>
      <c r="AO19" s="217"/>
      <c r="AP19" s="218"/>
      <c r="AR19" s="217" t="str">
        <f t="shared" si="6"/>
        <v/>
      </c>
      <c r="AT19" s="209"/>
      <c r="AU19" s="209" t="str">
        <f>IF($C19=0,"",'03 - Monthly Asset Follow up'!BB23+'03 - Monthly Asset Follow up'!BC23-'03 - Monthly Asset Follow up'!BR23+'03 - Monthly Asset Follow up'!BU23-AA19)</f>
        <v/>
      </c>
      <c r="AW19" s="222"/>
    </row>
    <row r="20" spans="2:49" ht="13">
      <c r="B20" s="1677" t="str">
        <f t="shared" si="1"/>
        <v/>
      </c>
      <c r="C20" s="1678">
        <f>'03 - Monthly Asset Follow up'!B24</f>
        <v>0</v>
      </c>
      <c r="D20" s="218"/>
      <c r="E20" s="211" t="str">
        <f>IF($C20=0,"",SUMIFS(INPUT_DATA!AT:AT,INPUT_DATA!$A:$A,$C20,INPUT_DATA!$B:$B,"S"))</f>
        <v/>
      </c>
      <c r="F20" s="212" t="str">
        <f>IF($C20=0,"",SUMIFS(INPUT_DATA!AU:AU,INPUT_DATA!$A:$A,$C20,INPUT_DATA!$B:$B,"S"))</f>
        <v/>
      </c>
      <c r="G20" s="212" t="str">
        <f>IF($C20=0,"",SUMIFS(INPUT_DATA!AV:AV,INPUT_DATA!$A:$A,$C20,INPUT_DATA!$B:$B,"S"))</f>
        <v/>
      </c>
      <c r="H20" s="219" t="str">
        <f t="shared" si="2"/>
        <v/>
      </c>
      <c r="I20" s="212" t="str">
        <f>IF($C20=0,"",SUMIFS(INPUT_DATA!AX:AX,INPUT_DATA!$A:$A,$C20,INPUT_DATA!$B:$B,"S"))</f>
        <v/>
      </c>
      <c r="J20" s="212" t="str">
        <f>IF($C20=0,"",SUMIFS(INPUT_DATA!AY:AY,INPUT_DATA!$A:$A,$C20,INPUT_DATA!$B:$B,"S"))</f>
        <v/>
      </c>
      <c r="K20" s="212" t="str">
        <f>IF($C20=0,"",SUMIFS(INPUT_DATA!AZ:AZ,INPUT_DATA!$A:$A,$C20,INPUT_DATA!$B:$B,"S"))</f>
        <v/>
      </c>
      <c r="L20" s="212" t="str">
        <f>IF($C20=0,"",SUMIFS(INPUT_DATA!BA:BA,INPUT_DATA!$A:$A,$C20,INPUT_DATA!$B:$B,"S"))</f>
        <v/>
      </c>
      <c r="M20" s="212" t="str">
        <f>IF($C20=0,"",SUMIFS(INPUT_DATA!BB:BB,INPUT_DATA!$A:$A,$C20,INPUT_DATA!$B:$B,"S"))</f>
        <v/>
      </c>
      <c r="N20" s="212" t="str">
        <f>IF($C20=0,"",SUMIFS(INPUT_DATA!BC:BC,INPUT_DATA!$A:$A,$C20,INPUT_DATA!$B:$B,"S"))</f>
        <v/>
      </c>
      <c r="O20" s="212" t="str">
        <f>IF($C20=0,"",SUMIFS(INPUT_DATA!BD:BD,INPUT_DATA!$A:$A,$C20,INPUT_DATA!$B:$B,"S"))</f>
        <v/>
      </c>
      <c r="P20" s="212" t="str">
        <f>IF($C20=0,"",SUMIFS(INPUT_DATA!BE:BE,INPUT_DATA!$A:$A,$C20,INPUT_DATA!$B:$B,"S"))</f>
        <v/>
      </c>
      <c r="Q20" s="214" t="str">
        <f t="shared" si="3"/>
        <v/>
      </c>
      <c r="R20" s="215" t="str">
        <f>IF($C20=0,"",SUMIFS(INPUT_DATA!BG:BG,INPUT_DATA!$A:$A,$C20,INPUT_DATA!$B:$B,"S"))</f>
        <v/>
      </c>
      <c r="S20" s="215" t="str">
        <f>IF($C20=0,"",SUMIFS(INPUT_DATA!BH:BH,INPUT_DATA!$A:$A,$C20,INPUT_DATA!$B:$B,"S"))</f>
        <v/>
      </c>
      <c r="T20" s="214" t="str">
        <f t="shared" si="4"/>
        <v/>
      </c>
      <c r="U20" s="216" t="str">
        <f>IF($C20=0,"",SUMIFS(INPUT_DATA!BK:BK,INPUT_DATA!$A:$A,$C20,INPUT_DATA!$B:$B,"S"))</f>
        <v/>
      </c>
      <c r="V20" s="220" t="str">
        <f t="shared" si="5"/>
        <v/>
      </c>
      <c r="W20" s="218"/>
      <c r="X20" s="211"/>
      <c r="Y20" s="212"/>
      <c r="Z20" s="212"/>
      <c r="AA20" s="213"/>
      <c r="AB20" s="212"/>
      <c r="AC20" s="212"/>
      <c r="AD20" s="212"/>
      <c r="AE20" s="212"/>
      <c r="AF20" s="212"/>
      <c r="AG20" s="212"/>
      <c r="AH20" s="212"/>
      <c r="AI20" s="212"/>
      <c r="AJ20" s="221"/>
      <c r="AK20" s="215"/>
      <c r="AL20" s="215"/>
      <c r="AM20" s="214" t="str">
        <f t="shared" si="0"/>
        <v/>
      </c>
      <c r="AN20" s="216"/>
      <c r="AO20" s="217"/>
      <c r="AP20" s="218"/>
      <c r="AR20" s="217" t="str">
        <f t="shared" si="6"/>
        <v/>
      </c>
      <c r="AT20" s="209"/>
      <c r="AU20" s="209" t="str">
        <f>IF($C20=0,"",'03 - Monthly Asset Follow up'!BB24+'03 - Monthly Asset Follow up'!BC24-'03 - Monthly Asset Follow up'!BR24+'03 - Monthly Asset Follow up'!BU24-AA20)</f>
        <v/>
      </c>
      <c r="AW20" s="222"/>
    </row>
    <row r="21" spans="2:49" ht="13">
      <c r="B21" s="1677" t="str">
        <f t="shared" si="1"/>
        <v/>
      </c>
      <c r="C21" s="1678">
        <f>'03 -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2"/>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3"/>
        <v/>
      </c>
      <c r="R21" s="215" t="str">
        <f>IF($C21=0,"",SUMIFS(INPUT_DATA!BG:BG,INPUT_DATA!$A:$A,$C21,INPUT_DATA!$B:$B,"S"))</f>
        <v/>
      </c>
      <c r="S21" s="215" t="str">
        <f>IF($C21=0,"",SUMIFS(INPUT_DATA!BH:BH,INPUT_DATA!$A:$A,$C21,INPUT_DATA!$B:$B,"S"))</f>
        <v/>
      </c>
      <c r="T21" s="214" t="str">
        <f t="shared" si="4"/>
        <v/>
      </c>
      <c r="U21" s="216" t="str">
        <f>IF($C21=0,"",SUMIFS(INPUT_DATA!BK:BK,INPUT_DATA!$A:$A,$C21,INPUT_DATA!$B:$B,"S"))</f>
        <v/>
      </c>
      <c r="V21" s="220" t="str">
        <f t="shared" si="5"/>
        <v/>
      </c>
      <c r="W21" s="218"/>
      <c r="X21" s="211"/>
      <c r="Y21" s="212"/>
      <c r="Z21" s="212"/>
      <c r="AA21" s="213"/>
      <c r="AB21" s="212"/>
      <c r="AC21" s="212"/>
      <c r="AD21" s="212"/>
      <c r="AE21" s="212"/>
      <c r="AF21" s="212"/>
      <c r="AG21" s="212"/>
      <c r="AH21" s="212"/>
      <c r="AI21" s="212"/>
      <c r="AJ21" s="221"/>
      <c r="AK21" s="215"/>
      <c r="AL21" s="215"/>
      <c r="AM21" s="214" t="str">
        <f t="shared" si="0"/>
        <v/>
      </c>
      <c r="AN21" s="216"/>
      <c r="AO21" s="217"/>
      <c r="AP21" s="218"/>
      <c r="AR21" s="217" t="str">
        <f t="shared" si="6"/>
        <v/>
      </c>
      <c r="AT21" s="209"/>
      <c r="AU21" s="209" t="str">
        <f>IF($C21=0,"",'03 - Monthly Asset Follow up'!BB25+'03 - Monthly Asset Follow up'!BC25-'03 - Monthly Asset Follow up'!BR25+'03 - Monthly Asset Follow up'!BU25-AA21)</f>
        <v/>
      </c>
      <c r="AW21" s="222"/>
    </row>
    <row r="22" spans="2:49" ht="13">
      <c r="B22" s="1677" t="str">
        <f t="shared" si="1"/>
        <v/>
      </c>
      <c r="C22" s="1678">
        <f>'03 -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c r="Y22" s="212"/>
      <c r="Z22" s="212"/>
      <c r="AA22" s="213"/>
      <c r="AB22" s="212"/>
      <c r="AC22" s="212"/>
      <c r="AD22" s="212"/>
      <c r="AE22" s="212"/>
      <c r="AF22" s="212"/>
      <c r="AG22" s="212"/>
      <c r="AH22" s="212"/>
      <c r="AI22" s="212"/>
      <c r="AJ22" s="221"/>
      <c r="AK22" s="215"/>
      <c r="AL22" s="215"/>
      <c r="AM22" s="214" t="str">
        <f t="shared" si="0"/>
        <v/>
      </c>
      <c r="AN22" s="216"/>
      <c r="AO22" s="217"/>
      <c r="AP22" s="218"/>
      <c r="AR22" s="217" t="str">
        <f t="shared" si="6"/>
        <v/>
      </c>
      <c r="AT22" s="209"/>
      <c r="AU22" s="209" t="str">
        <f>IF($C22=0,"",'03 - Monthly Asset Follow up'!BB26+'03 - Monthly Asset Follow up'!BC26-'03 - Monthly Asset Follow up'!BR26+'03 - Monthly Asset Follow up'!BU26-AA22)</f>
        <v/>
      </c>
      <c r="AW22" s="222"/>
    </row>
    <row r="23" spans="2:49" ht="13">
      <c r="B23" s="1677" t="str">
        <f t="shared" si="1"/>
        <v/>
      </c>
      <c r="C23" s="1678">
        <f>'03 -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c r="Y23" s="212"/>
      <c r="Z23" s="212"/>
      <c r="AA23" s="213"/>
      <c r="AB23" s="212"/>
      <c r="AC23" s="212"/>
      <c r="AD23" s="212"/>
      <c r="AE23" s="212"/>
      <c r="AF23" s="212"/>
      <c r="AG23" s="212"/>
      <c r="AH23" s="212"/>
      <c r="AI23" s="212"/>
      <c r="AJ23" s="221"/>
      <c r="AK23" s="215"/>
      <c r="AL23" s="215"/>
      <c r="AM23" s="214" t="str">
        <f t="shared" si="0"/>
        <v/>
      </c>
      <c r="AN23" s="216"/>
      <c r="AO23" s="217"/>
      <c r="AP23" s="218"/>
      <c r="AR23" s="217" t="str">
        <f t="shared" si="6"/>
        <v/>
      </c>
      <c r="AT23" s="209"/>
      <c r="AU23" s="209" t="str">
        <f>IF($C23=0,"",'03 - Monthly Asset Follow up'!BB27+'03 - Monthly Asset Follow up'!BC27-'03 - Monthly Asset Follow up'!BR27+'03 - Monthly Asset Follow up'!BU27-AA23)</f>
        <v/>
      </c>
      <c r="AW23" s="222"/>
    </row>
    <row r="24" spans="2:49" ht="13">
      <c r="B24" s="1677" t="str">
        <f t="shared" si="1"/>
        <v/>
      </c>
      <c r="C24" s="1678">
        <f>'03 -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c r="Y24" s="212"/>
      <c r="Z24" s="212"/>
      <c r="AA24" s="213"/>
      <c r="AB24" s="212"/>
      <c r="AC24" s="212"/>
      <c r="AD24" s="212"/>
      <c r="AE24" s="212"/>
      <c r="AF24" s="212"/>
      <c r="AG24" s="212"/>
      <c r="AH24" s="212"/>
      <c r="AI24" s="212"/>
      <c r="AJ24" s="221"/>
      <c r="AK24" s="215"/>
      <c r="AL24" s="215"/>
      <c r="AM24" s="214" t="str">
        <f t="shared" si="0"/>
        <v/>
      </c>
      <c r="AN24" s="216"/>
      <c r="AO24" s="217"/>
      <c r="AP24" s="218"/>
      <c r="AR24" s="217" t="str">
        <f t="shared" si="6"/>
        <v/>
      </c>
      <c r="AT24" s="209"/>
      <c r="AU24" s="209" t="str">
        <f>IF($C24=0,"",'03 - Monthly Asset Follow up'!BB28+'03 - Monthly Asset Follow up'!BC28-'03 - Monthly Asset Follow up'!BR28+'03 - Monthly Asset Follow up'!BU28-AA24)</f>
        <v/>
      </c>
      <c r="AW24" s="222"/>
    </row>
    <row r="25" spans="2:49" ht="13">
      <c r="B25" s="1677" t="str">
        <f t="shared" si="1"/>
        <v/>
      </c>
      <c r="C25" s="1678">
        <f>'03 -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c r="Y25" s="212"/>
      <c r="Z25" s="212"/>
      <c r="AA25" s="213"/>
      <c r="AB25" s="212"/>
      <c r="AC25" s="212"/>
      <c r="AD25" s="212"/>
      <c r="AE25" s="212"/>
      <c r="AF25" s="212"/>
      <c r="AG25" s="212"/>
      <c r="AH25" s="212"/>
      <c r="AI25" s="212"/>
      <c r="AJ25" s="221"/>
      <c r="AK25" s="215"/>
      <c r="AL25" s="215"/>
      <c r="AM25" s="214" t="str">
        <f t="shared" si="0"/>
        <v/>
      </c>
      <c r="AN25" s="216"/>
      <c r="AO25" s="217"/>
      <c r="AP25" s="218"/>
      <c r="AR25" s="217" t="str">
        <f t="shared" si="6"/>
        <v/>
      </c>
      <c r="AT25" s="209"/>
      <c r="AU25" s="209" t="str">
        <f>IF($C25=0,"",'03 - Monthly Asset Follow up'!BB29+'03 - Monthly Asset Follow up'!BC29-'03 - Monthly Asset Follow up'!BR29+'03 - Monthly Asset Follow up'!BU29-AA25)</f>
        <v/>
      </c>
      <c r="AW25" s="222"/>
    </row>
    <row r="26" spans="2:49" ht="13">
      <c r="B26" s="1677" t="str">
        <f t="shared" si="1"/>
        <v/>
      </c>
      <c r="C26" s="1678">
        <f>'03 -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c r="Y26" s="212"/>
      <c r="Z26" s="212"/>
      <c r="AA26" s="213"/>
      <c r="AB26" s="212"/>
      <c r="AC26" s="212"/>
      <c r="AD26" s="212"/>
      <c r="AE26" s="212"/>
      <c r="AF26" s="212"/>
      <c r="AG26" s="212"/>
      <c r="AH26" s="212"/>
      <c r="AI26" s="212"/>
      <c r="AJ26" s="221"/>
      <c r="AK26" s="215"/>
      <c r="AL26" s="215"/>
      <c r="AM26" s="214" t="str">
        <f t="shared" si="0"/>
        <v/>
      </c>
      <c r="AN26" s="216"/>
      <c r="AO26" s="217"/>
      <c r="AP26" s="218"/>
      <c r="AR26" s="217" t="str">
        <f t="shared" si="6"/>
        <v/>
      </c>
      <c r="AT26" s="209"/>
      <c r="AU26" s="209" t="str">
        <f>IF($C26=0,"",'03 - Monthly Asset Follow up'!BB30+'03 - Monthly Asset Follow up'!BC30-'03 - Monthly Asset Follow up'!BR30+'03 - Monthly Asset Follow up'!BU30-AA26)</f>
        <v/>
      </c>
      <c r="AW26" s="222"/>
    </row>
    <row r="27" spans="2:49" ht="13">
      <c r="B27" s="1677" t="str">
        <f t="shared" si="1"/>
        <v/>
      </c>
      <c r="C27" s="1678">
        <f>'03 -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c r="Y27" s="212"/>
      <c r="Z27" s="212"/>
      <c r="AA27" s="213"/>
      <c r="AB27" s="212"/>
      <c r="AC27" s="212"/>
      <c r="AD27" s="212"/>
      <c r="AE27" s="212"/>
      <c r="AF27" s="212"/>
      <c r="AG27" s="212"/>
      <c r="AH27" s="212"/>
      <c r="AI27" s="212"/>
      <c r="AJ27" s="221"/>
      <c r="AK27" s="215"/>
      <c r="AL27" s="215"/>
      <c r="AM27" s="214" t="str">
        <f t="shared" si="0"/>
        <v/>
      </c>
      <c r="AN27" s="216"/>
      <c r="AO27" s="217"/>
      <c r="AP27" s="218"/>
      <c r="AR27" s="217" t="str">
        <f t="shared" si="6"/>
        <v/>
      </c>
      <c r="AT27" s="209"/>
      <c r="AU27" s="209" t="str">
        <f>IF($C27=0,"",'03 - Monthly Asset Follow up'!BB31+'03 - Monthly Asset Follow up'!BC31-'03 - Monthly Asset Follow up'!BR31+'03 - Monthly Asset Follow up'!BU31-AA27)</f>
        <v/>
      </c>
      <c r="AW27" s="222"/>
    </row>
    <row r="28" spans="2:49" ht="13">
      <c r="B28" s="1677" t="str">
        <f t="shared" si="1"/>
        <v/>
      </c>
      <c r="C28" s="1678">
        <f>'03 -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c r="Y28" s="212"/>
      <c r="Z28" s="212"/>
      <c r="AA28" s="213"/>
      <c r="AB28" s="212"/>
      <c r="AC28" s="212"/>
      <c r="AD28" s="212"/>
      <c r="AE28" s="212"/>
      <c r="AF28" s="212"/>
      <c r="AG28" s="212"/>
      <c r="AH28" s="212"/>
      <c r="AI28" s="212"/>
      <c r="AJ28" s="221"/>
      <c r="AK28" s="215"/>
      <c r="AL28" s="215"/>
      <c r="AM28" s="214" t="str">
        <f t="shared" si="0"/>
        <v/>
      </c>
      <c r="AN28" s="216"/>
      <c r="AO28" s="217"/>
      <c r="AP28" s="218"/>
      <c r="AR28" s="217" t="str">
        <f t="shared" si="6"/>
        <v/>
      </c>
      <c r="AT28" s="209"/>
      <c r="AU28" s="209" t="str">
        <f>IF($C28=0,"",'03 - Monthly Asset Follow up'!BB32+'03 - Monthly Asset Follow up'!BC32-'03 - Monthly Asset Follow up'!BR32+'03 - Monthly Asset Follow up'!BU32-AA28)</f>
        <v/>
      </c>
      <c r="AW28" s="222"/>
    </row>
    <row r="29" spans="2:49" ht="13">
      <c r="B29" s="1677" t="str">
        <f t="shared" si="1"/>
        <v/>
      </c>
      <c r="C29" s="1678">
        <f>'03 -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c r="Y29" s="212"/>
      <c r="Z29" s="212"/>
      <c r="AA29" s="213"/>
      <c r="AB29" s="212"/>
      <c r="AC29" s="212"/>
      <c r="AD29" s="212"/>
      <c r="AE29" s="212"/>
      <c r="AF29" s="212"/>
      <c r="AG29" s="212"/>
      <c r="AH29" s="212"/>
      <c r="AI29" s="212"/>
      <c r="AJ29" s="221"/>
      <c r="AK29" s="215"/>
      <c r="AL29" s="215"/>
      <c r="AM29" s="214" t="str">
        <f t="shared" si="0"/>
        <v/>
      </c>
      <c r="AN29" s="216"/>
      <c r="AO29" s="217"/>
      <c r="AP29" s="218"/>
      <c r="AR29" s="217" t="str">
        <f t="shared" si="6"/>
        <v/>
      </c>
      <c r="AT29" s="209"/>
      <c r="AU29" s="209" t="str">
        <f>IF($C29=0,"",'03 - Monthly Asset Follow up'!BB33+'03 - Monthly Asset Follow up'!BC33-'03 - Monthly Asset Follow up'!BR33+'03 - Monthly Asset Follow up'!BU33-AA29)</f>
        <v/>
      </c>
      <c r="AW29" s="222"/>
    </row>
    <row r="30" spans="2:49" ht="13">
      <c r="B30" s="1677" t="str">
        <f t="shared" si="1"/>
        <v/>
      </c>
      <c r="C30" s="1678">
        <f>'03 -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c r="Y30" s="212"/>
      <c r="Z30" s="212"/>
      <c r="AA30" s="213"/>
      <c r="AB30" s="212"/>
      <c r="AC30" s="212"/>
      <c r="AD30" s="212"/>
      <c r="AE30" s="212"/>
      <c r="AF30" s="212"/>
      <c r="AG30" s="212"/>
      <c r="AH30" s="212"/>
      <c r="AI30" s="212"/>
      <c r="AJ30" s="221"/>
      <c r="AK30" s="215"/>
      <c r="AL30" s="215"/>
      <c r="AM30" s="214" t="str">
        <f t="shared" si="0"/>
        <v/>
      </c>
      <c r="AN30" s="216"/>
      <c r="AO30" s="217"/>
      <c r="AP30" s="218"/>
      <c r="AR30" s="217" t="str">
        <f t="shared" si="6"/>
        <v/>
      </c>
      <c r="AT30" s="209"/>
      <c r="AU30" s="209" t="str">
        <f>IF($C30=0,"",'03 - Monthly Asset Follow up'!BB34+'03 - Monthly Asset Follow up'!BC34-'03 - Monthly Asset Follow up'!BR34+'03 - Monthly Asset Follow up'!BU34-AA30)</f>
        <v/>
      </c>
      <c r="AW30" s="222"/>
    </row>
    <row r="31" spans="2:49" ht="13">
      <c r="B31" s="1677" t="str">
        <f t="shared" si="1"/>
        <v/>
      </c>
      <c r="C31" s="1678">
        <f>'03 -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c r="Y31" s="212"/>
      <c r="Z31" s="212"/>
      <c r="AA31" s="213"/>
      <c r="AB31" s="212"/>
      <c r="AC31" s="212"/>
      <c r="AD31" s="212"/>
      <c r="AE31" s="212"/>
      <c r="AF31" s="212"/>
      <c r="AG31" s="212"/>
      <c r="AH31" s="212"/>
      <c r="AI31" s="212"/>
      <c r="AJ31" s="221"/>
      <c r="AK31" s="215"/>
      <c r="AL31" s="215"/>
      <c r="AM31" s="214" t="str">
        <f t="shared" si="0"/>
        <v/>
      </c>
      <c r="AN31" s="216"/>
      <c r="AO31" s="217"/>
      <c r="AP31" s="218"/>
      <c r="AR31" s="217" t="str">
        <f t="shared" si="6"/>
        <v/>
      </c>
      <c r="AT31" s="209"/>
      <c r="AU31" s="209" t="str">
        <f>IF($C31=0,"",'03 - Monthly Asset Follow up'!BB35+'03 - Monthly Asset Follow up'!BC35-'03 - Monthly Asset Follow up'!BR35+'03 - Monthly Asset Follow up'!BU35-AA31)</f>
        <v/>
      </c>
      <c r="AW31" s="222"/>
    </row>
    <row r="32" spans="2:49" ht="13">
      <c r="B32" s="1677" t="str">
        <f t="shared" si="1"/>
        <v/>
      </c>
      <c r="C32" s="1678">
        <f>'03 -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c r="Y32" s="212"/>
      <c r="Z32" s="212"/>
      <c r="AA32" s="213"/>
      <c r="AB32" s="212"/>
      <c r="AC32" s="212"/>
      <c r="AD32" s="212"/>
      <c r="AE32" s="212"/>
      <c r="AF32" s="212"/>
      <c r="AG32" s="212"/>
      <c r="AH32" s="212"/>
      <c r="AI32" s="212"/>
      <c r="AJ32" s="221"/>
      <c r="AK32" s="215"/>
      <c r="AL32" s="215"/>
      <c r="AM32" s="214" t="str">
        <f t="shared" si="0"/>
        <v/>
      </c>
      <c r="AN32" s="216"/>
      <c r="AO32" s="217"/>
      <c r="AP32" s="218"/>
      <c r="AR32" s="217" t="str">
        <f t="shared" si="6"/>
        <v/>
      </c>
      <c r="AT32" s="209"/>
      <c r="AU32" s="209" t="str">
        <f>IF($C32=0,"",'03 - Monthly Asset Follow up'!BB36+'03 - Monthly Asset Follow up'!BC36-'03 - Monthly Asset Follow up'!BR36+'03 - Monthly Asset Follow up'!BU36-AA32)</f>
        <v/>
      </c>
      <c r="AW32" s="222"/>
    </row>
    <row r="33" spans="2:49" ht="13">
      <c r="B33" s="1677" t="str">
        <f t="shared" si="1"/>
        <v/>
      </c>
      <c r="C33" s="1678">
        <f>'03 -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c r="Y33" s="212"/>
      <c r="Z33" s="212"/>
      <c r="AA33" s="213"/>
      <c r="AB33" s="212"/>
      <c r="AC33" s="212"/>
      <c r="AD33" s="212"/>
      <c r="AE33" s="212"/>
      <c r="AF33" s="212"/>
      <c r="AG33" s="212"/>
      <c r="AH33" s="212"/>
      <c r="AI33" s="212"/>
      <c r="AJ33" s="221"/>
      <c r="AK33" s="215"/>
      <c r="AL33" s="215"/>
      <c r="AM33" s="214" t="str">
        <f t="shared" si="0"/>
        <v/>
      </c>
      <c r="AN33" s="216"/>
      <c r="AO33" s="217"/>
      <c r="AP33" s="218"/>
      <c r="AR33" s="217" t="str">
        <f t="shared" si="6"/>
        <v/>
      </c>
      <c r="AT33" s="209"/>
      <c r="AU33" s="209" t="str">
        <f>IF($C33=0,"",'03 - Monthly Asset Follow up'!BB37+'03 - Monthly Asset Follow up'!BC37-'03 - Monthly Asset Follow up'!BR37+'03 - Monthly Asset Follow up'!BU37-AA33)</f>
        <v/>
      </c>
      <c r="AW33" s="222"/>
    </row>
    <row r="34" spans="2:49" ht="13">
      <c r="B34" s="1677" t="str">
        <f t="shared" si="1"/>
        <v/>
      </c>
      <c r="C34" s="1678">
        <f>'03 -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c r="Y34" s="212"/>
      <c r="Z34" s="212"/>
      <c r="AA34" s="213"/>
      <c r="AB34" s="212"/>
      <c r="AC34" s="212"/>
      <c r="AD34" s="212"/>
      <c r="AE34" s="212"/>
      <c r="AF34" s="212"/>
      <c r="AG34" s="212"/>
      <c r="AH34" s="212"/>
      <c r="AI34" s="212"/>
      <c r="AJ34" s="221"/>
      <c r="AK34" s="215"/>
      <c r="AL34" s="215"/>
      <c r="AM34" s="214" t="str">
        <f t="shared" si="0"/>
        <v/>
      </c>
      <c r="AN34" s="216"/>
      <c r="AO34" s="217"/>
      <c r="AP34" s="218"/>
      <c r="AR34" s="217" t="str">
        <f t="shared" si="6"/>
        <v/>
      </c>
      <c r="AT34" s="209"/>
      <c r="AU34" s="209" t="str">
        <f>IF($C34=0,"",'03 - Monthly Asset Follow up'!BB38+'03 - Monthly Asset Follow up'!BC38-'03 - Monthly Asset Follow up'!BR38+'03 - Monthly Asset Follow up'!BU38-AA34)</f>
        <v/>
      </c>
      <c r="AW34" s="222"/>
    </row>
    <row r="35" spans="2:49" ht="13">
      <c r="B35" s="1677" t="str">
        <f t="shared" si="1"/>
        <v/>
      </c>
      <c r="C35" s="1678">
        <f>'03 -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c r="Y35" s="212"/>
      <c r="Z35" s="212"/>
      <c r="AA35" s="213"/>
      <c r="AB35" s="212"/>
      <c r="AC35" s="212"/>
      <c r="AD35" s="212"/>
      <c r="AE35" s="212"/>
      <c r="AF35" s="212"/>
      <c r="AG35" s="212"/>
      <c r="AH35" s="212"/>
      <c r="AI35" s="212"/>
      <c r="AJ35" s="221"/>
      <c r="AK35" s="215"/>
      <c r="AL35" s="215"/>
      <c r="AM35" s="214" t="str">
        <f t="shared" si="0"/>
        <v/>
      </c>
      <c r="AN35" s="216"/>
      <c r="AO35" s="217"/>
      <c r="AP35" s="218"/>
      <c r="AR35" s="217" t="str">
        <f t="shared" si="6"/>
        <v/>
      </c>
      <c r="AT35" s="209"/>
      <c r="AU35" s="209" t="str">
        <f>IF($C35=0,"",'03 - Monthly Asset Follow up'!BB39+'03 - Monthly Asset Follow up'!BC39-'03 - Monthly Asset Follow up'!BR39+'03 - Monthly Asset Follow up'!BU39-AA35)</f>
        <v/>
      </c>
      <c r="AW35" s="222"/>
    </row>
    <row r="36" spans="2:49" ht="13">
      <c r="B36" s="1677" t="str">
        <f t="shared" si="1"/>
        <v/>
      </c>
      <c r="C36" s="1678">
        <f>'03 -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c r="Y36" s="212"/>
      <c r="Z36" s="212"/>
      <c r="AA36" s="213"/>
      <c r="AB36" s="212"/>
      <c r="AC36" s="212"/>
      <c r="AD36" s="212"/>
      <c r="AE36" s="212"/>
      <c r="AF36" s="212"/>
      <c r="AG36" s="212"/>
      <c r="AH36" s="212"/>
      <c r="AI36" s="212"/>
      <c r="AJ36" s="221"/>
      <c r="AK36" s="215"/>
      <c r="AL36" s="215"/>
      <c r="AM36" s="214" t="str">
        <f t="shared" si="0"/>
        <v/>
      </c>
      <c r="AN36" s="216"/>
      <c r="AO36" s="217"/>
      <c r="AP36" s="218"/>
      <c r="AR36" s="217" t="str">
        <f t="shared" si="6"/>
        <v/>
      </c>
      <c r="AT36" s="209"/>
      <c r="AU36" s="209" t="str">
        <f>IF($C36=0,"",'03 - Monthly Asset Follow up'!BB40+'03 - Monthly Asset Follow up'!BC40-'03 - Monthly Asset Follow up'!BR40+'03 - Monthly Asset Follow up'!BU40-AA36)</f>
        <v/>
      </c>
      <c r="AW36" s="222"/>
    </row>
    <row r="37" spans="2:49" ht="13">
      <c r="B37" s="1677" t="str">
        <f t="shared" si="1"/>
        <v/>
      </c>
      <c r="C37" s="1678">
        <f>'03 -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c r="Y37" s="212"/>
      <c r="Z37" s="212"/>
      <c r="AA37" s="213"/>
      <c r="AB37" s="212"/>
      <c r="AC37" s="212"/>
      <c r="AD37" s="212"/>
      <c r="AE37" s="212"/>
      <c r="AF37" s="212"/>
      <c r="AG37" s="212"/>
      <c r="AH37" s="212"/>
      <c r="AI37" s="212"/>
      <c r="AJ37" s="221"/>
      <c r="AK37" s="215"/>
      <c r="AL37" s="215"/>
      <c r="AM37" s="214" t="str">
        <f t="shared" si="0"/>
        <v/>
      </c>
      <c r="AN37" s="216"/>
      <c r="AO37" s="217"/>
      <c r="AP37" s="218"/>
      <c r="AR37" s="217" t="str">
        <f t="shared" si="6"/>
        <v/>
      </c>
      <c r="AT37" s="209"/>
      <c r="AU37" s="209" t="str">
        <f>IF($C37=0,"",'03 - Monthly Asset Follow up'!BB41+'03 - Monthly Asset Follow up'!BC41-'03 - Monthly Asset Follow up'!BR41+'03 - Monthly Asset Follow up'!BU41-AA37)</f>
        <v/>
      </c>
      <c r="AW37" s="222"/>
    </row>
    <row r="38" spans="2:49" ht="13">
      <c r="B38" s="1677" t="str">
        <f t="shared" si="1"/>
        <v/>
      </c>
      <c r="C38" s="1678">
        <f>'03 -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c r="Y38" s="212"/>
      <c r="Z38" s="212"/>
      <c r="AA38" s="213"/>
      <c r="AB38" s="212"/>
      <c r="AC38" s="212"/>
      <c r="AD38" s="212"/>
      <c r="AE38" s="212"/>
      <c r="AF38" s="212"/>
      <c r="AG38" s="212"/>
      <c r="AH38" s="212"/>
      <c r="AI38" s="212"/>
      <c r="AJ38" s="221"/>
      <c r="AK38" s="215"/>
      <c r="AL38" s="215"/>
      <c r="AM38" s="214" t="str">
        <f t="shared" si="0"/>
        <v/>
      </c>
      <c r="AN38" s="216"/>
      <c r="AO38" s="217"/>
      <c r="AP38" s="218"/>
      <c r="AR38" s="217" t="str">
        <f t="shared" si="6"/>
        <v/>
      </c>
      <c r="AT38" s="209"/>
      <c r="AU38" s="209" t="str">
        <f>IF($C38=0,"",'03 - Monthly Asset Follow up'!BB42+'03 - Monthly Asset Follow up'!BC42-'03 - Monthly Asset Follow up'!BR42+'03 - Monthly Asset Follow up'!BU42-AA38)</f>
        <v/>
      </c>
      <c r="AW38" s="222"/>
    </row>
    <row r="39" spans="2:49" ht="13">
      <c r="B39" s="1677" t="str">
        <f t="shared" si="1"/>
        <v/>
      </c>
      <c r="C39" s="1678">
        <f>'03 -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c r="Y39" s="212"/>
      <c r="Z39" s="212"/>
      <c r="AA39" s="213"/>
      <c r="AB39" s="212"/>
      <c r="AC39" s="212"/>
      <c r="AD39" s="212"/>
      <c r="AE39" s="212"/>
      <c r="AF39" s="212"/>
      <c r="AG39" s="212"/>
      <c r="AH39" s="212"/>
      <c r="AI39" s="212"/>
      <c r="AJ39" s="221"/>
      <c r="AK39" s="215"/>
      <c r="AL39" s="215"/>
      <c r="AM39" s="214" t="str">
        <f t="shared" si="0"/>
        <v/>
      </c>
      <c r="AN39" s="216"/>
      <c r="AO39" s="217"/>
      <c r="AP39" s="218"/>
      <c r="AR39" s="217" t="str">
        <f t="shared" si="6"/>
        <v/>
      </c>
      <c r="AT39" s="209"/>
      <c r="AU39" s="209" t="str">
        <f>IF($C39=0,"",'03 - Monthly Asset Follow up'!BB43+'03 - Monthly Asset Follow up'!BC43-'03 - Monthly Asset Follow up'!BR43+'03 - Monthly Asset Follow up'!BU43-AA39)</f>
        <v/>
      </c>
      <c r="AW39" s="222"/>
    </row>
    <row r="40" spans="2:49" ht="13">
      <c r="B40" s="1677" t="str">
        <f t="shared" si="1"/>
        <v/>
      </c>
      <c r="C40" s="1678">
        <f>'03 -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c r="Y40" s="212"/>
      <c r="Z40" s="212"/>
      <c r="AA40" s="213"/>
      <c r="AB40" s="212"/>
      <c r="AC40" s="212"/>
      <c r="AD40" s="212"/>
      <c r="AE40" s="212"/>
      <c r="AF40" s="212"/>
      <c r="AG40" s="212"/>
      <c r="AH40" s="212"/>
      <c r="AI40" s="212"/>
      <c r="AJ40" s="221"/>
      <c r="AK40" s="215"/>
      <c r="AL40" s="215"/>
      <c r="AM40" s="214" t="str">
        <f t="shared" si="0"/>
        <v/>
      </c>
      <c r="AN40" s="216"/>
      <c r="AO40" s="217"/>
      <c r="AP40" s="218"/>
      <c r="AR40" s="217" t="str">
        <f t="shared" si="6"/>
        <v/>
      </c>
      <c r="AT40" s="209"/>
      <c r="AU40" s="209" t="str">
        <f>IF($C40=0,"",'03 - Monthly Asset Follow up'!BB44+'03 - Monthly Asset Follow up'!BC44-'03 - Monthly Asset Follow up'!BR44+'03 - Monthly Asset Follow up'!BU44-AA40)</f>
        <v/>
      </c>
      <c r="AW40" s="222"/>
    </row>
    <row r="41" spans="2:49" ht="13">
      <c r="B41" s="1677" t="str">
        <f t="shared" si="1"/>
        <v/>
      </c>
      <c r="C41" s="1678">
        <f>'03 -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c r="Y41" s="212"/>
      <c r="Z41" s="212"/>
      <c r="AA41" s="213"/>
      <c r="AB41" s="212"/>
      <c r="AC41" s="212"/>
      <c r="AD41" s="212"/>
      <c r="AE41" s="212"/>
      <c r="AF41" s="212"/>
      <c r="AG41" s="212"/>
      <c r="AH41" s="212"/>
      <c r="AI41" s="212"/>
      <c r="AJ41" s="221"/>
      <c r="AK41" s="215"/>
      <c r="AL41" s="215"/>
      <c r="AM41" s="214" t="str">
        <f t="shared" si="0"/>
        <v/>
      </c>
      <c r="AN41" s="216"/>
      <c r="AO41" s="217"/>
      <c r="AP41" s="218"/>
      <c r="AR41" s="217" t="str">
        <f t="shared" si="6"/>
        <v/>
      </c>
      <c r="AT41" s="209"/>
      <c r="AU41" s="209" t="str">
        <f>IF($C41=0,"",'03 - Monthly Asset Follow up'!BB45+'03 - Monthly Asset Follow up'!BC45-'03 - Monthly Asset Follow up'!BR45+'03 - Monthly Asset Follow up'!BU45-AA41)</f>
        <v/>
      </c>
      <c r="AW41" s="222"/>
    </row>
    <row r="42" spans="2:49" ht="13">
      <c r="B42" s="1677" t="str">
        <f t="shared" si="1"/>
        <v/>
      </c>
      <c r="C42" s="1678">
        <f>'03 -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c r="Y42" s="212"/>
      <c r="Z42" s="212"/>
      <c r="AA42" s="213"/>
      <c r="AB42" s="212"/>
      <c r="AC42" s="212"/>
      <c r="AD42" s="212"/>
      <c r="AE42" s="212"/>
      <c r="AF42" s="212"/>
      <c r="AG42" s="212"/>
      <c r="AH42" s="212"/>
      <c r="AI42" s="212"/>
      <c r="AJ42" s="221"/>
      <c r="AK42" s="215"/>
      <c r="AL42" s="215"/>
      <c r="AM42" s="214" t="str">
        <f t="shared" si="0"/>
        <v/>
      </c>
      <c r="AN42" s="216"/>
      <c r="AO42" s="217"/>
      <c r="AP42" s="218"/>
      <c r="AR42" s="217" t="str">
        <f t="shared" si="6"/>
        <v/>
      </c>
      <c r="AT42" s="209"/>
      <c r="AU42" s="209" t="str">
        <f>IF($C42=0,"",'03 - Monthly Asset Follow up'!BB46+'03 - Monthly Asset Follow up'!BC46-'03 - Monthly Asset Follow up'!BR46+'03 - Monthly Asset Follow up'!BU46-AA42)</f>
        <v/>
      </c>
      <c r="AW42" s="222"/>
    </row>
    <row r="43" spans="2:49" ht="13">
      <c r="B43" s="1677" t="str">
        <f t="shared" si="1"/>
        <v/>
      </c>
      <c r="C43" s="1678">
        <f>'03 -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c r="Y43" s="212"/>
      <c r="Z43" s="212"/>
      <c r="AA43" s="213"/>
      <c r="AB43" s="212"/>
      <c r="AC43" s="212"/>
      <c r="AD43" s="212"/>
      <c r="AE43" s="212"/>
      <c r="AF43" s="212"/>
      <c r="AG43" s="212"/>
      <c r="AH43" s="212"/>
      <c r="AI43" s="212"/>
      <c r="AJ43" s="221"/>
      <c r="AK43" s="215"/>
      <c r="AL43" s="215"/>
      <c r="AM43" s="214" t="str">
        <f t="shared" si="0"/>
        <v/>
      </c>
      <c r="AN43" s="216"/>
      <c r="AO43" s="217"/>
      <c r="AP43" s="218"/>
      <c r="AR43" s="217" t="str">
        <f t="shared" si="6"/>
        <v/>
      </c>
      <c r="AT43" s="209"/>
      <c r="AU43" s="209" t="str">
        <f>IF($C43=0,"",'03 - Monthly Asset Follow up'!BB47+'03 - Monthly Asset Follow up'!BC47-'03 - Monthly Asset Follow up'!BR47+'03 - Monthly Asset Follow up'!BU47-AA43)</f>
        <v/>
      </c>
      <c r="AW43" s="222"/>
    </row>
    <row r="44" spans="2:49" ht="13">
      <c r="B44" s="1677" t="str">
        <f t="shared" si="1"/>
        <v/>
      </c>
      <c r="C44" s="1678">
        <f>'03 -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c r="Y44" s="212"/>
      <c r="Z44" s="212"/>
      <c r="AA44" s="213"/>
      <c r="AB44" s="212"/>
      <c r="AC44" s="212"/>
      <c r="AD44" s="212"/>
      <c r="AE44" s="212"/>
      <c r="AF44" s="212"/>
      <c r="AG44" s="212"/>
      <c r="AH44" s="212"/>
      <c r="AI44" s="212"/>
      <c r="AJ44" s="221"/>
      <c r="AK44" s="215"/>
      <c r="AL44" s="215"/>
      <c r="AM44" s="214" t="str">
        <f t="shared" si="0"/>
        <v/>
      </c>
      <c r="AN44" s="216"/>
      <c r="AO44" s="217"/>
      <c r="AP44" s="218"/>
      <c r="AR44" s="217" t="str">
        <f t="shared" si="6"/>
        <v/>
      </c>
      <c r="AT44" s="209"/>
      <c r="AU44" s="209" t="str">
        <f>IF($C44=0,"",'03 - Monthly Asset Follow up'!BB48+'03 - Monthly Asset Follow up'!BC48-'03 - Monthly Asset Follow up'!BR48+'03 - Monthly Asset Follow up'!BU48-AA44)</f>
        <v/>
      </c>
      <c r="AW44" s="222"/>
    </row>
    <row r="45" spans="2:49" ht="13">
      <c r="B45" s="1677" t="str">
        <f t="shared" si="1"/>
        <v/>
      </c>
      <c r="C45" s="1678">
        <f>'03 -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c r="Y45" s="212"/>
      <c r="Z45" s="212"/>
      <c r="AA45" s="213"/>
      <c r="AB45" s="212"/>
      <c r="AC45" s="212"/>
      <c r="AD45" s="212"/>
      <c r="AE45" s="212"/>
      <c r="AF45" s="212"/>
      <c r="AG45" s="212"/>
      <c r="AH45" s="212"/>
      <c r="AI45" s="212"/>
      <c r="AJ45" s="221"/>
      <c r="AK45" s="215"/>
      <c r="AL45" s="215"/>
      <c r="AM45" s="214" t="str">
        <f t="shared" si="0"/>
        <v/>
      </c>
      <c r="AN45" s="216"/>
      <c r="AO45" s="217"/>
      <c r="AP45" s="218"/>
      <c r="AR45" s="217" t="str">
        <f t="shared" si="6"/>
        <v/>
      </c>
      <c r="AT45" s="209"/>
      <c r="AU45" s="209" t="str">
        <f>IF($C45=0,"",'03 - Monthly Asset Follow up'!BB49+'03 - Monthly Asset Follow up'!BC49-'03 - Monthly Asset Follow up'!BR49+'03 - Monthly Asset Follow up'!BU49-AA45)</f>
        <v/>
      </c>
      <c r="AW45" s="222"/>
    </row>
    <row r="46" spans="2:49" ht="13">
      <c r="B46" s="1677" t="str">
        <f t="shared" si="1"/>
        <v/>
      </c>
      <c r="C46" s="1678">
        <f>'03 -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c r="Y46" s="212"/>
      <c r="Z46" s="212"/>
      <c r="AA46" s="213"/>
      <c r="AB46" s="212"/>
      <c r="AC46" s="212"/>
      <c r="AD46" s="212"/>
      <c r="AE46" s="212"/>
      <c r="AF46" s="212"/>
      <c r="AG46" s="212"/>
      <c r="AH46" s="212"/>
      <c r="AI46" s="212"/>
      <c r="AJ46" s="221"/>
      <c r="AK46" s="215"/>
      <c r="AL46" s="215"/>
      <c r="AM46" s="214" t="str">
        <f t="shared" si="0"/>
        <v/>
      </c>
      <c r="AN46" s="216"/>
      <c r="AO46" s="217"/>
      <c r="AP46" s="218"/>
      <c r="AR46" s="217" t="str">
        <f t="shared" si="6"/>
        <v/>
      </c>
      <c r="AT46" s="209"/>
      <c r="AU46" s="209" t="str">
        <f>IF($C46=0,"",'03 - Monthly Asset Follow up'!BB50+'03 - Monthly Asset Follow up'!BC50-'03 - Monthly Asset Follow up'!BR50+'03 - Monthly Asset Follow up'!BU50-AA46)</f>
        <v/>
      </c>
      <c r="AW46" s="222"/>
    </row>
    <row r="47" spans="2:49" ht="13">
      <c r="B47" s="1677" t="str">
        <f t="shared" si="1"/>
        <v/>
      </c>
      <c r="C47" s="1678">
        <f>'03 -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c r="Y47" s="212"/>
      <c r="Z47" s="212"/>
      <c r="AA47" s="213"/>
      <c r="AB47" s="212"/>
      <c r="AC47" s="212"/>
      <c r="AD47" s="212"/>
      <c r="AE47" s="212"/>
      <c r="AF47" s="212"/>
      <c r="AG47" s="212"/>
      <c r="AH47" s="212"/>
      <c r="AI47" s="212"/>
      <c r="AJ47" s="221"/>
      <c r="AK47" s="215"/>
      <c r="AL47" s="215"/>
      <c r="AM47" s="214" t="str">
        <f t="shared" si="0"/>
        <v/>
      </c>
      <c r="AN47" s="216"/>
      <c r="AO47" s="217"/>
      <c r="AP47" s="218"/>
      <c r="AR47" s="217" t="str">
        <f t="shared" si="6"/>
        <v/>
      </c>
      <c r="AT47" s="209"/>
      <c r="AU47" s="209" t="str">
        <f>IF($C47=0,"",'03 - Monthly Asset Follow up'!BB51+'03 - Monthly Asset Follow up'!BC51-'03 - Monthly Asset Follow up'!BR51+'03 - Monthly Asset Follow up'!BU51-AA47)</f>
        <v/>
      </c>
      <c r="AW47" s="222"/>
    </row>
    <row r="48" spans="2:49" ht="13">
      <c r="B48" s="1677" t="str">
        <f t="shared" si="1"/>
        <v/>
      </c>
      <c r="C48" s="1678">
        <f>'03 -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c r="Y48" s="212"/>
      <c r="Z48" s="212"/>
      <c r="AA48" s="213"/>
      <c r="AB48" s="212"/>
      <c r="AC48" s="212"/>
      <c r="AD48" s="212"/>
      <c r="AE48" s="212"/>
      <c r="AF48" s="212"/>
      <c r="AG48" s="212"/>
      <c r="AH48" s="212"/>
      <c r="AI48" s="212"/>
      <c r="AJ48" s="221"/>
      <c r="AK48" s="215"/>
      <c r="AL48" s="215"/>
      <c r="AM48" s="214" t="str">
        <f t="shared" si="0"/>
        <v/>
      </c>
      <c r="AN48" s="216"/>
      <c r="AO48" s="217"/>
      <c r="AP48" s="218"/>
      <c r="AR48" s="217" t="str">
        <f t="shared" si="6"/>
        <v/>
      </c>
      <c r="AT48" s="209"/>
      <c r="AU48" s="209" t="str">
        <f>IF($C48=0,"",'03 - Monthly Asset Follow up'!BB52+'03 - Monthly Asset Follow up'!BC52-'03 - Monthly Asset Follow up'!BR52+'03 - Monthly Asset Follow up'!BU52-AA48)</f>
        <v/>
      </c>
      <c r="AW48" s="222"/>
    </row>
    <row r="49" spans="2:49" ht="13">
      <c r="B49" s="1677" t="str">
        <f t="shared" si="1"/>
        <v/>
      </c>
      <c r="C49" s="1678">
        <f>'03 -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c r="Y49" s="212"/>
      <c r="Z49" s="212"/>
      <c r="AA49" s="213"/>
      <c r="AB49" s="212"/>
      <c r="AC49" s="212"/>
      <c r="AD49" s="212"/>
      <c r="AE49" s="212"/>
      <c r="AF49" s="212"/>
      <c r="AG49" s="212"/>
      <c r="AH49" s="212"/>
      <c r="AI49" s="212"/>
      <c r="AJ49" s="221"/>
      <c r="AK49" s="215"/>
      <c r="AL49" s="215"/>
      <c r="AM49" s="214" t="str">
        <f t="shared" si="0"/>
        <v/>
      </c>
      <c r="AN49" s="216"/>
      <c r="AO49" s="217"/>
      <c r="AP49" s="218"/>
      <c r="AR49" s="217" t="str">
        <f t="shared" si="6"/>
        <v/>
      </c>
      <c r="AT49" s="209"/>
      <c r="AU49" s="209" t="str">
        <f>IF($C49=0,"",'03 - Monthly Asset Follow up'!BB53+'03 - Monthly Asset Follow up'!BC53-'03 - Monthly Asset Follow up'!BR53+'03 - Monthly Asset Follow up'!BU53-AA49)</f>
        <v/>
      </c>
      <c r="AW49" s="222"/>
    </row>
    <row r="50" spans="2:49" ht="13">
      <c r="B50" s="1677" t="str">
        <f t="shared" si="1"/>
        <v/>
      </c>
      <c r="C50" s="1678">
        <f>'03 -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c r="Y50" s="212"/>
      <c r="Z50" s="212"/>
      <c r="AA50" s="213"/>
      <c r="AB50" s="212"/>
      <c r="AC50" s="212"/>
      <c r="AD50" s="212"/>
      <c r="AE50" s="212"/>
      <c r="AF50" s="212"/>
      <c r="AG50" s="212"/>
      <c r="AH50" s="212"/>
      <c r="AI50" s="212"/>
      <c r="AJ50" s="221"/>
      <c r="AK50" s="215"/>
      <c r="AL50" s="215"/>
      <c r="AM50" s="214" t="str">
        <f t="shared" si="0"/>
        <v/>
      </c>
      <c r="AN50" s="216"/>
      <c r="AO50" s="217"/>
      <c r="AP50" s="218"/>
      <c r="AR50" s="217" t="str">
        <f t="shared" si="6"/>
        <v/>
      </c>
      <c r="AT50" s="209"/>
      <c r="AU50" s="209" t="str">
        <f>IF($C50=0,"",'03 - Monthly Asset Follow up'!BB54+'03 - Monthly Asset Follow up'!BC54-'03 - Monthly Asset Follow up'!BR54+'03 - Monthly Asset Follow up'!BU54-AA50)</f>
        <v/>
      </c>
      <c r="AW50" s="222"/>
    </row>
    <row r="51" spans="2:49" ht="13">
      <c r="B51" s="1677" t="str">
        <f t="shared" si="1"/>
        <v/>
      </c>
      <c r="C51" s="1678">
        <f>'03 -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c r="Y51" s="212"/>
      <c r="Z51" s="212"/>
      <c r="AA51" s="213"/>
      <c r="AB51" s="212"/>
      <c r="AC51" s="212"/>
      <c r="AD51" s="212"/>
      <c r="AE51" s="212"/>
      <c r="AF51" s="212"/>
      <c r="AG51" s="212"/>
      <c r="AH51" s="212"/>
      <c r="AI51" s="212"/>
      <c r="AJ51" s="221"/>
      <c r="AK51" s="215"/>
      <c r="AL51" s="215"/>
      <c r="AM51" s="214" t="str">
        <f t="shared" si="0"/>
        <v/>
      </c>
      <c r="AN51" s="216"/>
      <c r="AO51" s="217"/>
      <c r="AP51" s="218"/>
      <c r="AR51" s="217" t="str">
        <f t="shared" si="6"/>
        <v/>
      </c>
      <c r="AT51" s="209"/>
      <c r="AU51" s="209" t="str">
        <f>IF($C51=0,"",'03 - Monthly Asset Follow up'!BB55+'03 - Monthly Asset Follow up'!BC55-'03 - Monthly Asset Follow up'!BR55+'03 - Monthly Asset Follow up'!BU55-AA51)</f>
        <v/>
      </c>
      <c r="AW51" s="222"/>
    </row>
    <row r="52" spans="2:49" ht="13">
      <c r="B52" s="1677" t="str">
        <f t="shared" si="1"/>
        <v/>
      </c>
      <c r="C52" s="1678">
        <f>'03 -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c r="Y52" s="212"/>
      <c r="Z52" s="212"/>
      <c r="AA52" s="213"/>
      <c r="AB52" s="212"/>
      <c r="AC52" s="212"/>
      <c r="AD52" s="212"/>
      <c r="AE52" s="212"/>
      <c r="AF52" s="212"/>
      <c r="AG52" s="212"/>
      <c r="AH52" s="212"/>
      <c r="AI52" s="212"/>
      <c r="AJ52" s="221"/>
      <c r="AK52" s="215"/>
      <c r="AL52" s="215"/>
      <c r="AM52" s="214" t="str">
        <f t="shared" si="0"/>
        <v/>
      </c>
      <c r="AN52" s="216"/>
      <c r="AO52" s="217"/>
      <c r="AP52" s="218"/>
      <c r="AR52" s="217" t="str">
        <f t="shared" si="6"/>
        <v/>
      </c>
      <c r="AT52" s="209"/>
      <c r="AU52" s="209" t="str">
        <f>IF($C52=0,"",'03 - Monthly Asset Follow up'!BB56+'03 - Monthly Asset Follow up'!BC56-'03 - Monthly Asset Follow up'!BR56+'03 - Monthly Asset Follow up'!BU56-AA52)</f>
        <v/>
      </c>
      <c r="AW52" s="222"/>
    </row>
    <row r="53" spans="2:49" ht="13">
      <c r="B53" s="1677" t="str">
        <f t="shared" si="1"/>
        <v/>
      </c>
      <c r="C53" s="1678">
        <f>'03 -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c r="Y53" s="212"/>
      <c r="Z53" s="212"/>
      <c r="AA53" s="213"/>
      <c r="AB53" s="212"/>
      <c r="AC53" s="212"/>
      <c r="AD53" s="212"/>
      <c r="AE53" s="212"/>
      <c r="AF53" s="212"/>
      <c r="AG53" s="212"/>
      <c r="AH53" s="212"/>
      <c r="AI53" s="212"/>
      <c r="AJ53" s="221"/>
      <c r="AK53" s="215"/>
      <c r="AL53" s="215"/>
      <c r="AM53" s="214" t="str">
        <f t="shared" si="0"/>
        <v/>
      </c>
      <c r="AN53" s="216"/>
      <c r="AO53" s="217"/>
      <c r="AP53" s="218"/>
      <c r="AR53" s="217" t="str">
        <f t="shared" si="6"/>
        <v/>
      </c>
      <c r="AT53" s="209"/>
      <c r="AU53" s="209" t="str">
        <f>IF($C53=0,"",'03 - Monthly Asset Follow up'!BB57+'03 - Monthly Asset Follow up'!BC57-'03 - Monthly Asset Follow up'!BR57+'03 - Monthly Asset Follow up'!BU57-AA53)</f>
        <v/>
      </c>
      <c r="AW53" s="222"/>
    </row>
    <row r="54" spans="2:49" ht="13">
      <c r="B54" s="1677" t="str">
        <f t="shared" si="1"/>
        <v/>
      </c>
      <c r="C54" s="1678">
        <f>'03 -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c r="Y54" s="212"/>
      <c r="Z54" s="212"/>
      <c r="AA54" s="213"/>
      <c r="AB54" s="212"/>
      <c r="AC54" s="212"/>
      <c r="AD54" s="212"/>
      <c r="AE54" s="212"/>
      <c r="AF54" s="212"/>
      <c r="AG54" s="212"/>
      <c r="AH54" s="212"/>
      <c r="AI54" s="212"/>
      <c r="AJ54" s="221"/>
      <c r="AK54" s="215"/>
      <c r="AL54" s="215"/>
      <c r="AM54" s="214" t="str">
        <f t="shared" si="0"/>
        <v/>
      </c>
      <c r="AN54" s="216"/>
      <c r="AO54" s="217"/>
      <c r="AP54" s="218"/>
      <c r="AR54" s="217" t="str">
        <f t="shared" si="6"/>
        <v/>
      </c>
      <c r="AT54" s="209"/>
      <c r="AU54" s="209" t="str">
        <f>IF($C54=0,"",'03 - Monthly Asset Follow up'!BB58+'03 - Monthly Asset Follow up'!BC58-'03 - Monthly Asset Follow up'!BR58+'03 - Monthly Asset Follow up'!BU58-AA54)</f>
        <v/>
      </c>
      <c r="AW54" s="222"/>
    </row>
    <row r="55" spans="2:49" ht="13">
      <c r="B55" s="1677" t="str">
        <f t="shared" si="1"/>
        <v/>
      </c>
      <c r="C55" s="1678">
        <f>'03 -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c r="Y55" s="212"/>
      <c r="Z55" s="212"/>
      <c r="AA55" s="213"/>
      <c r="AB55" s="212"/>
      <c r="AC55" s="212"/>
      <c r="AD55" s="212"/>
      <c r="AE55" s="212"/>
      <c r="AF55" s="212"/>
      <c r="AG55" s="212"/>
      <c r="AH55" s="212"/>
      <c r="AI55" s="212"/>
      <c r="AJ55" s="221"/>
      <c r="AK55" s="215"/>
      <c r="AL55" s="215"/>
      <c r="AM55" s="214" t="str">
        <f t="shared" si="0"/>
        <v/>
      </c>
      <c r="AN55" s="216"/>
      <c r="AO55" s="217"/>
      <c r="AP55" s="218"/>
      <c r="AR55" s="217" t="str">
        <f t="shared" si="6"/>
        <v/>
      </c>
      <c r="AT55" s="209"/>
      <c r="AU55" s="209" t="str">
        <f>IF($C55=0,"",'03 - Monthly Asset Follow up'!BB59+'03 - Monthly Asset Follow up'!BC59-'03 - Monthly Asset Follow up'!BR59+'03 - Monthly Asset Follow up'!BU59-AA55)</f>
        <v/>
      </c>
      <c r="AW55" s="222"/>
    </row>
    <row r="56" spans="2:49" ht="13">
      <c r="B56" s="1677" t="str">
        <f t="shared" si="1"/>
        <v/>
      </c>
      <c r="C56" s="1678">
        <f>'03 -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c r="Y56" s="212"/>
      <c r="Z56" s="212"/>
      <c r="AA56" s="213"/>
      <c r="AB56" s="212"/>
      <c r="AC56" s="212"/>
      <c r="AD56" s="212"/>
      <c r="AE56" s="212"/>
      <c r="AF56" s="212"/>
      <c r="AG56" s="212"/>
      <c r="AH56" s="212"/>
      <c r="AI56" s="212"/>
      <c r="AJ56" s="221"/>
      <c r="AK56" s="215"/>
      <c r="AL56" s="215"/>
      <c r="AM56" s="214" t="str">
        <f t="shared" si="0"/>
        <v/>
      </c>
      <c r="AN56" s="216"/>
      <c r="AO56" s="217"/>
      <c r="AP56" s="218"/>
      <c r="AR56" s="217" t="str">
        <f t="shared" si="6"/>
        <v/>
      </c>
      <c r="AT56" s="209"/>
      <c r="AU56" s="209" t="str">
        <f>IF($C56=0,"",'03 - Monthly Asset Follow up'!BB60+'03 - Monthly Asset Follow up'!BC60-'03 - Monthly Asset Follow up'!BR60+'03 - Monthly Asset Follow up'!BU60-AA56)</f>
        <v/>
      </c>
      <c r="AW56" s="222"/>
    </row>
    <row r="57" spans="2:49" ht="13">
      <c r="B57" s="1677" t="str">
        <f t="shared" si="1"/>
        <v/>
      </c>
      <c r="C57" s="1678">
        <f>'03 -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c r="Y57" s="212"/>
      <c r="Z57" s="212"/>
      <c r="AA57" s="213"/>
      <c r="AB57" s="212"/>
      <c r="AC57" s="212"/>
      <c r="AD57" s="212"/>
      <c r="AE57" s="212"/>
      <c r="AF57" s="212"/>
      <c r="AG57" s="212"/>
      <c r="AH57" s="212"/>
      <c r="AI57" s="212"/>
      <c r="AJ57" s="221"/>
      <c r="AK57" s="215"/>
      <c r="AL57" s="215"/>
      <c r="AM57" s="214" t="str">
        <f t="shared" si="0"/>
        <v/>
      </c>
      <c r="AN57" s="216"/>
      <c r="AO57" s="217"/>
      <c r="AP57" s="218"/>
      <c r="AR57" s="217" t="str">
        <f t="shared" si="6"/>
        <v/>
      </c>
      <c r="AT57" s="209"/>
      <c r="AU57" s="209" t="str">
        <f>IF($C57=0,"",'03 - Monthly Asset Follow up'!BB61+'03 - Monthly Asset Follow up'!BC61-'03 - Monthly Asset Follow up'!BR61+'03 - Monthly Asset Follow up'!BU61-AA57)</f>
        <v/>
      </c>
      <c r="AW57" s="222"/>
    </row>
    <row r="58" spans="2:49" ht="13">
      <c r="B58" s="1677" t="str">
        <f t="shared" si="1"/>
        <v/>
      </c>
      <c r="C58" s="1678">
        <f>'03 -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c r="Y58" s="212"/>
      <c r="Z58" s="212"/>
      <c r="AA58" s="213"/>
      <c r="AB58" s="212"/>
      <c r="AC58" s="212"/>
      <c r="AD58" s="212"/>
      <c r="AE58" s="212"/>
      <c r="AF58" s="212"/>
      <c r="AG58" s="212"/>
      <c r="AH58" s="212"/>
      <c r="AI58" s="212"/>
      <c r="AJ58" s="221"/>
      <c r="AK58" s="215"/>
      <c r="AL58" s="215"/>
      <c r="AM58" s="214" t="str">
        <f t="shared" si="0"/>
        <v/>
      </c>
      <c r="AN58" s="216"/>
      <c r="AO58" s="217"/>
      <c r="AP58" s="218"/>
      <c r="AR58" s="217" t="str">
        <f t="shared" si="6"/>
        <v/>
      </c>
      <c r="AT58" s="209"/>
      <c r="AU58" s="209" t="str">
        <f>IF($C58=0,"",'03 - Monthly Asset Follow up'!BB62+'03 - Monthly Asset Follow up'!BC62-'03 - Monthly Asset Follow up'!BR62+'03 - Monthly Asset Follow up'!BU62-AA58)</f>
        <v/>
      </c>
      <c r="AW58" s="222"/>
    </row>
    <row r="59" spans="2:49" ht="13">
      <c r="B59" s="1677" t="str">
        <f t="shared" si="1"/>
        <v/>
      </c>
      <c r="C59" s="1678">
        <f>'03 -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c r="Y59" s="212"/>
      <c r="Z59" s="212"/>
      <c r="AA59" s="213"/>
      <c r="AB59" s="212"/>
      <c r="AC59" s="212"/>
      <c r="AD59" s="212"/>
      <c r="AE59" s="212"/>
      <c r="AF59" s="212"/>
      <c r="AG59" s="212"/>
      <c r="AH59" s="212"/>
      <c r="AI59" s="212"/>
      <c r="AJ59" s="221"/>
      <c r="AK59" s="215"/>
      <c r="AL59" s="215"/>
      <c r="AM59" s="214" t="str">
        <f t="shared" si="0"/>
        <v/>
      </c>
      <c r="AN59" s="216"/>
      <c r="AO59" s="217"/>
      <c r="AP59" s="218"/>
      <c r="AR59" s="217" t="str">
        <f t="shared" si="6"/>
        <v/>
      </c>
      <c r="AT59" s="209"/>
      <c r="AU59" s="209" t="str">
        <f>IF($C59=0,"",'03 - Monthly Asset Follow up'!BB63+'03 - Monthly Asset Follow up'!BC63-'03 - Monthly Asset Follow up'!BR63+'03 - Monthly Asset Follow up'!BU63-AA59)</f>
        <v/>
      </c>
      <c r="AW59" s="222"/>
    </row>
    <row r="60" spans="2:49" ht="13">
      <c r="B60" s="1677" t="str">
        <f t="shared" si="1"/>
        <v/>
      </c>
      <c r="C60" s="1678">
        <f>'03 -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c r="Y60" s="212"/>
      <c r="Z60" s="212"/>
      <c r="AA60" s="213"/>
      <c r="AB60" s="212"/>
      <c r="AC60" s="212"/>
      <c r="AD60" s="212"/>
      <c r="AE60" s="212"/>
      <c r="AF60" s="212"/>
      <c r="AG60" s="212"/>
      <c r="AH60" s="212"/>
      <c r="AI60" s="212"/>
      <c r="AJ60" s="221"/>
      <c r="AK60" s="215"/>
      <c r="AL60" s="215"/>
      <c r="AM60" s="214" t="str">
        <f t="shared" si="0"/>
        <v/>
      </c>
      <c r="AN60" s="216"/>
      <c r="AO60" s="217"/>
      <c r="AP60" s="218"/>
      <c r="AR60" s="217" t="str">
        <f t="shared" si="6"/>
        <v/>
      </c>
      <c r="AT60" s="209"/>
      <c r="AU60" s="209" t="str">
        <f>IF($C60=0,"",'03 - Monthly Asset Follow up'!BB64+'03 - Monthly Asset Follow up'!BC64-'03 - Monthly Asset Follow up'!BR64+'03 - Monthly Asset Follow up'!BU64-AA60)</f>
        <v/>
      </c>
      <c r="AW60" s="222"/>
    </row>
    <row r="61" spans="2:49" ht="13">
      <c r="B61" s="1677" t="str">
        <f t="shared" si="1"/>
        <v/>
      </c>
      <c r="C61" s="1678">
        <f>'03 -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c r="Y61" s="212"/>
      <c r="Z61" s="212"/>
      <c r="AA61" s="213"/>
      <c r="AB61" s="212"/>
      <c r="AC61" s="212"/>
      <c r="AD61" s="212"/>
      <c r="AE61" s="212"/>
      <c r="AF61" s="212"/>
      <c r="AG61" s="212"/>
      <c r="AH61" s="212"/>
      <c r="AI61" s="212"/>
      <c r="AJ61" s="221"/>
      <c r="AK61" s="215"/>
      <c r="AL61" s="215"/>
      <c r="AM61" s="214" t="str">
        <f t="shared" si="0"/>
        <v/>
      </c>
      <c r="AN61" s="216"/>
      <c r="AO61" s="217"/>
      <c r="AP61" s="218"/>
      <c r="AR61" s="217" t="str">
        <f t="shared" si="6"/>
        <v/>
      </c>
      <c r="AT61" s="209"/>
      <c r="AU61" s="209" t="str">
        <f>IF($C61=0,"",'03 - Monthly Asset Follow up'!BB65+'03 - Monthly Asset Follow up'!BC65-'03 - Monthly Asset Follow up'!BR65+'03 - Monthly Asset Follow up'!BU65-AA61)</f>
        <v/>
      </c>
      <c r="AW61" s="222"/>
    </row>
    <row r="62" spans="2:49" ht="13">
      <c r="B62" s="1677" t="str">
        <f t="shared" si="1"/>
        <v/>
      </c>
      <c r="C62" s="1678">
        <f>'03 -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c r="Y62" s="212"/>
      <c r="Z62" s="212"/>
      <c r="AA62" s="213"/>
      <c r="AB62" s="212"/>
      <c r="AC62" s="212"/>
      <c r="AD62" s="212"/>
      <c r="AE62" s="212"/>
      <c r="AF62" s="212"/>
      <c r="AG62" s="212"/>
      <c r="AH62" s="212"/>
      <c r="AI62" s="212"/>
      <c r="AJ62" s="221"/>
      <c r="AK62" s="215"/>
      <c r="AL62" s="215"/>
      <c r="AM62" s="214" t="str">
        <f t="shared" si="0"/>
        <v/>
      </c>
      <c r="AN62" s="216"/>
      <c r="AO62" s="217"/>
      <c r="AP62" s="218"/>
      <c r="AR62" s="217" t="str">
        <f t="shared" si="6"/>
        <v/>
      </c>
      <c r="AT62" s="209"/>
      <c r="AU62" s="209" t="str">
        <f>IF($C62=0,"",'03 - Monthly Asset Follow up'!BB66+'03 - Monthly Asset Follow up'!BC66-'03 - Monthly Asset Follow up'!BR66+'03 - Monthly Asset Follow up'!BU66-AA62)</f>
        <v/>
      </c>
      <c r="AW62" s="222"/>
    </row>
    <row r="63" spans="2:49" ht="13">
      <c r="B63" s="1677" t="str">
        <f t="shared" si="1"/>
        <v/>
      </c>
      <c r="C63" s="1678">
        <f>'03 -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c r="Y63" s="212"/>
      <c r="Z63" s="212"/>
      <c r="AA63" s="213"/>
      <c r="AB63" s="212"/>
      <c r="AC63" s="212"/>
      <c r="AD63" s="212"/>
      <c r="AE63" s="212"/>
      <c r="AF63" s="212"/>
      <c r="AG63" s="212"/>
      <c r="AH63" s="212"/>
      <c r="AI63" s="212"/>
      <c r="AJ63" s="221"/>
      <c r="AK63" s="215"/>
      <c r="AL63" s="215"/>
      <c r="AM63" s="214" t="str">
        <f t="shared" si="0"/>
        <v/>
      </c>
      <c r="AN63" s="216"/>
      <c r="AO63" s="217"/>
      <c r="AP63" s="218"/>
      <c r="AR63" s="217" t="str">
        <f t="shared" si="6"/>
        <v/>
      </c>
      <c r="AT63" s="209"/>
      <c r="AU63" s="209" t="str">
        <f>IF($C63=0,"",'03 - Monthly Asset Follow up'!BB67+'03 - Monthly Asset Follow up'!BC67-'03 - Monthly Asset Follow up'!BR67+'03 - Monthly Asset Follow up'!BU67-AA63)</f>
        <v/>
      </c>
      <c r="AW63" s="222"/>
    </row>
    <row r="64" spans="2:49" ht="13">
      <c r="B64" s="1677" t="str">
        <f t="shared" si="1"/>
        <v/>
      </c>
      <c r="C64" s="1678">
        <f>'03 -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c r="Y64" s="212"/>
      <c r="Z64" s="212"/>
      <c r="AA64" s="213"/>
      <c r="AB64" s="212"/>
      <c r="AC64" s="212"/>
      <c r="AD64" s="212"/>
      <c r="AE64" s="212"/>
      <c r="AF64" s="212"/>
      <c r="AG64" s="212"/>
      <c r="AH64" s="212"/>
      <c r="AI64" s="212"/>
      <c r="AJ64" s="221"/>
      <c r="AK64" s="215"/>
      <c r="AL64" s="215"/>
      <c r="AM64" s="214" t="str">
        <f t="shared" si="0"/>
        <v/>
      </c>
      <c r="AN64" s="216"/>
      <c r="AO64" s="217"/>
      <c r="AP64" s="218"/>
      <c r="AR64" s="217" t="str">
        <f t="shared" si="6"/>
        <v/>
      </c>
      <c r="AT64" s="209"/>
      <c r="AU64" s="209" t="str">
        <f>IF($C64=0,"",'03 - Monthly Asset Follow up'!BB68+'03 - Monthly Asset Follow up'!BC68-'03 - Monthly Asset Follow up'!BR68+'03 - Monthly Asset Follow up'!BU68-AA64)</f>
        <v/>
      </c>
      <c r="AW64" s="222"/>
    </row>
    <row r="65" spans="2:49" ht="13">
      <c r="B65" s="1677" t="str">
        <f t="shared" si="1"/>
        <v/>
      </c>
      <c r="C65" s="1678">
        <f>'03 -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c r="Y65" s="212"/>
      <c r="Z65" s="212"/>
      <c r="AA65" s="213"/>
      <c r="AB65" s="212"/>
      <c r="AC65" s="212"/>
      <c r="AD65" s="212"/>
      <c r="AE65" s="212"/>
      <c r="AF65" s="212"/>
      <c r="AG65" s="212"/>
      <c r="AH65" s="212"/>
      <c r="AI65" s="212"/>
      <c r="AJ65" s="221"/>
      <c r="AK65" s="215"/>
      <c r="AL65" s="215"/>
      <c r="AM65" s="214" t="str">
        <f t="shared" si="0"/>
        <v/>
      </c>
      <c r="AN65" s="216"/>
      <c r="AO65" s="217"/>
      <c r="AP65" s="218"/>
      <c r="AR65" s="217" t="str">
        <f t="shared" si="6"/>
        <v/>
      </c>
      <c r="AT65" s="209"/>
      <c r="AU65" s="209" t="str">
        <f>IF($C65=0,"",'03 - Monthly Asset Follow up'!BB69+'03 - Monthly Asset Follow up'!BC69-'03 - Monthly Asset Follow up'!BR69+'03 - Monthly Asset Follow up'!BU69-AA65)</f>
        <v/>
      </c>
      <c r="AW65" s="222"/>
    </row>
    <row r="66" spans="2:49" ht="13">
      <c r="B66" s="1677" t="str">
        <f t="shared" si="1"/>
        <v/>
      </c>
      <c r="C66" s="1678">
        <f>'03 -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c r="Y66" s="212"/>
      <c r="Z66" s="212"/>
      <c r="AA66" s="213"/>
      <c r="AB66" s="212"/>
      <c r="AC66" s="212"/>
      <c r="AD66" s="212"/>
      <c r="AE66" s="212"/>
      <c r="AF66" s="212"/>
      <c r="AG66" s="212"/>
      <c r="AH66" s="212"/>
      <c r="AI66" s="212"/>
      <c r="AJ66" s="221"/>
      <c r="AK66" s="215"/>
      <c r="AL66" s="215"/>
      <c r="AM66" s="214" t="str">
        <f t="shared" si="0"/>
        <v/>
      </c>
      <c r="AN66" s="216"/>
      <c r="AO66" s="217"/>
      <c r="AP66" s="218"/>
      <c r="AR66" s="217" t="str">
        <f t="shared" si="6"/>
        <v/>
      </c>
      <c r="AT66" s="209"/>
      <c r="AU66" s="209" t="str">
        <f>IF($C66=0,"",'03 - Monthly Asset Follow up'!BB70+'03 - Monthly Asset Follow up'!BC70-'03 - Monthly Asset Follow up'!BR70+'03 - Monthly Asset Follow up'!BU70-AA66)</f>
        <v/>
      </c>
      <c r="AW66" s="222"/>
    </row>
    <row r="67" spans="2:49" ht="13">
      <c r="B67" s="1677" t="str">
        <f t="shared" si="1"/>
        <v/>
      </c>
      <c r="C67" s="1678">
        <f>'03 -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c r="Y67" s="212"/>
      <c r="Z67" s="212"/>
      <c r="AA67" s="213"/>
      <c r="AB67" s="212"/>
      <c r="AC67" s="212"/>
      <c r="AD67" s="212"/>
      <c r="AE67" s="212"/>
      <c r="AF67" s="212"/>
      <c r="AG67" s="212"/>
      <c r="AH67" s="212"/>
      <c r="AI67" s="212"/>
      <c r="AJ67" s="221"/>
      <c r="AK67" s="215"/>
      <c r="AL67" s="215"/>
      <c r="AM67" s="214" t="str">
        <f t="shared" si="0"/>
        <v/>
      </c>
      <c r="AN67" s="216"/>
      <c r="AO67" s="217"/>
      <c r="AP67" s="218"/>
      <c r="AR67" s="217" t="str">
        <f t="shared" si="6"/>
        <v/>
      </c>
      <c r="AT67" s="209"/>
      <c r="AU67" s="209" t="str">
        <f>IF($C67=0,"",'03 - Monthly Asset Follow up'!BB71+'03 - Monthly Asset Follow up'!BC71-'03 - Monthly Asset Follow up'!BR71+'03 - Monthly Asset Follow up'!BU71-AA67)</f>
        <v/>
      </c>
      <c r="AW67" s="222"/>
    </row>
    <row r="68" spans="2:49" ht="13">
      <c r="B68" s="1677" t="str">
        <f t="shared" si="1"/>
        <v/>
      </c>
      <c r="C68" s="1678">
        <f>'03 -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c r="Y68" s="212"/>
      <c r="Z68" s="212"/>
      <c r="AA68" s="213"/>
      <c r="AB68" s="212"/>
      <c r="AC68" s="212"/>
      <c r="AD68" s="212"/>
      <c r="AE68" s="212"/>
      <c r="AF68" s="212"/>
      <c r="AG68" s="212"/>
      <c r="AH68" s="212"/>
      <c r="AI68" s="212"/>
      <c r="AJ68" s="221"/>
      <c r="AK68" s="215"/>
      <c r="AL68" s="215"/>
      <c r="AM68" s="214" t="str">
        <f t="shared" si="0"/>
        <v/>
      </c>
      <c r="AN68" s="216"/>
      <c r="AO68" s="217"/>
      <c r="AP68" s="218"/>
      <c r="AR68" s="217" t="str">
        <f t="shared" si="6"/>
        <v/>
      </c>
      <c r="AT68" s="209"/>
      <c r="AU68" s="209" t="str">
        <f>IF($C68=0,"",'03 - Monthly Asset Follow up'!BB72+'03 - Monthly Asset Follow up'!BC72-'03 - Monthly Asset Follow up'!BR72+'03 - Monthly Asset Follow up'!BU72-AA68)</f>
        <v/>
      </c>
      <c r="AW68" s="222"/>
    </row>
    <row r="69" spans="2:49" ht="13">
      <c r="B69" s="1677" t="str">
        <f t="shared" si="1"/>
        <v/>
      </c>
      <c r="C69" s="1678">
        <f>'03 -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c r="Y69" s="212"/>
      <c r="Z69" s="212"/>
      <c r="AA69" s="213"/>
      <c r="AB69" s="212"/>
      <c r="AC69" s="212"/>
      <c r="AD69" s="212"/>
      <c r="AE69" s="212"/>
      <c r="AF69" s="212"/>
      <c r="AG69" s="212"/>
      <c r="AH69" s="212"/>
      <c r="AI69" s="212"/>
      <c r="AJ69" s="221"/>
      <c r="AK69" s="215"/>
      <c r="AL69" s="215"/>
      <c r="AM69" s="214" t="str">
        <f t="shared" si="0"/>
        <v/>
      </c>
      <c r="AN69" s="216"/>
      <c r="AO69" s="217"/>
      <c r="AP69" s="218"/>
      <c r="AR69" s="217" t="str">
        <f t="shared" si="6"/>
        <v/>
      </c>
      <c r="AT69" s="209"/>
      <c r="AU69" s="209" t="str">
        <f>IF($C69=0,"",'03 - Monthly Asset Follow up'!BB73+'03 - Monthly Asset Follow up'!BC73-'03 - Monthly Asset Follow up'!BR73+'03 - Monthly Asset Follow up'!BU73-AA69)</f>
        <v/>
      </c>
      <c r="AW69" s="222"/>
    </row>
    <row r="70" spans="2:49" ht="13">
      <c r="B70" s="1677" t="str">
        <f t="shared" si="1"/>
        <v/>
      </c>
      <c r="C70" s="1678">
        <f>'03 -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c r="Y70" s="212"/>
      <c r="Z70" s="212"/>
      <c r="AA70" s="213"/>
      <c r="AB70" s="212"/>
      <c r="AC70" s="212"/>
      <c r="AD70" s="212"/>
      <c r="AE70" s="212"/>
      <c r="AF70" s="212"/>
      <c r="AG70" s="212"/>
      <c r="AH70" s="212"/>
      <c r="AI70" s="212"/>
      <c r="AJ70" s="221"/>
      <c r="AK70" s="215"/>
      <c r="AL70" s="215"/>
      <c r="AM70" s="214" t="str">
        <f t="shared" si="0"/>
        <v/>
      </c>
      <c r="AN70" s="216"/>
      <c r="AO70" s="217"/>
      <c r="AP70" s="218"/>
      <c r="AR70" s="217" t="str">
        <f t="shared" si="6"/>
        <v/>
      </c>
      <c r="AT70" s="209"/>
      <c r="AU70" s="209" t="str">
        <f>IF($C70=0,"",'03 - Monthly Asset Follow up'!BB74+'03 - Monthly Asset Follow up'!BC74-'03 - Monthly Asset Follow up'!BR74+'03 - Monthly Asset Follow up'!BU74-AA70)</f>
        <v/>
      </c>
      <c r="AW70" s="222"/>
    </row>
    <row r="71" spans="2:49" ht="13">
      <c r="B71" s="1677" t="str">
        <f t="shared" si="1"/>
        <v/>
      </c>
      <c r="C71" s="1678">
        <f>'03 -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c r="Y71" s="212"/>
      <c r="Z71" s="212"/>
      <c r="AA71" s="213"/>
      <c r="AB71" s="212"/>
      <c r="AC71" s="212"/>
      <c r="AD71" s="212"/>
      <c r="AE71" s="212"/>
      <c r="AF71" s="212"/>
      <c r="AG71" s="212"/>
      <c r="AH71" s="212"/>
      <c r="AI71" s="212"/>
      <c r="AJ71" s="221"/>
      <c r="AK71" s="215"/>
      <c r="AL71" s="215"/>
      <c r="AM71" s="214" t="str">
        <f t="shared" si="0"/>
        <v/>
      </c>
      <c r="AN71" s="216"/>
      <c r="AO71" s="217"/>
      <c r="AP71" s="218"/>
      <c r="AR71" s="217" t="str">
        <f t="shared" si="6"/>
        <v/>
      </c>
      <c r="AT71" s="209"/>
      <c r="AU71" s="209" t="str">
        <f>IF($C71=0,"",'03 - Monthly Asset Follow up'!BB75+'03 - Monthly Asset Follow up'!BC75-'03 - Monthly Asset Follow up'!BR75+'03 - Monthly Asset Follow up'!BU75-AA71)</f>
        <v/>
      </c>
      <c r="AW71" s="222"/>
    </row>
    <row r="72" spans="2:49" ht="13">
      <c r="B72" s="1677" t="str">
        <f t="shared" si="1"/>
        <v/>
      </c>
      <c r="C72" s="1678">
        <f>'03 -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c r="Y72" s="212"/>
      <c r="Z72" s="212"/>
      <c r="AA72" s="213"/>
      <c r="AB72" s="212"/>
      <c r="AC72" s="212"/>
      <c r="AD72" s="212"/>
      <c r="AE72" s="212"/>
      <c r="AF72" s="212"/>
      <c r="AG72" s="212"/>
      <c r="AH72" s="212"/>
      <c r="AI72" s="212"/>
      <c r="AJ72" s="221"/>
      <c r="AK72" s="215"/>
      <c r="AL72" s="215"/>
      <c r="AM72" s="214" t="str">
        <f t="shared" si="0"/>
        <v/>
      </c>
      <c r="AN72" s="216"/>
      <c r="AO72" s="217"/>
      <c r="AP72" s="218"/>
      <c r="AR72" s="217" t="str">
        <f t="shared" si="6"/>
        <v/>
      </c>
      <c r="AT72" s="209"/>
      <c r="AU72" s="209" t="str">
        <f>IF($C72=0,"",'03 - Monthly Asset Follow up'!BB76+'03 - Monthly Asset Follow up'!BC76-'03 - Monthly Asset Follow up'!BR76+'03 - Monthly Asset Follow up'!BU76-AA72)</f>
        <v/>
      </c>
      <c r="AW72" s="222"/>
    </row>
    <row r="73" spans="2:49" ht="13">
      <c r="B73" s="1677" t="str">
        <f t="shared" si="1"/>
        <v/>
      </c>
      <c r="C73" s="1678">
        <f>'03 -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c r="Y73" s="212"/>
      <c r="Z73" s="212"/>
      <c r="AA73" s="213"/>
      <c r="AB73" s="212"/>
      <c r="AC73" s="212"/>
      <c r="AD73" s="212"/>
      <c r="AE73" s="212"/>
      <c r="AF73" s="212"/>
      <c r="AG73" s="212"/>
      <c r="AH73" s="212"/>
      <c r="AI73" s="212"/>
      <c r="AJ73" s="221"/>
      <c r="AK73" s="215"/>
      <c r="AL73" s="215"/>
      <c r="AM73" s="214" t="str">
        <f t="shared" si="0"/>
        <v/>
      </c>
      <c r="AN73" s="216"/>
      <c r="AO73" s="217"/>
      <c r="AP73" s="218"/>
      <c r="AR73" s="217" t="str">
        <f t="shared" si="6"/>
        <v/>
      </c>
      <c r="AT73" s="209"/>
      <c r="AU73" s="209" t="str">
        <f>IF($C73=0,"",'03 - Monthly Asset Follow up'!BB77+'03 - Monthly Asset Follow up'!BC77-'03 - Monthly Asset Follow up'!BR77+'03 - Monthly Asset Follow up'!BU77-AA73)</f>
        <v/>
      </c>
      <c r="AW73" s="222"/>
    </row>
    <row r="74" spans="2:49" ht="13">
      <c r="B74" s="1677" t="str">
        <f t="shared" si="1"/>
        <v/>
      </c>
      <c r="C74" s="1678">
        <f>'03 -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c r="Y74" s="212"/>
      <c r="Z74" s="212"/>
      <c r="AA74" s="213"/>
      <c r="AB74" s="212"/>
      <c r="AC74" s="212"/>
      <c r="AD74" s="212"/>
      <c r="AE74" s="212"/>
      <c r="AF74" s="212"/>
      <c r="AG74" s="212"/>
      <c r="AH74" s="212"/>
      <c r="AI74" s="212"/>
      <c r="AJ74" s="221"/>
      <c r="AK74" s="215"/>
      <c r="AL74" s="215"/>
      <c r="AM74" s="214" t="str">
        <f t="shared" si="0"/>
        <v/>
      </c>
      <c r="AN74" s="216"/>
      <c r="AO74" s="217"/>
      <c r="AP74" s="218"/>
      <c r="AR74" s="217" t="str">
        <f t="shared" si="6"/>
        <v/>
      </c>
      <c r="AT74" s="209"/>
      <c r="AU74" s="209" t="str">
        <f>IF($C74=0,"",'03 - Monthly Asset Follow up'!BB78+'03 - Monthly Asset Follow up'!BC78-'03 - Monthly Asset Follow up'!BR78+'03 - Monthly Asset Follow up'!BU78-AA74)</f>
        <v/>
      </c>
      <c r="AW74" s="222"/>
    </row>
    <row r="75" spans="2:49" ht="13">
      <c r="B75" s="1677" t="str">
        <f t="shared" si="1"/>
        <v/>
      </c>
      <c r="C75" s="1678">
        <f>'03 -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c r="Y75" s="212"/>
      <c r="Z75" s="212"/>
      <c r="AA75" s="213"/>
      <c r="AB75" s="212"/>
      <c r="AC75" s="212"/>
      <c r="AD75" s="212"/>
      <c r="AE75" s="212"/>
      <c r="AF75" s="212"/>
      <c r="AG75" s="212"/>
      <c r="AH75" s="212"/>
      <c r="AI75" s="212"/>
      <c r="AJ75" s="221"/>
      <c r="AK75" s="215"/>
      <c r="AL75" s="215"/>
      <c r="AM75" s="214" t="str">
        <f t="shared" si="0"/>
        <v/>
      </c>
      <c r="AN75" s="216"/>
      <c r="AO75" s="217"/>
      <c r="AP75" s="218"/>
      <c r="AR75" s="217" t="str">
        <f t="shared" si="6"/>
        <v/>
      </c>
      <c r="AT75" s="209"/>
      <c r="AU75" s="209" t="str">
        <f>IF($C75=0,"",'03 - Monthly Asset Follow up'!BB79+'03 - Monthly Asset Follow up'!BC79-'03 - Monthly Asset Follow up'!BR79+'03 - Monthly Asset Follow up'!BU79-AA75)</f>
        <v/>
      </c>
      <c r="AW75" s="222"/>
    </row>
    <row r="76" spans="2:49" ht="13">
      <c r="B76" s="1677" t="str">
        <f t="shared" si="1"/>
        <v/>
      </c>
      <c r="C76" s="1678">
        <f>'03 -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c r="Y76" s="212"/>
      <c r="Z76" s="212"/>
      <c r="AA76" s="213"/>
      <c r="AB76" s="212"/>
      <c r="AC76" s="212"/>
      <c r="AD76" s="212"/>
      <c r="AE76" s="212"/>
      <c r="AF76" s="212"/>
      <c r="AG76" s="212"/>
      <c r="AH76" s="212"/>
      <c r="AI76" s="212"/>
      <c r="AJ76" s="221"/>
      <c r="AK76" s="215"/>
      <c r="AL76" s="215"/>
      <c r="AM76" s="214" t="str">
        <f t="shared" si="0"/>
        <v/>
      </c>
      <c r="AN76" s="216"/>
      <c r="AO76" s="217"/>
      <c r="AP76" s="218"/>
      <c r="AR76" s="217" t="str">
        <f t="shared" si="6"/>
        <v/>
      </c>
      <c r="AT76" s="209"/>
      <c r="AU76" s="209" t="str">
        <f>IF($C76=0,"",'03 - Monthly Asset Follow up'!BB80+'03 - Monthly Asset Follow up'!BC80-'03 - Monthly Asset Follow up'!BR80+'03 - Monthly Asset Follow up'!BU80-AA76)</f>
        <v/>
      </c>
      <c r="AW76" s="222"/>
    </row>
    <row r="77" spans="2:49" ht="13">
      <c r="B77" s="1677" t="str">
        <f t="shared" si="1"/>
        <v/>
      </c>
      <c r="C77" s="1678">
        <f>'03 -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c r="Y77" s="212"/>
      <c r="Z77" s="212"/>
      <c r="AA77" s="213"/>
      <c r="AB77" s="212"/>
      <c r="AC77" s="212"/>
      <c r="AD77" s="212"/>
      <c r="AE77" s="212"/>
      <c r="AF77" s="212"/>
      <c r="AG77" s="212"/>
      <c r="AH77" s="212"/>
      <c r="AI77" s="212"/>
      <c r="AJ77" s="221"/>
      <c r="AK77" s="215"/>
      <c r="AL77" s="215"/>
      <c r="AM77" s="214" t="str">
        <f t="shared" si="0"/>
        <v/>
      </c>
      <c r="AN77" s="216"/>
      <c r="AO77" s="217"/>
      <c r="AP77" s="218"/>
      <c r="AR77" s="217" t="str">
        <f t="shared" si="6"/>
        <v/>
      </c>
      <c r="AT77" s="209"/>
      <c r="AU77" s="209" t="str">
        <f>IF($C77=0,"",'03 - Monthly Asset Follow up'!BB81+'03 - Monthly Asset Follow up'!BC81-'03 - Monthly Asset Follow up'!BR81+'03 - Monthly Asset Follow up'!BU81-AA77)</f>
        <v/>
      </c>
      <c r="AW77" s="222"/>
    </row>
    <row r="78" spans="2:49" ht="13">
      <c r="B78" s="1677" t="str">
        <f t="shared" si="1"/>
        <v/>
      </c>
      <c r="C78" s="1678">
        <f>'03 -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c r="Y78" s="212"/>
      <c r="Z78" s="212"/>
      <c r="AA78" s="213"/>
      <c r="AB78" s="212"/>
      <c r="AC78" s="212"/>
      <c r="AD78" s="212"/>
      <c r="AE78" s="212"/>
      <c r="AF78" s="212"/>
      <c r="AG78" s="212"/>
      <c r="AH78" s="212"/>
      <c r="AI78" s="212"/>
      <c r="AJ78" s="221"/>
      <c r="AK78" s="215"/>
      <c r="AL78" s="215"/>
      <c r="AM78" s="214" t="str">
        <f t="shared" ref="AM78:AM121" si="7">IF($C78=0,"",AA78+AJ78+AK78)</f>
        <v/>
      </c>
      <c r="AN78" s="216"/>
      <c r="AO78" s="217"/>
      <c r="AP78" s="218"/>
      <c r="AR78" s="217" t="str">
        <f t="shared" si="6"/>
        <v/>
      </c>
      <c r="AT78" s="209"/>
      <c r="AU78" s="209" t="str">
        <f>IF($C78=0,"",'03 - Monthly Asset Follow up'!BB82+'03 - Monthly Asset Follow up'!BC82-'03 - Monthly Asset Follow up'!BR82+'03 - Monthly Asset Follow up'!BU82-AA78)</f>
        <v/>
      </c>
      <c r="AW78" s="222"/>
    </row>
    <row r="79" spans="2:49" ht="13">
      <c r="B79" s="1677" t="str">
        <f t="shared" ref="B79:B121" si="8">IF(C80=0,"",C80+1)</f>
        <v/>
      </c>
      <c r="C79" s="1678">
        <f>'03 -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9">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0">IF($C79=0,"",I79+J79+K79+L79+M79+N79+O79+P79)</f>
        <v/>
      </c>
      <c r="R79" s="215" t="str">
        <f>IF($C79=0,"",SUMIFS(INPUT_DATA!BG:BG,INPUT_DATA!$A:$A,$C79,INPUT_DATA!$B:$B,"S"))</f>
        <v/>
      </c>
      <c r="S79" s="215" t="str">
        <f>IF($C79=0,"",SUMIFS(INPUT_DATA!BH:BH,INPUT_DATA!$A:$A,$C79,INPUT_DATA!$B:$B,"S"))</f>
        <v/>
      </c>
      <c r="T79" s="214" t="str">
        <f t="shared" ref="T79:T121" si="11">IF($C79=0,"",H79+Q79+R79-S79)</f>
        <v/>
      </c>
      <c r="U79" s="216" t="str">
        <f>IF($C79=0,"",SUMIFS(INPUT_DATA!BK:BK,INPUT_DATA!$A:$A,$C79,INPUT_DATA!$B:$B,"S"))</f>
        <v/>
      </c>
      <c r="V79" s="220" t="str">
        <f t="shared" ref="V79:V121" si="12">IF($C79=0,"",T79-U79)</f>
        <v/>
      </c>
      <c r="W79" s="218"/>
      <c r="X79" s="211"/>
      <c r="Y79" s="212"/>
      <c r="Z79" s="212"/>
      <c r="AA79" s="213"/>
      <c r="AB79" s="212"/>
      <c r="AC79" s="212"/>
      <c r="AD79" s="212"/>
      <c r="AE79" s="212"/>
      <c r="AF79" s="212"/>
      <c r="AG79" s="212"/>
      <c r="AH79" s="212"/>
      <c r="AI79" s="212"/>
      <c r="AJ79" s="221"/>
      <c r="AK79" s="215"/>
      <c r="AL79" s="215"/>
      <c r="AM79" s="214" t="str">
        <f t="shared" si="7"/>
        <v/>
      </c>
      <c r="AN79" s="216"/>
      <c r="AO79" s="217"/>
      <c r="AP79" s="218"/>
      <c r="AR79" s="217" t="str">
        <f t="shared" ref="AR79:AR121" si="13">IF($C79=0,"",T79+AO79)</f>
        <v/>
      </c>
      <c r="AT79" s="209"/>
      <c r="AU79" s="209" t="str">
        <f>IF($C79=0,"",'03 - Monthly Asset Follow up'!BB83+'03 - Monthly Asset Follow up'!BC83-'03 - Monthly Asset Follow up'!BR83+'03 - Monthly Asset Follow up'!BU83-AA79)</f>
        <v/>
      </c>
      <c r="AW79" s="222"/>
    </row>
    <row r="80" spans="2:49" ht="13">
      <c r="B80" s="1677" t="str">
        <f t="shared" si="8"/>
        <v/>
      </c>
      <c r="C80" s="1678">
        <f>'03 -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9"/>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0"/>
        <v/>
      </c>
      <c r="R80" s="215" t="str">
        <f>IF($C80=0,"",SUMIFS(INPUT_DATA!BG:BG,INPUT_DATA!$A:$A,$C80,INPUT_DATA!$B:$B,"S"))</f>
        <v/>
      </c>
      <c r="S80" s="215" t="str">
        <f>IF($C80=0,"",SUMIFS(INPUT_DATA!BH:BH,INPUT_DATA!$A:$A,$C80,INPUT_DATA!$B:$B,"S"))</f>
        <v/>
      </c>
      <c r="T80" s="214" t="str">
        <f t="shared" si="11"/>
        <v/>
      </c>
      <c r="U80" s="216" t="str">
        <f>IF($C80=0,"",SUMIFS(INPUT_DATA!BK:BK,INPUT_DATA!$A:$A,$C80,INPUT_DATA!$B:$B,"S"))</f>
        <v/>
      </c>
      <c r="V80" s="220" t="str">
        <f t="shared" si="12"/>
        <v/>
      </c>
      <c r="W80" s="218"/>
      <c r="X80" s="211"/>
      <c r="Y80" s="212"/>
      <c r="Z80" s="212"/>
      <c r="AA80" s="213"/>
      <c r="AB80" s="212"/>
      <c r="AC80" s="212"/>
      <c r="AD80" s="212"/>
      <c r="AE80" s="212"/>
      <c r="AF80" s="212"/>
      <c r="AG80" s="212"/>
      <c r="AH80" s="212"/>
      <c r="AI80" s="212"/>
      <c r="AJ80" s="221"/>
      <c r="AK80" s="215"/>
      <c r="AL80" s="215"/>
      <c r="AM80" s="214" t="str">
        <f t="shared" si="7"/>
        <v/>
      </c>
      <c r="AN80" s="216"/>
      <c r="AO80" s="217"/>
      <c r="AP80" s="218"/>
      <c r="AR80" s="217" t="str">
        <f t="shared" si="13"/>
        <v/>
      </c>
      <c r="AT80" s="209"/>
      <c r="AU80" s="209" t="str">
        <f>IF($C80=0,"",'03 - Monthly Asset Follow up'!BB84+'03 - Monthly Asset Follow up'!BC84-'03 - Monthly Asset Follow up'!BR84+'03 - Monthly Asset Follow up'!BU84-AA80)</f>
        <v/>
      </c>
      <c r="AW80" s="222"/>
    </row>
    <row r="81" spans="2:49" ht="13">
      <c r="B81" s="1677" t="str">
        <f t="shared" si="8"/>
        <v/>
      </c>
      <c r="C81" s="1678">
        <f>'03 -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9"/>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0"/>
        <v/>
      </c>
      <c r="R81" s="215" t="str">
        <f>IF($C81=0,"",SUMIFS(INPUT_DATA!BG:BG,INPUT_DATA!$A:$A,$C81,INPUT_DATA!$B:$B,"S"))</f>
        <v/>
      </c>
      <c r="S81" s="215" t="str">
        <f>IF($C81=0,"",SUMIFS(INPUT_DATA!BH:BH,INPUT_DATA!$A:$A,$C81,INPUT_DATA!$B:$B,"S"))</f>
        <v/>
      </c>
      <c r="T81" s="214" t="str">
        <f t="shared" si="11"/>
        <v/>
      </c>
      <c r="U81" s="216" t="str">
        <f>IF($C81=0,"",SUMIFS(INPUT_DATA!BK:BK,INPUT_DATA!$A:$A,$C81,INPUT_DATA!$B:$B,"S"))</f>
        <v/>
      </c>
      <c r="V81" s="220" t="str">
        <f t="shared" si="12"/>
        <v/>
      </c>
      <c r="W81" s="218"/>
      <c r="X81" s="211"/>
      <c r="Y81" s="212"/>
      <c r="Z81" s="212"/>
      <c r="AA81" s="213"/>
      <c r="AB81" s="212"/>
      <c r="AC81" s="212"/>
      <c r="AD81" s="212"/>
      <c r="AE81" s="212"/>
      <c r="AF81" s="212"/>
      <c r="AG81" s="212"/>
      <c r="AH81" s="212"/>
      <c r="AI81" s="212"/>
      <c r="AJ81" s="221"/>
      <c r="AK81" s="215"/>
      <c r="AL81" s="215"/>
      <c r="AM81" s="214" t="str">
        <f t="shared" si="7"/>
        <v/>
      </c>
      <c r="AN81" s="216"/>
      <c r="AO81" s="217"/>
      <c r="AP81" s="218"/>
      <c r="AR81" s="217" t="str">
        <f t="shared" si="13"/>
        <v/>
      </c>
      <c r="AT81" s="209"/>
      <c r="AU81" s="209" t="str">
        <f>IF($C81=0,"",'03 - Monthly Asset Follow up'!BB85+'03 - Monthly Asset Follow up'!BC85-'03 - Monthly Asset Follow up'!BR85+'03 - Monthly Asset Follow up'!BU85-AA81)</f>
        <v/>
      </c>
      <c r="AW81" s="222"/>
    </row>
    <row r="82" spans="2:49" ht="13">
      <c r="B82" s="1677" t="str">
        <f t="shared" si="8"/>
        <v/>
      </c>
      <c r="C82" s="1678">
        <f>'03 -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9"/>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0"/>
        <v/>
      </c>
      <c r="R82" s="215" t="str">
        <f>IF($C82=0,"",SUMIFS(INPUT_DATA!BG:BG,INPUT_DATA!$A:$A,$C82,INPUT_DATA!$B:$B,"S"))</f>
        <v/>
      </c>
      <c r="S82" s="215" t="str">
        <f>IF($C82=0,"",SUMIFS(INPUT_DATA!BH:BH,INPUT_DATA!$A:$A,$C82,INPUT_DATA!$B:$B,"S"))</f>
        <v/>
      </c>
      <c r="T82" s="214" t="str">
        <f t="shared" si="11"/>
        <v/>
      </c>
      <c r="U82" s="216" t="str">
        <f>IF($C82=0,"",SUMIFS(INPUT_DATA!BK:BK,INPUT_DATA!$A:$A,$C82,INPUT_DATA!$B:$B,"S"))</f>
        <v/>
      </c>
      <c r="V82" s="220" t="str">
        <f t="shared" si="12"/>
        <v/>
      </c>
      <c r="W82" s="218"/>
      <c r="X82" s="211"/>
      <c r="Y82" s="212"/>
      <c r="Z82" s="212"/>
      <c r="AA82" s="213"/>
      <c r="AB82" s="212"/>
      <c r="AC82" s="212"/>
      <c r="AD82" s="212"/>
      <c r="AE82" s="212"/>
      <c r="AF82" s="212"/>
      <c r="AG82" s="212"/>
      <c r="AH82" s="212"/>
      <c r="AI82" s="212"/>
      <c r="AJ82" s="221"/>
      <c r="AK82" s="215"/>
      <c r="AL82" s="215"/>
      <c r="AM82" s="214" t="str">
        <f t="shared" si="7"/>
        <v/>
      </c>
      <c r="AN82" s="216"/>
      <c r="AO82" s="217"/>
      <c r="AP82" s="218"/>
      <c r="AR82" s="217" t="str">
        <f t="shared" si="13"/>
        <v/>
      </c>
      <c r="AT82" s="209"/>
      <c r="AU82" s="209" t="str">
        <f>IF($C82=0,"",'03 - Monthly Asset Follow up'!BB86+'03 - Monthly Asset Follow up'!BC86-'03 - Monthly Asset Follow up'!BR86+'03 - Monthly Asset Follow up'!BU86-AA82)</f>
        <v/>
      </c>
      <c r="AW82" s="222"/>
    </row>
    <row r="83" spans="2:49" ht="13">
      <c r="B83" s="1677" t="str">
        <f t="shared" si="8"/>
        <v/>
      </c>
      <c r="C83" s="1678">
        <f>'03 -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9"/>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0"/>
        <v/>
      </c>
      <c r="R83" s="215" t="str">
        <f>IF($C83=0,"",SUMIFS(INPUT_DATA!BG:BG,INPUT_DATA!$A:$A,$C83,INPUT_DATA!$B:$B,"S"))</f>
        <v/>
      </c>
      <c r="S83" s="215" t="str">
        <f>IF($C83=0,"",SUMIFS(INPUT_DATA!BH:BH,INPUT_DATA!$A:$A,$C83,INPUT_DATA!$B:$B,"S"))</f>
        <v/>
      </c>
      <c r="T83" s="214" t="str">
        <f t="shared" si="11"/>
        <v/>
      </c>
      <c r="U83" s="216" t="str">
        <f>IF($C83=0,"",SUMIFS(INPUT_DATA!BK:BK,INPUT_DATA!$A:$A,$C83,INPUT_DATA!$B:$B,"S"))</f>
        <v/>
      </c>
      <c r="V83" s="220" t="str">
        <f t="shared" si="12"/>
        <v/>
      </c>
      <c r="W83" s="218"/>
      <c r="X83" s="211"/>
      <c r="Y83" s="212"/>
      <c r="Z83" s="212"/>
      <c r="AA83" s="213"/>
      <c r="AB83" s="212"/>
      <c r="AC83" s="212"/>
      <c r="AD83" s="212"/>
      <c r="AE83" s="212"/>
      <c r="AF83" s="212"/>
      <c r="AG83" s="212"/>
      <c r="AH83" s="212"/>
      <c r="AI83" s="212"/>
      <c r="AJ83" s="221"/>
      <c r="AK83" s="215"/>
      <c r="AL83" s="215"/>
      <c r="AM83" s="214" t="str">
        <f t="shared" si="7"/>
        <v/>
      </c>
      <c r="AN83" s="216"/>
      <c r="AO83" s="217"/>
      <c r="AP83" s="218"/>
      <c r="AR83" s="217" t="str">
        <f t="shared" si="13"/>
        <v/>
      </c>
      <c r="AT83" s="209"/>
      <c r="AU83" s="209" t="str">
        <f>IF($C83=0,"",'03 - Monthly Asset Follow up'!BB87+'03 - Monthly Asset Follow up'!BC87-'03 - Monthly Asset Follow up'!BR87+'03 - Monthly Asset Follow up'!BU87-AA83)</f>
        <v/>
      </c>
      <c r="AW83" s="222"/>
    </row>
    <row r="84" spans="2:49" ht="13">
      <c r="B84" s="1677" t="str">
        <f t="shared" si="8"/>
        <v/>
      </c>
      <c r="C84" s="1678">
        <f>'03 -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9"/>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0"/>
        <v/>
      </c>
      <c r="R84" s="215" t="str">
        <f>IF($C84=0,"",SUMIFS(INPUT_DATA!BG:BG,INPUT_DATA!$A:$A,$C84,INPUT_DATA!$B:$B,"S"))</f>
        <v/>
      </c>
      <c r="S84" s="215" t="str">
        <f>IF($C84=0,"",SUMIFS(INPUT_DATA!BH:BH,INPUT_DATA!$A:$A,$C84,INPUT_DATA!$B:$B,"S"))</f>
        <v/>
      </c>
      <c r="T84" s="214" t="str">
        <f t="shared" si="11"/>
        <v/>
      </c>
      <c r="U84" s="216" t="str">
        <f>IF($C84=0,"",SUMIFS(INPUT_DATA!BK:BK,INPUT_DATA!$A:$A,$C84,INPUT_DATA!$B:$B,"S"))</f>
        <v/>
      </c>
      <c r="V84" s="220" t="str">
        <f t="shared" si="12"/>
        <v/>
      </c>
      <c r="W84" s="218"/>
      <c r="X84" s="211"/>
      <c r="Y84" s="212"/>
      <c r="Z84" s="212"/>
      <c r="AA84" s="213"/>
      <c r="AB84" s="212"/>
      <c r="AC84" s="212"/>
      <c r="AD84" s="212"/>
      <c r="AE84" s="212"/>
      <c r="AF84" s="212"/>
      <c r="AG84" s="212"/>
      <c r="AH84" s="212"/>
      <c r="AI84" s="212"/>
      <c r="AJ84" s="221"/>
      <c r="AK84" s="215"/>
      <c r="AL84" s="215"/>
      <c r="AM84" s="214" t="str">
        <f t="shared" si="7"/>
        <v/>
      </c>
      <c r="AN84" s="216"/>
      <c r="AO84" s="217"/>
      <c r="AP84" s="218"/>
      <c r="AR84" s="217" t="str">
        <f t="shared" si="13"/>
        <v/>
      </c>
      <c r="AT84" s="209"/>
      <c r="AU84" s="209" t="str">
        <f>IF($C84=0,"",'03 - Monthly Asset Follow up'!BB88+'03 - Monthly Asset Follow up'!BC88-'03 - Monthly Asset Follow up'!BR88+'03 - Monthly Asset Follow up'!BU88-AA84)</f>
        <v/>
      </c>
      <c r="AW84" s="222"/>
    </row>
    <row r="85" spans="2:49" ht="13">
      <c r="B85" s="1677" t="str">
        <f t="shared" si="8"/>
        <v/>
      </c>
      <c r="C85" s="1678">
        <f>'03 -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9"/>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0"/>
        <v/>
      </c>
      <c r="R85" s="215" t="str">
        <f>IF($C85=0,"",SUMIFS(INPUT_DATA!BG:BG,INPUT_DATA!$A:$A,$C85,INPUT_DATA!$B:$B,"S"))</f>
        <v/>
      </c>
      <c r="S85" s="215" t="str">
        <f>IF($C85=0,"",SUMIFS(INPUT_DATA!BH:BH,INPUT_DATA!$A:$A,$C85,INPUT_DATA!$B:$B,"S"))</f>
        <v/>
      </c>
      <c r="T85" s="214" t="str">
        <f t="shared" si="11"/>
        <v/>
      </c>
      <c r="U85" s="216" t="str">
        <f>IF($C85=0,"",SUMIFS(INPUT_DATA!BK:BK,INPUT_DATA!$A:$A,$C85,INPUT_DATA!$B:$B,"S"))</f>
        <v/>
      </c>
      <c r="V85" s="220" t="str">
        <f t="shared" si="12"/>
        <v/>
      </c>
      <c r="W85" s="218"/>
      <c r="X85" s="211"/>
      <c r="Y85" s="212"/>
      <c r="Z85" s="212"/>
      <c r="AA85" s="213"/>
      <c r="AB85" s="212"/>
      <c r="AC85" s="212"/>
      <c r="AD85" s="212"/>
      <c r="AE85" s="212"/>
      <c r="AF85" s="212"/>
      <c r="AG85" s="212"/>
      <c r="AH85" s="212"/>
      <c r="AI85" s="212"/>
      <c r="AJ85" s="221"/>
      <c r="AK85" s="215"/>
      <c r="AL85" s="215"/>
      <c r="AM85" s="214" t="str">
        <f t="shared" si="7"/>
        <v/>
      </c>
      <c r="AN85" s="216"/>
      <c r="AO85" s="217"/>
      <c r="AP85" s="218"/>
      <c r="AR85" s="217" t="str">
        <f t="shared" si="13"/>
        <v/>
      </c>
      <c r="AT85" s="209"/>
      <c r="AU85" s="209" t="str">
        <f>IF($C85=0,"",'03 - Monthly Asset Follow up'!BB89+'03 - Monthly Asset Follow up'!BC89-'03 - Monthly Asset Follow up'!BR89+'03 - Monthly Asset Follow up'!BU89-AA85)</f>
        <v/>
      </c>
      <c r="AW85" s="222"/>
    </row>
    <row r="86" spans="2:49" ht="13">
      <c r="B86" s="1677" t="str">
        <f t="shared" si="8"/>
        <v/>
      </c>
      <c r="C86" s="1678">
        <f>'03 -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9"/>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0"/>
        <v/>
      </c>
      <c r="R86" s="215" t="str">
        <f>IF($C86=0,"",SUMIFS(INPUT_DATA!BG:BG,INPUT_DATA!$A:$A,$C86,INPUT_DATA!$B:$B,"S"))</f>
        <v/>
      </c>
      <c r="S86" s="215" t="str">
        <f>IF($C86=0,"",SUMIFS(INPUT_DATA!BH:BH,INPUT_DATA!$A:$A,$C86,INPUT_DATA!$B:$B,"S"))</f>
        <v/>
      </c>
      <c r="T86" s="214" t="str">
        <f t="shared" si="11"/>
        <v/>
      </c>
      <c r="U86" s="216" t="str">
        <f>IF($C86=0,"",SUMIFS(INPUT_DATA!BK:BK,INPUT_DATA!$A:$A,$C86,INPUT_DATA!$B:$B,"S"))</f>
        <v/>
      </c>
      <c r="V86" s="220" t="str">
        <f t="shared" si="12"/>
        <v/>
      </c>
      <c r="W86" s="218"/>
      <c r="X86" s="211"/>
      <c r="Y86" s="212"/>
      <c r="Z86" s="212"/>
      <c r="AA86" s="213"/>
      <c r="AB86" s="212"/>
      <c r="AC86" s="212"/>
      <c r="AD86" s="212"/>
      <c r="AE86" s="212"/>
      <c r="AF86" s="212"/>
      <c r="AG86" s="212"/>
      <c r="AH86" s="212"/>
      <c r="AI86" s="212"/>
      <c r="AJ86" s="221"/>
      <c r="AK86" s="215"/>
      <c r="AL86" s="215"/>
      <c r="AM86" s="214" t="str">
        <f t="shared" si="7"/>
        <v/>
      </c>
      <c r="AN86" s="216"/>
      <c r="AO86" s="217"/>
      <c r="AP86" s="218"/>
      <c r="AR86" s="217" t="str">
        <f t="shared" si="13"/>
        <v/>
      </c>
      <c r="AT86" s="209"/>
      <c r="AU86" s="209" t="str">
        <f>IF($C86=0,"",'03 - Monthly Asset Follow up'!BB90+'03 - Monthly Asset Follow up'!BC90-'03 - Monthly Asset Follow up'!BR90+'03 - Monthly Asset Follow up'!BU90-AA86)</f>
        <v/>
      </c>
      <c r="AW86" s="222"/>
    </row>
    <row r="87" spans="2:49" ht="13">
      <c r="B87" s="1677" t="str">
        <f t="shared" si="8"/>
        <v/>
      </c>
      <c r="C87" s="1678">
        <f>'03 -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9"/>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0"/>
        <v/>
      </c>
      <c r="R87" s="215" t="str">
        <f>IF($C87=0,"",SUMIFS(INPUT_DATA!BG:BG,INPUT_DATA!$A:$A,$C87,INPUT_DATA!$B:$B,"S"))</f>
        <v/>
      </c>
      <c r="S87" s="215" t="str">
        <f>IF($C87=0,"",SUMIFS(INPUT_DATA!BH:BH,INPUT_DATA!$A:$A,$C87,INPUT_DATA!$B:$B,"S"))</f>
        <v/>
      </c>
      <c r="T87" s="214" t="str">
        <f t="shared" si="11"/>
        <v/>
      </c>
      <c r="U87" s="216" t="str">
        <f>IF($C87=0,"",SUMIFS(INPUT_DATA!BK:BK,INPUT_DATA!$A:$A,$C87,INPUT_DATA!$B:$B,"S"))</f>
        <v/>
      </c>
      <c r="V87" s="220" t="str">
        <f t="shared" si="12"/>
        <v/>
      </c>
      <c r="W87" s="218"/>
      <c r="X87" s="211"/>
      <c r="Y87" s="212"/>
      <c r="Z87" s="212"/>
      <c r="AA87" s="213"/>
      <c r="AB87" s="212"/>
      <c r="AC87" s="212"/>
      <c r="AD87" s="212"/>
      <c r="AE87" s="212"/>
      <c r="AF87" s="212"/>
      <c r="AG87" s="212"/>
      <c r="AH87" s="212"/>
      <c r="AI87" s="212"/>
      <c r="AJ87" s="221"/>
      <c r="AK87" s="215"/>
      <c r="AL87" s="215"/>
      <c r="AM87" s="214" t="str">
        <f t="shared" si="7"/>
        <v/>
      </c>
      <c r="AN87" s="216"/>
      <c r="AO87" s="217"/>
      <c r="AP87" s="218"/>
      <c r="AR87" s="217" t="str">
        <f t="shared" si="13"/>
        <v/>
      </c>
      <c r="AT87" s="209"/>
      <c r="AU87" s="209" t="str">
        <f>IF($C87=0,"",'03 - Monthly Asset Follow up'!BB91+'03 - Monthly Asset Follow up'!BC91-'03 - Monthly Asset Follow up'!BR91+'03 - Monthly Asset Follow up'!BU91-AA87)</f>
        <v/>
      </c>
      <c r="AW87" s="222"/>
    </row>
    <row r="88" spans="2:49" ht="13">
      <c r="B88" s="1677" t="str">
        <f t="shared" si="8"/>
        <v/>
      </c>
      <c r="C88" s="1678">
        <f>'03 -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9"/>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0"/>
        <v/>
      </c>
      <c r="R88" s="215" t="str">
        <f>IF($C88=0,"",SUMIFS(INPUT_DATA!BG:BG,INPUT_DATA!$A:$A,$C88,INPUT_DATA!$B:$B,"S"))</f>
        <v/>
      </c>
      <c r="S88" s="215" t="str">
        <f>IF($C88=0,"",SUMIFS(INPUT_DATA!BH:BH,INPUT_DATA!$A:$A,$C88,INPUT_DATA!$B:$B,"S"))</f>
        <v/>
      </c>
      <c r="T88" s="214" t="str">
        <f t="shared" si="11"/>
        <v/>
      </c>
      <c r="U88" s="216" t="str">
        <f>IF($C88=0,"",SUMIFS(INPUT_DATA!BK:BK,INPUT_DATA!$A:$A,$C88,INPUT_DATA!$B:$B,"S"))</f>
        <v/>
      </c>
      <c r="V88" s="220" t="str">
        <f t="shared" si="12"/>
        <v/>
      </c>
      <c r="W88" s="218"/>
      <c r="X88" s="211"/>
      <c r="Y88" s="212"/>
      <c r="Z88" s="212"/>
      <c r="AA88" s="213"/>
      <c r="AB88" s="212"/>
      <c r="AC88" s="212"/>
      <c r="AD88" s="212"/>
      <c r="AE88" s="212"/>
      <c r="AF88" s="212"/>
      <c r="AG88" s="212"/>
      <c r="AH88" s="212"/>
      <c r="AI88" s="212"/>
      <c r="AJ88" s="221"/>
      <c r="AK88" s="215"/>
      <c r="AL88" s="215"/>
      <c r="AM88" s="214" t="str">
        <f t="shared" si="7"/>
        <v/>
      </c>
      <c r="AN88" s="216"/>
      <c r="AO88" s="217"/>
      <c r="AP88" s="218"/>
      <c r="AR88" s="217" t="str">
        <f t="shared" si="13"/>
        <v/>
      </c>
      <c r="AT88" s="209"/>
      <c r="AU88" s="209" t="str">
        <f>IF($C88=0,"",'03 - Monthly Asset Follow up'!BB92+'03 - Monthly Asset Follow up'!BC92-'03 - Monthly Asset Follow up'!BR92+'03 - Monthly Asset Follow up'!BU92-AA88)</f>
        <v/>
      </c>
      <c r="AW88" s="222"/>
    </row>
    <row r="89" spans="2:49" ht="13">
      <c r="B89" s="1677" t="str">
        <f t="shared" si="8"/>
        <v/>
      </c>
      <c r="C89" s="1678">
        <f>'03 -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9"/>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0"/>
        <v/>
      </c>
      <c r="R89" s="215" t="str">
        <f>IF($C89=0,"",SUMIFS(INPUT_DATA!BG:BG,INPUT_DATA!$A:$A,$C89,INPUT_DATA!$B:$B,"S"))</f>
        <v/>
      </c>
      <c r="S89" s="215" t="str">
        <f>IF($C89=0,"",SUMIFS(INPUT_DATA!BH:BH,INPUT_DATA!$A:$A,$C89,INPUT_DATA!$B:$B,"S"))</f>
        <v/>
      </c>
      <c r="T89" s="214" t="str">
        <f t="shared" si="11"/>
        <v/>
      </c>
      <c r="U89" s="216" t="str">
        <f>IF($C89=0,"",SUMIFS(INPUT_DATA!BK:BK,INPUT_DATA!$A:$A,$C89,INPUT_DATA!$B:$B,"S"))</f>
        <v/>
      </c>
      <c r="V89" s="220" t="str">
        <f t="shared" si="12"/>
        <v/>
      </c>
      <c r="W89" s="218"/>
      <c r="X89" s="211"/>
      <c r="Y89" s="212"/>
      <c r="Z89" s="212"/>
      <c r="AA89" s="213"/>
      <c r="AB89" s="212"/>
      <c r="AC89" s="212"/>
      <c r="AD89" s="212"/>
      <c r="AE89" s="212"/>
      <c r="AF89" s="212"/>
      <c r="AG89" s="212"/>
      <c r="AH89" s="212"/>
      <c r="AI89" s="212"/>
      <c r="AJ89" s="221"/>
      <c r="AK89" s="215"/>
      <c r="AL89" s="215"/>
      <c r="AM89" s="214" t="str">
        <f t="shared" si="7"/>
        <v/>
      </c>
      <c r="AN89" s="216"/>
      <c r="AO89" s="217"/>
      <c r="AP89" s="218"/>
      <c r="AR89" s="217" t="str">
        <f t="shared" si="13"/>
        <v/>
      </c>
      <c r="AT89" s="209"/>
      <c r="AU89" s="209" t="str">
        <f>IF($C89=0,"",'03 - Monthly Asset Follow up'!BB93+'03 - Monthly Asset Follow up'!BC93-'03 - Monthly Asset Follow up'!BR93+'03 - Monthly Asset Follow up'!BU93-AA89)</f>
        <v/>
      </c>
      <c r="AW89" s="222"/>
    </row>
    <row r="90" spans="2:49" ht="13">
      <c r="B90" s="1677" t="str">
        <f t="shared" si="8"/>
        <v/>
      </c>
      <c r="C90" s="1678">
        <f>'03 -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9"/>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0"/>
        <v/>
      </c>
      <c r="R90" s="215" t="str">
        <f>IF($C90=0,"",SUMIFS(INPUT_DATA!BG:BG,INPUT_DATA!$A:$A,$C90,INPUT_DATA!$B:$B,"S"))</f>
        <v/>
      </c>
      <c r="S90" s="215" t="str">
        <f>IF($C90=0,"",SUMIFS(INPUT_DATA!BH:BH,INPUT_DATA!$A:$A,$C90,INPUT_DATA!$B:$B,"S"))</f>
        <v/>
      </c>
      <c r="T90" s="214" t="str">
        <f t="shared" si="11"/>
        <v/>
      </c>
      <c r="U90" s="216" t="str">
        <f>IF($C90=0,"",SUMIFS(INPUT_DATA!BK:BK,INPUT_DATA!$A:$A,$C90,INPUT_DATA!$B:$B,"S"))</f>
        <v/>
      </c>
      <c r="V90" s="220" t="str">
        <f t="shared" si="12"/>
        <v/>
      </c>
      <c r="W90" s="218"/>
      <c r="X90" s="211"/>
      <c r="Y90" s="212"/>
      <c r="Z90" s="212"/>
      <c r="AA90" s="213"/>
      <c r="AB90" s="212"/>
      <c r="AC90" s="212"/>
      <c r="AD90" s="212"/>
      <c r="AE90" s="212"/>
      <c r="AF90" s="212"/>
      <c r="AG90" s="212"/>
      <c r="AH90" s="212"/>
      <c r="AI90" s="212"/>
      <c r="AJ90" s="221"/>
      <c r="AK90" s="215"/>
      <c r="AL90" s="215"/>
      <c r="AM90" s="214" t="str">
        <f t="shared" si="7"/>
        <v/>
      </c>
      <c r="AN90" s="216"/>
      <c r="AO90" s="217"/>
      <c r="AP90" s="218"/>
      <c r="AR90" s="217" t="str">
        <f t="shared" si="13"/>
        <v/>
      </c>
      <c r="AT90" s="209"/>
      <c r="AU90" s="209" t="str">
        <f>IF($C90=0,"",'03 - Monthly Asset Follow up'!BB94+'03 - Monthly Asset Follow up'!BC94-'03 - Monthly Asset Follow up'!BR94+'03 - Monthly Asset Follow up'!BU94-AA90)</f>
        <v/>
      </c>
      <c r="AW90" s="222"/>
    </row>
    <row r="91" spans="2:49" ht="13">
      <c r="B91" s="1677" t="str">
        <f t="shared" si="8"/>
        <v/>
      </c>
      <c r="C91" s="1678">
        <f>'03 -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9"/>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0"/>
        <v/>
      </c>
      <c r="R91" s="215" t="str">
        <f>IF($C91=0,"",SUMIFS(INPUT_DATA!BG:BG,INPUT_DATA!$A:$A,$C91,INPUT_DATA!$B:$B,"S"))</f>
        <v/>
      </c>
      <c r="S91" s="215" t="str">
        <f>IF($C91=0,"",SUMIFS(INPUT_DATA!BH:BH,INPUT_DATA!$A:$A,$C91,INPUT_DATA!$B:$B,"S"))</f>
        <v/>
      </c>
      <c r="T91" s="214" t="str">
        <f t="shared" si="11"/>
        <v/>
      </c>
      <c r="U91" s="216" t="str">
        <f>IF($C91=0,"",SUMIFS(INPUT_DATA!BK:BK,INPUT_DATA!$A:$A,$C91,INPUT_DATA!$B:$B,"S"))</f>
        <v/>
      </c>
      <c r="V91" s="220" t="str">
        <f t="shared" si="12"/>
        <v/>
      </c>
      <c r="W91" s="218"/>
      <c r="X91" s="211"/>
      <c r="Y91" s="212"/>
      <c r="Z91" s="212"/>
      <c r="AA91" s="213"/>
      <c r="AB91" s="212"/>
      <c r="AC91" s="212"/>
      <c r="AD91" s="212"/>
      <c r="AE91" s="212"/>
      <c r="AF91" s="212"/>
      <c r="AG91" s="212"/>
      <c r="AH91" s="212"/>
      <c r="AI91" s="212"/>
      <c r="AJ91" s="221"/>
      <c r="AK91" s="215"/>
      <c r="AL91" s="215"/>
      <c r="AM91" s="214" t="str">
        <f t="shared" si="7"/>
        <v/>
      </c>
      <c r="AN91" s="216"/>
      <c r="AO91" s="217"/>
      <c r="AP91" s="218"/>
      <c r="AR91" s="217" t="str">
        <f t="shared" si="13"/>
        <v/>
      </c>
      <c r="AT91" s="209"/>
      <c r="AU91" s="209" t="str">
        <f>IF($C91=0,"",'03 - Monthly Asset Follow up'!BB95+'03 - Monthly Asset Follow up'!BC95-'03 - Monthly Asset Follow up'!BR95+'03 - Monthly Asset Follow up'!BU95-AA91)</f>
        <v/>
      </c>
      <c r="AW91" s="222"/>
    </row>
    <row r="92" spans="2:49" ht="13">
      <c r="B92" s="1677" t="str">
        <f t="shared" si="8"/>
        <v/>
      </c>
      <c r="C92" s="1678">
        <f>'03 -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9"/>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0"/>
        <v/>
      </c>
      <c r="R92" s="215" t="str">
        <f>IF($C92=0,"",SUMIFS(INPUT_DATA!BG:BG,INPUT_DATA!$A:$A,$C92,INPUT_DATA!$B:$B,"S"))</f>
        <v/>
      </c>
      <c r="S92" s="215" t="str">
        <f>IF($C92=0,"",SUMIFS(INPUT_DATA!BH:BH,INPUT_DATA!$A:$A,$C92,INPUT_DATA!$B:$B,"S"))</f>
        <v/>
      </c>
      <c r="T92" s="214" t="str">
        <f t="shared" si="11"/>
        <v/>
      </c>
      <c r="U92" s="216" t="str">
        <f>IF($C92=0,"",SUMIFS(INPUT_DATA!BK:BK,INPUT_DATA!$A:$A,$C92,INPUT_DATA!$B:$B,"S"))</f>
        <v/>
      </c>
      <c r="V92" s="220" t="str">
        <f t="shared" si="12"/>
        <v/>
      </c>
      <c r="W92" s="218"/>
      <c r="X92" s="211"/>
      <c r="Y92" s="212"/>
      <c r="Z92" s="212"/>
      <c r="AA92" s="213"/>
      <c r="AB92" s="212"/>
      <c r="AC92" s="212"/>
      <c r="AD92" s="212"/>
      <c r="AE92" s="212"/>
      <c r="AF92" s="212"/>
      <c r="AG92" s="212"/>
      <c r="AH92" s="212"/>
      <c r="AI92" s="212"/>
      <c r="AJ92" s="221"/>
      <c r="AK92" s="215"/>
      <c r="AL92" s="215"/>
      <c r="AM92" s="214" t="str">
        <f t="shared" si="7"/>
        <v/>
      </c>
      <c r="AN92" s="216"/>
      <c r="AO92" s="217"/>
      <c r="AP92" s="218"/>
      <c r="AR92" s="217" t="str">
        <f t="shared" si="13"/>
        <v/>
      </c>
      <c r="AT92" s="209"/>
      <c r="AU92" s="209" t="str">
        <f>IF($C92=0,"",'03 - Monthly Asset Follow up'!BB96+'03 - Monthly Asset Follow up'!BC96-'03 - Monthly Asset Follow up'!BR96+'03 - Monthly Asset Follow up'!BU96-AA92)</f>
        <v/>
      </c>
      <c r="AW92" s="222"/>
    </row>
    <row r="93" spans="2:49" ht="13">
      <c r="B93" s="1677" t="str">
        <f t="shared" si="8"/>
        <v/>
      </c>
      <c r="C93" s="1678">
        <f>'03 -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9"/>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0"/>
        <v/>
      </c>
      <c r="R93" s="215" t="str">
        <f>IF($C93=0,"",SUMIFS(INPUT_DATA!BG:BG,INPUT_DATA!$A:$A,$C93,INPUT_DATA!$B:$B,"S"))</f>
        <v/>
      </c>
      <c r="S93" s="215" t="str">
        <f>IF($C93=0,"",SUMIFS(INPUT_DATA!BH:BH,INPUT_DATA!$A:$A,$C93,INPUT_DATA!$B:$B,"S"))</f>
        <v/>
      </c>
      <c r="T93" s="214" t="str">
        <f t="shared" si="11"/>
        <v/>
      </c>
      <c r="U93" s="216" t="str">
        <f>IF($C93=0,"",SUMIFS(INPUT_DATA!BK:BK,INPUT_DATA!$A:$A,$C93,INPUT_DATA!$B:$B,"S"))</f>
        <v/>
      </c>
      <c r="V93" s="220" t="str">
        <f t="shared" si="12"/>
        <v/>
      </c>
      <c r="W93" s="218"/>
      <c r="X93" s="211"/>
      <c r="Y93" s="212"/>
      <c r="Z93" s="212"/>
      <c r="AA93" s="213"/>
      <c r="AB93" s="212"/>
      <c r="AC93" s="212"/>
      <c r="AD93" s="212"/>
      <c r="AE93" s="212"/>
      <c r="AF93" s="212"/>
      <c r="AG93" s="212"/>
      <c r="AH93" s="212"/>
      <c r="AI93" s="212"/>
      <c r="AJ93" s="221"/>
      <c r="AK93" s="215"/>
      <c r="AL93" s="215"/>
      <c r="AM93" s="214" t="str">
        <f t="shared" si="7"/>
        <v/>
      </c>
      <c r="AN93" s="216"/>
      <c r="AO93" s="217"/>
      <c r="AP93" s="218"/>
      <c r="AR93" s="217" t="str">
        <f t="shared" si="13"/>
        <v/>
      </c>
      <c r="AT93" s="209"/>
      <c r="AU93" s="209" t="str">
        <f>IF($C93=0,"",'03 - Monthly Asset Follow up'!BB97+'03 - Monthly Asset Follow up'!BC97-'03 - Monthly Asset Follow up'!BR97+'03 - Monthly Asset Follow up'!BU97-AA93)</f>
        <v/>
      </c>
      <c r="AW93" s="222"/>
    </row>
    <row r="94" spans="2:49" ht="13">
      <c r="B94" s="1677" t="str">
        <f t="shared" si="8"/>
        <v/>
      </c>
      <c r="C94" s="1678">
        <f>'03 -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9"/>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0"/>
        <v/>
      </c>
      <c r="R94" s="215" t="str">
        <f>IF($C94=0,"",SUMIFS(INPUT_DATA!BG:BG,INPUT_DATA!$A:$A,$C94,INPUT_DATA!$B:$B,"S"))</f>
        <v/>
      </c>
      <c r="S94" s="215" t="str">
        <f>IF($C94=0,"",SUMIFS(INPUT_DATA!BH:BH,INPUT_DATA!$A:$A,$C94,INPUT_DATA!$B:$B,"S"))</f>
        <v/>
      </c>
      <c r="T94" s="214" t="str">
        <f t="shared" si="11"/>
        <v/>
      </c>
      <c r="U94" s="216" t="str">
        <f>IF($C94=0,"",SUMIFS(INPUT_DATA!BK:BK,INPUT_DATA!$A:$A,$C94,INPUT_DATA!$B:$B,"S"))</f>
        <v/>
      </c>
      <c r="V94" s="220" t="str">
        <f t="shared" si="12"/>
        <v/>
      </c>
      <c r="W94" s="218"/>
      <c r="X94" s="211"/>
      <c r="Y94" s="212"/>
      <c r="Z94" s="212"/>
      <c r="AA94" s="213"/>
      <c r="AB94" s="212"/>
      <c r="AC94" s="212"/>
      <c r="AD94" s="212"/>
      <c r="AE94" s="212"/>
      <c r="AF94" s="212"/>
      <c r="AG94" s="212"/>
      <c r="AH94" s="212"/>
      <c r="AI94" s="212"/>
      <c r="AJ94" s="221"/>
      <c r="AK94" s="215"/>
      <c r="AL94" s="215"/>
      <c r="AM94" s="214" t="str">
        <f t="shared" si="7"/>
        <v/>
      </c>
      <c r="AN94" s="216"/>
      <c r="AO94" s="217"/>
      <c r="AP94" s="218"/>
      <c r="AR94" s="217" t="str">
        <f t="shared" si="13"/>
        <v/>
      </c>
      <c r="AT94" s="209"/>
      <c r="AU94" s="209" t="str">
        <f>IF($C94=0,"",'03 - Monthly Asset Follow up'!BB98+'03 - Monthly Asset Follow up'!BC98-'03 - Monthly Asset Follow up'!BR98+'03 - Monthly Asset Follow up'!BU98-AA94)</f>
        <v/>
      </c>
      <c r="AW94" s="222"/>
    </row>
    <row r="95" spans="2:49" ht="13">
      <c r="B95" s="1677" t="str">
        <f t="shared" si="8"/>
        <v/>
      </c>
      <c r="C95" s="1678">
        <f>'03 -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9"/>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0"/>
        <v/>
      </c>
      <c r="R95" s="215" t="str">
        <f>IF($C95=0,"",SUMIFS(INPUT_DATA!BG:BG,INPUT_DATA!$A:$A,$C95,INPUT_DATA!$B:$B,"S"))</f>
        <v/>
      </c>
      <c r="S95" s="215" t="str">
        <f>IF($C95=0,"",SUMIFS(INPUT_DATA!BH:BH,INPUT_DATA!$A:$A,$C95,INPUT_DATA!$B:$B,"S"))</f>
        <v/>
      </c>
      <c r="T95" s="214" t="str">
        <f t="shared" si="11"/>
        <v/>
      </c>
      <c r="U95" s="216" t="str">
        <f>IF($C95=0,"",SUMIFS(INPUT_DATA!BK:BK,INPUT_DATA!$A:$A,$C95,INPUT_DATA!$B:$B,"S"))</f>
        <v/>
      </c>
      <c r="V95" s="220" t="str">
        <f t="shared" si="12"/>
        <v/>
      </c>
      <c r="W95" s="218"/>
      <c r="X95" s="211"/>
      <c r="Y95" s="212"/>
      <c r="Z95" s="212"/>
      <c r="AA95" s="213"/>
      <c r="AB95" s="212"/>
      <c r="AC95" s="212"/>
      <c r="AD95" s="212"/>
      <c r="AE95" s="212"/>
      <c r="AF95" s="212"/>
      <c r="AG95" s="212"/>
      <c r="AH95" s="212"/>
      <c r="AI95" s="212"/>
      <c r="AJ95" s="221"/>
      <c r="AK95" s="215"/>
      <c r="AL95" s="215"/>
      <c r="AM95" s="214" t="str">
        <f t="shared" si="7"/>
        <v/>
      </c>
      <c r="AN95" s="216"/>
      <c r="AO95" s="217"/>
      <c r="AP95" s="218"/>
      <c r="AR95" s="217" t="str">
        <f t="shared" si="13"/>
        <v/>
      </c>
      <c r="AT95" s="209"/>
      <c r="AU95" s="209" t="str">
        <f>IF($C95=0,"",'03 - Monthly Asset Follow up'!BB99+'03 - Monthly Asset Follow up'!BC99-'03 - Monthly Asset Follow up'!BR99+'03 - Monthly Asset Follow up'!BU99-AA95)</f>
        <v/>
      </c>
      <c r="AW95" s="222"/>
    </row>
    <row r="96" spans="2:49" ht="13">
      <c r="B96" s="1677" t="str">
        <f t="shared" si="8"/>
        <v/>
      </c>
      <c r="C96" s="1678">
        <f>'03 -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9"/>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0"/>
        <v/>
      </c>
      <c r="R96" s="215" t="str">
        <f>IF($C96=0,"",SUMIFS(INPUT_DATA!BG:BG,INPUT_DATA!$A:$A,$C96,INPUT_DATA!$B:$B,"S"))</f>
        <v/>
      </c>
      <c r="S96" s="215" t="str">
        <f>IF($C96=0,"",SUMIFS(INPUT_DATA!BH:BH,INPUT_DATA!$A:$A,$C96,INPUT_DATA!$B:$B,"S"))</f>
        <v/>
      </c>
      <c r="T96" s="214" t="str">
        <f t="shared" si="11"/>
        <v/>
      </c>
      <c r="U96" s="216" t="str">
        <f>IF($C96=0,"",SUMIFS(INPUT_DATA!BK:BK,INPUT_DATA!$A:$A,$C96,INPUT_DATA!$B:$B,"S"))</f>
        <v/>
      </c>
      <c r="V96" s="220" t="str">
        <f t="shared" si="12"/>
        <v/>
      </c>
      <c r="W96" s="218"/>
      <c r="X96" s="211"/>
      <c r="Y96" s="212"/>
      <c r="Z96" s="212"/>
      <c r="AA96" s="213"/>
      <c r="AB96" s="212"/>
      <c r="AC96" s="212"/>
      <c r="AD96" s="212"/>
      <c r="AE96" s="212"/>
      <c r="AF96" s="212"/>
      <c r="AG96" s="212"/>
      <c r="AH96" s="212"/>
      <c r="AI96" s="212"/>
      <c r="AJ96" s="221"/>
      <c r="AK96" s="215"/>
      <c r="AL96" s="215"/>
      <c r="AM96" s="214" t="str">
        <f t="shared" si="7"/>
        <v/>
      </c>
      <c r="AN96" s="216"/>
      <c r="AO96" s="217"/>
      <c r="AP96" s="218"/>
      <c r="AR96" s="217" t="str">
        <f t="shared" si="13"/>
        <v/>
      </c>
      <c r="AT96" s="209"/>
      <c r="AU96" s="209" t="str">
        <f>IF($C96=0,"",'03 - Monthly Asset Follow up'!BB100+'03 - Monthly Asset Follow up'!BC100-'03 - Monthly Asset Follow up'!BR100+'03 - Monthly Asset Follow up'!BU100-AA96)</f>
        <v/>
      </c>
      <c r="AW96" s="222"/>
    </row>
    <row r="97" spans="2:49" ht="13">
      <c r="B97" s="1677" t="str">
        <f t="shared" si="8"/>
        <v/>
      </c>
      <c r="C97" s="1678">
        <f>'03 -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9"/>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0"/>
        <v/>
      </c>
      <c r="R97" s="215" t="str">
        <f>IF($C97=0,"",SUMIFS(INPUT_DATA!BG:BG,INPUT_DATA!$A:$A,$C97,INPUT_DATA!$B:$B,"S"))</f>
        <v/>
      </c>
      <c r="S97" s="215" t="str">
        <f>IF($C97=0,"",SUMIFS(INPUT_DATA!BH:BH,INPUT_DATA!$A:$A,$C97,INPUT_DATA!$B:$B,"S"))</f>
        <v/>
      </c>
      <c r="T97" s="214" t="str">
        <f t="shared" si="11"/>
        <v/>
      </c>
      <c r="U97" s="216" t="str">
        <f>IF($C97=0,"",SUMIFS(INPUT_DATA!BK:BK,INPUT_DATA!$A:$A,$C97,INPUT_DATA!$B:$B,"S"))</f>
        <v/>
      </c>
      <c r="V97" s="220" t="str">
        <f t="shared" si="12"/>
        <v/>
      </c>
      <c r="W97" s="218"/>
      <c r="X97" s="211"/>
      <c r="Y97" s="212"/>
      <c r="Z97" s="212"/>
      <c r="AA97" s="213"/>
      <c r="AB97" s="212"/>
      <c r="AC97" s="212"/>
      <c r="AD97" s="212"/>
      <c r="AE97" s="212"/>
      <c r="AF97" s="212"/>
      <c r="AG97" s="212"/>
      <c r="AH97" s="212"/>
      <c r="AI97" s="212"/>
      <c r="AJ97" s="221"/>
      <c r="AK97" s="215"/>
      <c r="AL97" s="215"/>
      <c r="AM97" s="214" t="str">
        <f t="shared" si="7"/>
        <v/>
      </c>
      <c r="AN97" s="216"/>
      <c r="AO97" s="217"/>
      <c r="AP97" s="218"/>
      <c r="AR97" s="217" t="str">
        <f t="shared" si="13"/>
        <v/>
      </c>
      <c r="AT97" s="209"/>
      <c r="AU97" s="209" t="str">
        <f>IF($C97=0,"",'03 - Monthly Asset Follow up'!BB101+'03 - Monthly Asset Follow up'!BC101-'03 - Monthly Asset Follow up'!BR101+'03 - Monthly Asset Follow up'!BU101-AA97)</f>
        <v/>
      </c>
      <c r="AW97" s="222"/>
    </row>
    <row r="98" spans="2:49" ht="13">
      <c r="B98" s="1677" t="str">
        <f t="shared" si="8"/>
        <v/>
      </c>
      <c r="C98" s="1678">
        <f>'03 -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9"/>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0"/>
        <v/>
      </c>
      <c r="R98" s="215" t="str">
        <f>IF($C98=0,"",SUMIFS(INPUT_DATA!BG:BG,INPUT_DATA!$A:$A,$C98,INPUT_DATA!$B:$B,"S"))</f>
        <v/>
      </c>
      <c r="S98" s="215" t="str">
        <f>IF($C98=0,"",SUMIFS(INPUT_DATA!BH:BH,INPUT_DATA!$A:$A,$C98,INPUT_DATA!$B:$B,"S"))</f>
        <v/>
      </c>
      <c r="T98" s="214" t="str">
        <f t="shared" si="11"/>
        <v/>
      </c>
      <c r="U98" s="216" t="str">
        <f>IF($C98=0,"",SUMIFS(INPUT_DATA!BK:BK,INPUT_DATA!$A:$A,$C98,INPUT_DATA!$B:$B,"S"))</f>
        <v/>
      </c>
      <c r="V98" s="220" t="str">
        <f t="shared" si="12"/>
        <v/>
      </c>
      <c r="W98" s="218"/>
      <c r="X98" s="211"/>
      <c r="Y98" s="212"/>
      <c r="Z98" s="212"/>
      <c r="AA98" s="213"/>
      <c r="AB98" s="212"/>
      <c r="AC98" s="212"/>
      <c r="AD98" s="212"/>
      <c r="AE98" s="212"/>
      <c r="AF98" s="212"/>
      <c r="AG98" s="212"/>
      <c r="AH98" s="212"/>
      <c r="AI98" s="212"/>
      <c r="AJ98" s="221"/>
      <c r="AK98" s="215"/>
      <c r="AL98" s="215"/>
      <c r="AM98" s="214" t="str">
        <f t="shared" si="7"/>
        <v/>
      </c>
      <c r="AN98" s="216"/>
      <c r="AO98" s="217"/>
      <c r="AP98" s="218"/>
      <c r="AR98" s="217" t="str">
        <f t="shared" si="13"/>
        <v/>
      </c>
      <c r="AT98" s="209"/>
      <c r="AU98" s="209" t="str">
        <f>IF($C98=0,"",'03 - Monthly Asset Follow up'!BB102+'03 - Monthly Asset Follow up'!BC102-'03 - Monthly Asset Follow up'!BR102+'03 - Monthly Asset Follow up'!BU102-AA98)</f>
        <v/>
      </c>
      <c r="AW98" s="222"/>
    </row>
    <row r="99" spans="2:49" ht="13">
      <c r="B99" s="1677" t="str">
        <f t="shared" si="8"/>
        <v/>
      </c>
      <c r="C99" s="1678">
        <f>'03 -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9"/>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0"/>
        <v/>
      </c>
      <c r="R99" s="215" t="str">
        <f>IF($C99=0,"",SUMIFS(INPUT_DATA!BG:BG,INPUT_DATA!$A:$A,$C99,INPUT_DATA!$B:$B,"S"))</f>
        <v/>
      </c>
      <c r="S99" s="215" t="str">
        <f>IF($C99=0,"",SUMIFS(INPUT_DATA!BH:BH,INPUT_DATA!$A:$A,$C99,INPUT_DATA!$B:$B,"S"))</f>
        <v/>
      </c>
      <c r="T99" s="214" t="str">
        <f t="shared" si="11"/>
        <v/>
      </c>
      <c r="U99" s="216" t="str">
        <f>IF($C99=0,"",SUMIFS(INPUT_DATA!BK:BK,INPUT_DATA!$A:$A,$C99,INPUT_DATA!$B:$B,"S"))</f>
        <v/>
      </c>
      <c r="V99" s="220" t="str">
        <f t="shared" si="12"/>
        <v/>
      </c>
      <c r="W99" s="218"/>
      <c r="X99" s="211"/>
      <c r="Y99" s="212"/>
      <c r="Z99" s="212"/>
      <c r="AA99" s="213"/>
      <c r="AB99" s="212"/>
      <c r="AC99" s="212"/>
      <c r="AD99" s="212"/>
      <c r="AE99" s="212"/>
      <c r="AF99" s="212"/>
      <c r="AG99" s="212"/>
      <c r="AH99" s="212"/>
      <c r="AI99" s="212"/>
      <c r="AJ99" s="221"/>
      <c r="AK99" s="215"/>
      <c r="AL99" s="215"/>
      <c r="AM99" s="214" t="str">
        <f t="shared" si="7"/>
        <v/>
      </c>
      <c r="AN99" s="216"/>
      <c r="AO99" s="217"/>
      <c r="AP99" s="218"/>
      <c r="AR99" s="217" t="str">
        <f t="shared" si="13"/>
        <v/>
      </c>
      <c r="AT99" s="209"/>
      <c r="AU99" s="209" t="str">
        <f>IF($C99=0,"",'03 - Monthly Asset Follow up'!BB103+'03 - Monthly Asset Follow up'!BC103-'03 - Monthly Asset Follow up'!BR103+'03 - Monthly Asset Follow up'!BU103-AA99)</f>
        <v/>
      </c>
      <c r="AW99" s="222"/>
    </row>
    <row r="100" spans="2:49" ht="13">
      <c r="B100" s="1677" t="str">
        <f t="shared" si="8"/>
        <v/>
      </c>
      <c r="C100" s="1678">
        <f>'03 -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9"/>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0"/>
        <v/>
      </c>
      <c r="R100" s="215" t="str">
        <f>IF($C100=0,"",SUMIFS(INPUT_DATA!BG:BG,INPUT_DATA!$A:$A,$C100,INPUT_DATA!$B:$B,"S"))</f>
        <v/>
      </c>
      <c r="S100" s="215" t="str">
        <f>IF($C100=0,"",SUMIFS(INPUT_DATA!BH:BH,INPUT_DATA!$A:$A,$C100,INPUT_DATA!$B:$B,"S"))</f>
        <v/>
      </c>
      <c r="T100" s="214" t="str">
        <f t="shared" si="11"/>
        <v/>
      </c>
      <c r="U100" s="216" t="str">
        <f>IF($C100=0,"",SUMIFS(INPUT_DATA!BK:BK,INPUT_DATA!$A:$A,$C100,INPUT_DATA!$B:$B,"S"))</f>
        <v/>
      </c>
      <c r="V100" s="220" t="str">
        <f t="shared" si="12"/>
        <v/>
      </c>
      <c r="W100" s="218"/>
      <c r="X100" s="211"/>
      <c r="Y100" s="212"/>
      <c r="Z100" s="212"/>
      <c r="AA100" s="213"/>
      <c r="AB100" s="212"/>
      <c r="AC100" s="212"/>
      <c r="AD100" s="212"/>
      <c r="AE100" s="212"/>
      <c r="AF100" s="212"/>
      <c r="AG100" s="212"/>
      <c r="AH100" s="212"/>
      <c r="AI100" s="212"/>
      <c r="AJ100" s="221"/>
      <c r="AK100" s="215"/>
      <c r="AL100" s="215"/>
      <c r="AM100" s="214" t="str">
        <f t="shared" si="7"/>
        <v/>
      </c>
      <c r="AN100" s="216"/>
      <c r="AO100" s="217"/>
      <c r="AP100" s="218"/>
      <c r="AR100" s="217" t="str">
        <f t="shared" si="13"/>
        <v/>
      </c>
      <c r="AT100" s="209"/>
      <c r="AU100" s="209" t="str">
        <f>IF($C100=0,"",'03 - Monthly Asset Follow up'!BB104+'03 - Monthly Asset Follow up'!BC104-'03 - Monthly Asset Follow up'!BR104+'03 - Monthly Asset Follow up'!BU104-AA100)</f>
        <v/>
      </c>
      <c r="AW100" s="222"/>
    </row>
    <row r="101" spans="2:49" ht="13">
      <c r="B101" s="1677" t="str">
        <f t="shared" si="8"/>
        <v/>
      </c>
      <c r="C101" s="1678">
        <f>'03 -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9"/>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0"/>
        <v/>
      </c>
      <c r="R101" s="215" t="str">
        <f>IF($C101=0,"",SUMIFS(INPUT_DATA!BG:BG,INPUT_DATA!$A:$A,$C101,INPUT_DATA!$B:$B,"S"))</f>
        <v/>
      </c>
      <c r="S101" s="215" t="str">
        <f>IF($C101=0,"",SUMIFS(INPUT_DATA!BH:BH,INPUT_DATA!$A:$A,$C101,INPUT_DATA!$B:$B,"S"))</f>
        <v/>
      </c>
      <c r="T101" s="214" t="str">
        <f t="shared" si="11"/>
        <v/>
      </c>
      <c r="U101" s="216" t="str">
        <f>IF($C101=0,"",SUMIFS(INPUT_DATA!BK:BK,INPUT_DATA!$A:$A,$C101,INPUT_DATA!$B:$B,"S"))</f>
        <v/>
      </c>
      <c r="V101" s="220" t="str">
        <f t="shared" si="12"/>
        <v/>
      </c>
      <c r="W101" s="218"/>
      <c r="X101" s="211"/>
      <c r="Y101" s="212"/>
      <c r="Z101" s="212"/>
      <c r="AA101" s="213"/>
      <c r="AB101" s="212"/>
      <c r="AC101" s="212"/>
      <c r="AD101" s="212"/>
      <c r="AE101" s="212"/>
      <c r="AF101" s="212"/>
      <c r="AG101" s="212"/>
      <c r="AH101" s="212"/>
      <c r="AI101" s="212"/>
      <c r="AJ101" s="221"/>
      <c r="AK101" s="215"/>
      <c r="AL101" s="215"/>
      <c r="AM101" s="214" t="str">
        <f t="shared" si="7"/>
        <v/>
      </c>
      <c r="AN101" s="216"/>
      <c r="AO101" s="217"/>
      <c r="AP101" s="218"/>
      <c r="AR101" s="217" t="str">
        <f t="shared" si="13"/>
        <v/>
      </c>
      <c r="AT101" s="209"/>
      <c r="AU101" s="209" t="str">
        <f>IF($C101=0,"",'03 - Monthly Asset Follow up'!BB105+'03 - Monthly Asset Follow up'!BC105-'03 - Monthly Asset Follow up'!BR105+'03 - Monthly Asset Follow up'!BU105-AA101)</f>
        <v/>
      </c>
      <c r="AW101" s="222"/>
    </row>
    <row r="102" spans="2:49" ht="13">
      <c r="B102" s="1677" t="str">
        <f t="shared" si="8"/>
        <v/>
      </c>
      <c r="C102" s="1678">
        <f>'03 -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9"/>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0"/>
        <v/>
      </c>
      <c r="R102" s="215" t="str">
        <f>IF($C102=0,"",SUMIFS(INPUT_DATA!BG:BG,INPUT_DATA!$A:$A,$C102,INPUT_DATA!$B:$B,"S"))</f>
        <v/>
      </c>
      <c r="S102" s="215" t="str">
        <f>IF($C102=0,"",SUMIFS(INPUT_DATA!BH:BH,INPUT_DATA!$A:$A,$C102,INPUT_DATA!$B:$B,"S"))</f>
        <v/>
      </c>
      <c r="T102" s="214" t="str">
        <f t="shared" si="11"/>
        <v/>
      </c>
      <c r="U102" s="216" t="str">
        <f>IF($C102=0,"",SUMIFS(INPUT_DATA!BK:BK,INPUT_DATA!$A:$A,$C102,INPUT_DATA!$B:$B,"S"))</f>
        <v/>
      </c>
      <c r="V102" s="220" t="str">
        <f t="shared" si="12"/>
        <v/>
      </c>
      <c r="W102" s="218"/>
      <c r="X102" s="211"/>
      <c r="Y102" s="212"/>
      <c r="Z102" s="212"/>
      <c r="AA102" s="213"/>
      <c r="AB102" s="212"/>
      <c r="AC102" s="212"/>
      <c r="AD102" s="212"/>
      <c r="AE102" s="212"/>
      <c r="AF102" s="212"/>
      <c r="AG102" s="212"/>
      <c r="AH102" s="212"/>
      <c r="AI102" s="212"/>
      <c r="AJ102" s="221"/>
      <c r="AK102" s="215"/>
      <c r="AL102" s="215"/>
      <c r="AM102" s="214" t="str">
        <f t="shared" si="7"/>
        <v/>
      </c>
      <c r="AN102" s="216"/>
      <c r="AO102" s="217"/>
      <c r="AP102" s="218"/>
      <c r="AR102" s="217" t="str">
        <f t="shared" si="13"/>
        <v/>
      </c>
      <c r="AT102" s="209"/>
      <c r="AU102" s="209" t="str">
        <f>IF($C102=0,"",'03 - Monthly Asset Follow up'!BB106+'03 - Monthly Asset Follow up'!BC106-'03 - Monthly Asset Follow up'!BR106+'03 - Monthly Asset Follow up'!BU106-AA102)</f>
        <v/>
      </c>
      <c r="AW102" s="222"/>
    </row>
    <row r="103" spans="2:49" ht="13">
      <c r="B103" s="1677" t="str">
        <f t="shared" si="8"/>
        <v/>
      </c>
      <c r="C103" s="1678">
        <f>'03 -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9"/>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0"/>
        <v/>
      </c>
      <c r="R103" s="215" t="str">
        <f>IF($C103=0,"",SUMIFS(INPUT_DATA!BG:BG,INPUT_DATA!$A:$A,$C103,INPUT_DATA!$B:$B,"S"))</f>
        <v/>
      </c>
      <c r="S103" s="215" t="str">
        <f>IF($C103=0,"",SUMIFS(INPUT_DATA!BH:BH,INPUT_DATA!$A:$A,$C103,INPUT_DATA!$B:$B,"S"))</f>
        <v/>
      </c>
      <c r="T103" s="214" t="str">
        <f t="shared" si="11"/>
        <v/>
      </c>
      <c r="U103" s="216" t="str">
        <f>IF($C103=0,"",SUMIFS(INPUT_DATA!BK:BK,INPUT_DATA!$A:$A,$C103,INPUT_DATA!$B:$B,"S"))</f>
        <v/>
      </c>
      <c r="V103" s="220" t="str">
        <f t="shared" si="12"/>
        <v/>
      </c>
      <c r="W103" s="218"/>
      <c r="X103" s="211"/>
      <c r="Y103" s="212"/>
      <c r="Z103" s="212"/>
      <c r="AA103" s="213"/>
      <c r="AB103" s="212"/>
      <c r="AC103" s="212"/>
      <c r="AD103" s="212"/>
      <c r="AE103" s="212"/>
      <c r="AF103" s="212"/>
      <c r="AG103" s="212"/>
      <c r="AH103" s="212"/>
      <c r="AI103" s="212"/>
      <c r="AJ103" s="221"/>
      <c r="AK103" s="215"/>
      <c r="AL103" s="215"/>
      <c r="AM103" s="214" t="str">
        <f t="shared" si="7"/>
        <v/>
      </c>
      <c r="AN103" s="216"/>
      <c r="AO103" s="217"/>
      <c r="AP103" s="218"/>
      <c r="AR103" s="217" t="str">
        <f t="shared" si="13"/>
        <v/>
      </c>
      <c r="AT103" s="209"/>
      <c r="AU103" s="209" t="str">
        <f>IF($C103=0,"",'03 - Monthly Asset Follow up'!BB107+'03 - Monthly Asset Follow up'!BC107-'03 - Monthly Asset Follow up'!BR107+'03 - Monthly Asset Follow up'!BU107-AA103)</f>
        <v/>
      </c>
      <c r="AW103" s="222"/>
    </row>
    <row r="104" spans="2:49" ht="13">
      <c r="B104" s="1677" t="str">
        <f t="shared" si="8"/>
        <v/>
      </c>
      <c r="C104" s="1678">
        <f>'03 -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9"/>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0"/>
        <v/>
      </c>
      <c r="R104" s="215" t="str">
        <f>IF($C104=0,"",SUMIFS(INPUT_DATA!BG:BG,INPUT_DATA!$A:$A,$C104,INPUT_DATA!$B:$B,"S"))</f>
        <v/>
      </c>
      <c r="S104" s="215" t="str">
        <f>IF($C104=0,"",SUMIFS(INPUT_DATA!BH:BH,INPUT_DATA!$A:$A,$C104,INPUT_DATA!$B:$B,"S"))</f>
        <v/>
      </c>
      <c r="T104" s="214" t="str">
        <f t="shared" si="11"/>
        <v/>
      </c>
      <c r="U104" s="216" t="str">
        <f>IF($C104=0,"",SUMIFS(INPUT_DATA!BK:BK,INPUT_DATA!$A:$A,$C104,INPUT_DATA!$B:$B,"S"))</f>
        <v/>
      </c>
      <c r="V104" s="220" t="str">
        <f t="shared" si="12"/>
        <v/>
      </c>
      <c r="W104" s="218"/>
      <c r="X104" s="211"/>
      <c r="Y104" s="212"/>
      <c r="Z104" s="212"/>
      <c r="AA104" s="213"/>
      <c r="AB104" s="212"/>
      <c r="AC104" s="212"/>
      <c r="AD104" s="212"/>
      <c r="AE104" s="212"/>
      <c r="AF104" s="212"/>
      <c r="AG104" s="212"/>
      <c r="AH104" s="212"/>
      <c r="AI104" s="212"/>
      <c r="AJ104" s="221"/>
      <c r="AK104" s="215"/>
      <c r="AL104" s="215"/>
      <c r="AM104" s="214" t="str">
        <f t="shared" si="7"/>
        <v/>
      </c>
      <c r="AN104" s="216"/>
      <c r="AO104" s="217"/>
      <c r="AP104" s="218"/>
      <c r="AR104" s="217" t="str">
        <f t="shared" si="13"/>
        <v/>
      </c>
      <c r="AT104" s="209"/>
      <c r="AU104" s="209" t="str">
        <f>IF($C104=0,"",'03 - Monthly Asset Follow up'!BB108+'03 - Monthly Asset Follow up'!BC108-'03 - Monthly Asset Follow up'!BR108+'03 - Monthly Asset Follow up'!BU108-AA104)</f>
        <v/>
      </c>
      <c r="AW104" s="222"/>
    </row>
    <row r="105" spans="2:49" ht="13">
      <c r="B105" s="1677" t="str">
        <f t="shared" si="8"/>
        <v/>
      </c>
      <c r="C105" s="1678">
        <f>'03 -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9"/>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0"/>
        <v/>
      </c>
      <c r="R105" s="215" t="str">
        <f>IF($C105=0,"",SUMIFS(INPUT_DATA!BG:BG,INPUT_DATA!$A:$A,$C105,INPUT_DATA!$B:$B,"S"))</f>
        <v/>
      </c>
      <c r="S105" s="215" t="str">
        <f>IF($C105=0,"",SUMIFS(INPUT_DATA!BH:BH,INPUT_DATA!$A:$A,$C105,INPUT_DATA!$B:$B,"S"))</f>
        <v/>
      </c>
      <c r="T105" s="214" t="str">
        <f t="shared" si="11"/>
        <v/>
      </c>
      <c r="U105" s="216" t="str">
        <f>IF($C105=0,"",SUMIFS(INPUT_DATA!BK:BK,INPUT_DATA!$A:$A,$C105,INPUT_DATA!$B:$B,"S"))</f>
        <v/>
      </c>
      <c r="V105" s="220" t="str">
        <f t="shared" si="12"/>
        <v/>
      </c>
      <c r="W105" s="218"/>
      <c r="X105" s="211"/>
      <c r="Y105" s="212"/>
      <c r="Z105" s="212"/>
      <c r="AA105" s="213"/>
      <c r="AB105" s="212"/>
      <c r="AC105" s="212"/>
      <c r="AD105" s="212"/>
      <c r="AE105" s="212"/>
      <c r="AF105" s="212"/>
      <c r="AG105" s="212"/>
      <c r="AH105" s="212"/>
      <c r="AI105" s="212"/>
      <c r="AJ105" s="221"/>
      <c r="AK105" s="215"/>
      <c r="AL105" s="215"/>
      <c r="AM105" s="214" t="str">
        <f t="shared" si="7"/>
        <v/>
      </c>
      <c r="AN105" s="216"/>
      <c r="AO105" s="217"/>
      <c r="AP105" s="218"/>
      <c r="AR105" s="217" t="str">
        <f t="shared" si="13"/>
        <v/>
      </c>
      <c r="AT105" s="209"/>
      <c r="AU105" s="209" t="str">
        <f>IF($C105=0,"",'03 - Monthly Asset Follow up'!BB109+'03 - Monthly Asset Follow up'!BC109-'03 - Monthly Asset Follow up'!BR109+'03 - Monthly Asset Follow up'!BU109-AA105)</f>
        <v/>
      </c>
      <c r="AW105" s="222"/>
    </row>
    <row r="106" spans="2:49" ht="13">
      <c r="B106" s="1677" t="str">
        <f t="shared" si="8"/>
        <v/>
      </c>
      <c r="C106" s="1678">
        <f>'03 -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9"/>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0"/>
        <v/>
      </c>
      <c r="R106" s="215" t="str">
        <f>IF($C106=0,"",SUMIFS(INPUT_DATA!BG:BG,INPUT_DATA!$A:$A,$C106,INPUT_DATA!$B:$B,"S"))</f>
        <v/>
      </c>
      <c r="S106" s="215" t="str">
        <f>IF($C106=0,"",SUMIFS(INPUT_DATA!BH:BH,INPUT_DATA!$A:$A,$C106,INPUT_DATA!$B:$B,"S"))</f>
        <v/>
      </c>
      <c r="T106" s="214" t="str">
        <f t="shared" si="11"/>
        <v/>
      </c>
      <c r="U106" s="216" t="str">
        <f>IF($C106=0,"",SUMIFS(INPUT_DATA!BK:BK,INPUT_DATA!$A:$A,$C106,INPUT_DATA!$B:$B,"S"))</f>
        <v/>
      </c>
      <c r="V106" s="220" t="str">
        <f t="shared" si="12"/>
        <v/>
      </c>
      <c r="W106" s="218"/>
      <c r="X106" s="211"/>
      <c r="Y106" s="212"/>
      <c r="Z106" s="212"/>
      <c r="AA106" s="213"/>
      <c r="AB106" s="212"/>
      <c r="AC106" s="212"/>
      <c r="AD106" s="212"/>
      <c r="AE106" s="212"/>
      <c r="AF106" s="212"/>
      <c r="AG106" s="212"/>
      <c r="AH106" s="212"/>
      <c r="AI106" s="212"/>
      <c r="AJ106" s="221"/>
      <c r="AK106" s="215"/>
      <c r="AL106" s="215"/>
      <c r="AM106" s="214" t="str">
        <f t="shared" si="7"/>
        <v/>
      </c>
      <c r="AN106" s="216"/>
      <c r="AO106" s="217"/>
      <c r="AP106" s="218"/>
      <c r="AR106" s="217" t="str">
        <f t="shared" si="13"/>
        <v/>
      </c>
      <c r="AT106" s="209"/>
      <c r="AU106" s="209" t="str">
        <f>IF($C106=0,"",'03 - Monthly Asset Follow up'!BB110+'03 - Monthly Asset Follow up'!BC110-'03 - Monthly Asset Follow up'!BR110+'03 - Monthly Asset Follow up'!BU110-AA106)</f>
        <v/>
      </c>
      <c r="AW106" s="222"/>
    </row>
    <row r="107" spans="2:49" ht="13">
      <c r="B107" s="1677" t="str">
        <f t="shared" si="8"/>
        <v/>
      </c>
      <c r="C107" s="1678">
        <f>'03 -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9"/>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0"/>
        <v/>
      </c>
      <c r="R107" s="215" t="str">
        <f>IF($C107=0,"",SUMIFS(INPUT_DATA!BG:BG,INPUT_DATA!$A:$A,$C107,INPUT_DATA!$B:$B,"S"))</f>
        <v/>
      </c>
      <c r="S107" s="215" t="str">
        <f>IF($C107=0,"",SUMIFS(INPUT_DATA!BH:BH,INPUT_DATA!$A:$A,$C107,INPUT_DATA!$B:$B,"S"))</f>
        <v/>
      </c>
      <c r="T107" s="214" t="str">
        <f t="shared" si="11"/>
        <v/>
      </c>
      <c r="U107" s="216" t="str">
        <f>IF($C107=0,"",SUMIFS(INPUT_DATA!BK:BK,INPUT_DATA!$A:$A,$C107,INPUT_DATA!$B:$B,"S"))</f>
        <v/>
      </c>
      <c r="V107" s="220" t="str">
        <f t="shared" si="12"/>
        <v/>
      </c>
      <c r="W107" s="218"/>
      <c r="X107" s="211"/>
      <c r="Y107" s="212"/>
      <c r="Z107" s="212"/>
      <c r="AA107" s="213"/>
      <c r="AB107" s="212"/>
      <c r="AC107" s="212"/>
      <c r="AD107" s="212"/>
      <c r="AE107" s="212"/>
      <c r="AF107" s="212"/>
      <c r="AG107" s="212"/>
      <c r="AH107" s="212"/>
      <c r="AI107" s="212"/>
      <c r="AJ107" s="221"/>
      <c r="AK107" s="215"/>
      <c r="AL107" s="215"/>
      <c r="AM107" s="214" t="str">
        <f t="shared" si="7"/>
        <v/>
      </c>
      <c r="AN107" s="216"/>
      <c r="AO107" s="217"/>
      <c r="AP107" s="218"/>
      <c r="AR107" s="217" t="str">
        <f t="shared" si="13"/>
        <v/>
      </c>
      <c r="AT107" s="209"/>
      <c r="AU107" s="209" t="str">
        <f>IF($C107=0,"",'03 - Monthly Asset Follow up'!BB111+'03 - Monthly Asset Follow up'!BC111-'03 - Monthly Asset Follow up'!BR111+'03 - Monthly Asset Follow up'!BU111-AA107)</f>
        <v/>
      </c>
      <c r="AW107" s="222"/>
    </row>
    <row r="108" spans="2:49" ht="13">
      <c r="B108" s="1677" t="str">
        <f t="shared" si="8"/>
        <v/>
      </c>
      <c r="C108" s="1678">
        <f>'03 -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9"/>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0"/>
        <v/>
      </c>
      <c r="R108" s="215" t="str">
        <f>IF($C108=0,"",SUMIFS(INPUT_DATA!BG:BG,INPUT_DATA!$A:$A,$C108,INPUT_DATA!$B:$B,"S"))</f>
        <v/>
      </c>
      <c r="S108" s="215" t="str">
        <f>IF($C108=0,"",SUMIFS(INPUT_DATA!BH:BH,INPUT_DATA!$A:$A,$C108,INPUT_DATA!$B:$B,"S"))</f>
        <v/>
      </c>
      <c r="T108" s="214" t="str">
        <f t="shared" si="11"/>
        <v/>
      </c>
      <c r="U108" s="216" t="str">
        <f>IF($C108=0,"",SUMIFS(INPUT_DATA!BK:BK,INPUT_DATA!$A:$A,$C108,INPUT_DATA!$B:$B,"S"))</f>
        <v/>
      </c>
      <c r="V108" s="220" t="str">
        <f t="shared" si="12"/>
        <v/>
      </c>
      <c r="W108" s="218"/>
      <c r="X108" s="211"/>
      <c r="Y108" s="212"/>
      <c r="Z108" s="212"/>
      <c r="AA108" s="213"/>
      <c r="AB108" s="212"/>
      <c r="AC108" s="212"/>
      <c r="AD108" s="212"/>
      <c r="AE108" s="212"/>
      <c r="AF108" s="212"/>
      <c r="AG108" s="212"/>
      <c r="AH108" s="212"/>
      <c r="AI108" s="212"/>
      <c r="AJ108" s="221"/>
      <c r="AK108" s="215"/>
      <c r="AL108" s="215"/>
      <c r="AM108" s="214" t="str">
        <f t="shared" si="7"/>
        <v/>
      </c>
      <c r="AN108" s="216"/>
      <c r="AO108" s="217"/>
      <c r="AP108" s="218"/>
      <c r="AR108" s="217" t="str">
        <f t="shared" si="13"/>
        <v/>
      </c>
      <c r="AT108" s="209"/>
      <c r="AU108" s="209" t="str">
        <f>IF($C108=0,"",'03 - Monthly Asset Follow up'!BB112+'03 - Monthly Asset Follow up'!BC112-'03 - Monthly Asset Follow up'!BR112+'03 - Monthly Asset Follow up'!BU112-AA108)</f>
        <v/>
      </c>
      <c r="AW108" s="222"/>
    </row>
    <row r="109" spans="2:49" ht="13">
      <c r="B109" s="1677" t="str">
        <f t="shared" si="8"/>
        <v/>
      </c>
      <c r="C109" s="1678">
        <f>'03 -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9"/>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0"/>
        <v/>
      </c>
      <c r="R109" s="215" t="str">
        <f>IF($C109=0,"",SUMIFS(INPUT_DATA!BG:BG,INPUT_DATA!$A:$A,$C109,INPUT_DATA!$B:$B,"S"))</f>
        <v/>
      </c>
      <c r="S109" s="215" t="str">
        <f>IF($C109=0,"",SUMIFS(INPUT_DATA!BH:BH,INPUT_DATA!$A:$A,$C109,INPUT_DATA!$B:$B,"S"))</f>
        <v/>
      </c>
      <c r="T109" s="214" t="str">
        <f t="shared" si="11"/>
        <v/>
      </c>
      <c r="U109" s="216" t="str">
        <f>IF($C109=0,"",SUMIFS(INPUT_DATA!BK:BK,INPUT_DATA!$A:$A,$C109,INPUT_DATA!$B:$B,"S"))</f>
        <v/>
      </c>
      <c r="V109" s="220" t="str">
        <f t="shared" si="12"/>
        <v/>
      </c>
      <c r="W109" s="218"/>
      <c r="X109" s="211"/>
      <c r="Y109" s="212"/>
      <c r="Z109" s="212"/>
      <c r="AA109" s="213"/>
      <c r="AB109" s="212"/>
      <c r="AC109" s="212"/>
      <c r="AD109" s="212"/>
      <c r="AE109" s="212"/>
      <c r="AF109" s="212"/>
      <c r="AG109" s="212"/>
      <c r="AH109" s="212"/>
      <c r="AI109" s="212"/>
      <c r="AJ109" s="221"/>
      <c r="AK109" s="215"/>
      <c r="AL109" s="215"/>
      <c r="AM109" s="214" t="str">
        <f t="shared" si="7"/>
        <v/>
      </c>
      <c r="AN109" s="216"/>
      <c r="AO109" s="217"/>
      <c r="AP109" s="218"/>
      <c r="AR109" s="217" t="str">
        <f t="shared" si="13"/>
        <v/>
      </c>
      <c r="AT109" s="209"/>
      <c r="AU109" s="209" t="str">
        <f>IF($C109=0,"",'03 - Monthly Asset Follow up'!BB113+'03 - Monthly Asset Follow up'!BC113-'03 - Monthly Asset Follow up'!BR113+'03 - Monthly Asset Follow up'!BU113-AA109)</f>
        <v/>
      </c>
      <c r="AW109" s="222"/>
    </row>
    <row r="110" spans="2:49" ht="13">
      <c r="B110" s="1677" t="str">
        <f t="shared" si="8"/>
        <v/>
      </c>
      <c r="C110" s="1678">
        <f>'03 -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9"/>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0"/>
        <v/>
      </c>
      <c r="R110" s="215" t="str">
        <f>IF($C110=0,"",SUMIFS(INPUT_DATA!BG:BG,INPUT_DATA!$A:$A,$C110,INPUT_DATA!$B:$B,"S"))</f>
        <v/>
      </c>
      <c r="S110" s="215" t="str">
        <f>IF($C110=0,"",SUMIFS(INPUT_DATA!BH:BH,INPUT_DATA!$A:$A,$C110,INPUT_DATA!$B:$B,"S"))</f>
        <v/>
      </c>
      <c r="T110" s="214" t="str">
        <f t="shared" si="11"/>
        <v/>
      </c>
      <c r="U110" s="216" t="str">
        <f>IF($C110=0,"",SUMIFS(INPUT_DATA!BK:BK,INPUT_DATA!$A:$A,$C110,INPUT_DATA!$B:$B,"S"))</f>
        <v/>
      </c>
      <c r="V110" s="220" t="str">
        <f t="shared" si="12"/>
        <v/>
      </c>
      <c r="W110" s="218"/>
      <c r="X110" s="211"/>
      <c r="Y110" s="212"/>
      <c r="Z110" s="212"/>
      <c r="AA110" s="213"/>
      <c r="AB110" s="212"/>
      <c r="AC110" s="212"/>
      <c r="AD110" s="212"/>
      <c r="AE110" s="212"/>
      <c r="AF110" s="212"/>
      <c r="AG110" s="212"/>
      <c r="AH110" s="212"/>
      <c r="AI110" s="212"/>
      <c r="AJ110" s="221"/>
      <c r="AK110" s="215"/>
      <c r="AL110" s="215"/>
      <c r="AM110" s="214" t="str">
        <f t="shared" si="7"/>
        <v/>
      </c>
      <c r="AN110" s="216"/>
      <c r="AO110" s="217"/>
      <c r="AP110" s="218"/>
      <c r="AR110" s="217" t="str">
        <f t="shared" si="13"/>
        <v/>
      </c>
      <c r="AT110" s="209"/>
      <c r="AU110" s="209" t="str">
        <f>IF($C110=0,"",'03 - Monthly Asset Follow up'!BB114+'03 - Monthly Asset Follow up'!BC114-'03 - Monthly Asset Follow up'!BR114+'03 - Monthly Asset Follow up'!BU114-AA110)</f>
        <v/>
      </c>
      <c r="AW110" s="222"/>
    </row>
    <row r="111" spans="2:49" ht="13">
      <c r="B111" s="1677" t="str">
        <f t="shared" si="8"/>
        <v/>
      </c>
      <c r="C111" s="1678">
        <f>'03 -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9"/>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0"/>
        <v/>
      </c>
      <c r="R111" s="215" t="str">
        <f>IF($C111=0,"",SUMIFS(INPUT_DATA!BG:BG,INPUT_DATA!$A:$A,$C111,INPUT_DATA!$B:$B,"S"))</f>
        <v/>
      </c>
      <c r="S111" s="215" t="str">
        <f>IF($C111=0,"",SUMIFS(INPUT_DATA!BH:BH,INPUT_DATA!$A:$A,$C111,INPUT_DATA!$B:$B,"S"))</f>
        <v/>
      </c>
      <c r="T111" s="214" t="str">
        <f t="shared" si="11"/>
        <v/>
      </c>
      <c r="U111" s="216" t="str">
        <f>IF($C111=0,"",SUMIFS(INPUT_DATA!BK:BK,INPUT_DATA!$A:$A,$C111,INPUT_DATA!$B:$B,"S"))</f>
        <v/>
      </c>
      <c r="V111" s="220" t="str">
        <f t="shared" si="12"/>
        <v/>
      </c>
      <c r="W111" s="218"/>
      <c r="X111" s="211"/>
      <c r="Y111" s="212"/>
      <c r="Z111" s="212"/>
      <c r="AA111" s="213"/>
      <c r="AB111" s="212"/>
      <c r="AC111" s="212"/>
      <c r="AD111" s="212"/>
      <c r="AE111" s="212"/>
      <c r="AF111" s="212"/>
      <c r="AG111" s="212"/>
      <c r="AH111" s="212"/>
      <c r="AI111" s="212"/>
      <c r="AJ111" s="221"/>
      <c r="AK111" s="215"/>
      <c r="AL111" s="215"/>
      <c r="AM111" s="214" t="str">
        <f t="shared" si="7"/>
        <v/>
      </c>
      <c r="AN111" s="216"/>
      <c r="AO111" s="217"/>
      <c r="AP111" s="218"/>
      <c r="AR111" s="217" t="str">
        <f t="shared" si="13"/>
        <v/>
      </c>
      <c r="AT111" s="209"/>
      <c r="AU111" s="209" t="str">
        <f>IF($C111=0,"",'03 - Monthly Asset Follow up'!BB115+'03 - Monthly Asset Follow up'!BC115-'03 - Monthly Asset Follow up'!BR115+'03 - Monthly Asset Follow up'!BU115-AA111)</f>
        <v/>
      </c>
      <c r="AW111" s="222"/>
    </row>
    <row r="112" spans="2:49" ht="13">
      <c r="B112" s="1677" t="str">
        <f t="shared" si="8"/>
        <v/>
      </c>
      <c r="C112" s="1678">
        <f>'03 -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9"/>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0"/>
        <v/>
      </c>
      <c r="R112" s="215" t="str">
        <f>IF($C112=0,"",SUMIFS(INPUT_DATA!BG:BG,INPUT_DATA!$A:$A,$C112,INPUT_DATA!$B:$B,"S"))</f>
        <v/>
      </c>
      <c r="S112" s="215" t="str">
        <f>IF($C112=0,"",SUMIFS(INPUT_DATA!BH:BH,INPUT_DATA!$A:$A,$C112,INPUT_DATA!$B:$B,"S"))</f>
        <v/>
      </c>
      <c r="T112" s="214" t="str">
        <f t="shared" si="11"/>
        <v/>
      </c>
      <c r="U112" s="216" t="str">
        <f>IF($C112=0,"",SUMIFS(INPUT_DATA!BK:BK,INPUT_DATA!$A:$A,$C112,INPUT_DATA!$B:$B,"S"))</f>
        <v/>
      </c>
      <c r="V112" s="220" t="str">
        <f t="shared" si="12"/>
        <v/>
      </c>
      <c r="W112" s="218"/>
      <c r="X112" s="211"/>
      <c r="Y112" s="212"/>
      <c r="Z112" s="212"/>
      <c r="AA112" s="213"/>
      <c r="AB112" s="212"/>
      <c r="AC112" s="212"/>
      <c r="AD112" s="212"/>
      <c r="AE112" s="212"/>
      <c r="AF112" s="212"/>
      <c r="AG112" s="212"/>
      <c r="AH112" s="212"/>
      <c r="AI112" s="212"/>
      <c r="AJ112" s="221"/>
      <c r="AK112" s="215"/>
      <c r="AL112" s="215"/>
      <c r="AM112" s="214" t="str">
        <f t="shared" si="7"/>
        <v/>
      </c>
      <c r="AN112" s="216"/>
      <c r="AO112" s="217"/>
      <c r="AP112" s="218"/>
      <c r="AR112" s="217" t="str">
        <f t="shared" si="13"/>
        <v/>
      </c>
      <c r="AT112" s="209"/>
      <c r="AU112" s="209" t="str">
        <f>IF($C112=0,"",'03 - Monthly Asset Follow up'!BB116+'03 - Monthly Asset Follow up'!BC116-'03 - Monthly Asset Follow up'!BR116+'03 - Monthly Asset Follow up'!BU116-AA112)</f>
        <v/>
      </c>
      <c r="AW112" s="222"/>
    </row>
    <row r="113" spans="2:49" ht="13">
      <c r="B113" s="1677" t="str">
        <f t="shared" si="8"/>
        <v/>
      </c>
      <c r="C113" s="1678">
        <f>'03 -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9"/>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0"/>
        <v/>
      </c>
      <c r="R113" s="215" t="str">
        <f>IF($C113=0,"",SUMIFS(INPUT_DATA!BG:BG,INPUT_DATA!$A:$A,$C113,INPUT_DATA!$B:$B,"S"))</f>
        <v/>
      </c>
      <c r="S113" s="215" t="str">
        <f>IF($C113=0,"",SUMIFS(INPUT_DATA!BH:BH,INPUT_DATA!$A:$A,$C113,INPUT_DATA!$B:$B,"S"))</f>
        <v/>
      </c>
      <c r="T113" s="214" t="str">
        <f t="shared" si="11"/>
        <v/>
      </c>
      <c r="U113" s="216" t="str">
        <f>IF($C113=0,"",SUMIFS(INPUT_DATA!BK:BK,INPUT_DATA!$A:$A,$C113,INPUT_DATA!$B:$B,"S"))</f>
        <v/>
      </c>
      <c r="V113" s="220" t="str">
        <f t="shared" si="12"/>
        <v/>
      </c>
      <c r="W113" s="218"/>
      <c r="X113" s="211"/>
      <c r="Y113" s="212"/>
      <c r="Z113" s="212"/>
      <c r="AA113" s="213"/>
      <c r="AB113" s="212"/>
      <c r="AC113" s="212"/>
      <c r="AD113" s="212"/>
      <c r="AE113" s="212"/>
      <c r="AF113" s="212"/>
      <c r="AG113" s="212"/>
      <c r="AH113" s="212"/>
      <c r="AI113" s="212"/>
      <c r="AJ113" s="221"/>
      <c r="AK113" s="215"/>
      <c r="AL113" s="215"/>
      <c r="AM113" s="214" t="str">
        <f t="shared" si="7"/>
        <v/>
      </c>
      <c r="AN113" s="216"/>
      <c r="AO113" s="217"/>
      <c r="AP113" s="218"/>
      <c r="AR113" s="217" t="str">
        <f t="shared" si="13"/>
        <v/>
      </c>
      <c r="AT113" s="209"/>
      <c r="AU113" s="209" t="str">
        <f>IF($C113=0,"",'03 - Monthly Asset Follow up'!BB117+'03 - Monthly Asset Follow up'!BC117-'03 - Monthly Asset Follow up'!BR117+'03 - Monthly Asset Follow up'!BU117-AA113)</f>
        <v/>
      </c>
      <c r="AW113" s="222"/>
    </row>
    <row r="114" spans="2:49" ht="13">
      <c r="B114" s="1677" t="str">
        <f t="shared" si="8"/>
        <v/>
      </c>
      <c r="C114" s="1678">
        <f>'03 -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9"/>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0"/>
        <v/>
      </c>
      <c r="R114" s="215" t="str">
        <f>IF($C114=0,"",SUMIFS(INPUT_DATA!BG:BG,INPUT_DATA!$A:$A,$C114,INPUT_DATA!$B:$B,"S"))</f>
        <v/>
      </c>
      <c r="S114" s="215" t="str">
        <f>IF($C114=0,"",SUMIFS(INPUT_DATA!BH:BH,INPUT_DATA!$A:$A,$C114,INPUT_DATA!$B:$B,"S"))</f>
        <v/>
      </c>
      <c r="T114" s="214" t="str">
        <f t="shared" si="11"/>
        <v/>
      </c>
      <c r="U114" s="216" t="str">
        <f>IF($C114=0,"",SUMIFS(INPUT_DATA!BK:BK,INPUT_DATA!$A:$A,$C114,INPUT_DATA!$B:$B,"S"))</f>
        <v/>
      </c>
      <c r="V114" s="220" t="str">
        <f t="shared" si="12"/>
        <v/>
      </c>
      <c r="W114" s="218"/>
      <c r="X114" s="211"/>
      <c r="Y114" s="212"/>
      <c r="Z114" s="212"/>
      <c r="AA114" s="213"/>
      <c r="AB114" s="212"/>
      <c r="AC114" s="212"/>
      <c r="AD114" s="212"/>
      <c r="AE114" s="212"/>
      <c r="AF114" s="212"/>
      <c r="AG114" s="212"/>
      <c r="AH114" s="212"/>
      <c r="AI114" s="212"/>
      <c r="AJ114" s="221"/>
      <c r="AK114" s="215"/>
      <c r="AL114" s="215"/>
      <c r="AM114" s="214" t="str">
        <f t="shared" si="7"/>
        <v/>
      </c>
      <c r="AN114" s="216"/>
      <c r="AO114" s="217"/>
      <c r="AP114" s="218"/>
      <c r="AR114" s="217" t="str">
        <f t="shared" si="13"/>
        <v/>
      </c>
      <c r="AT114" s="209"/>
      <c r="AU114" s="209" t="str">
        <f>IF($C114=0,"",'03 - Monthly Asset Follow up'!BB118+'03 - Monthly Asset Follow up'!BC118-'03 - Monthly Asset Follow up'!BR118+'03 - Monthly Asset Follow up'!BU118-AA114)</f>
        <v/>
      </c>
      <c r="AW114" s="222"/>
    </row>
    <row r="115" spans="2:49" ht="13">
      <c r="B115" s="1677" t="str">
        <f t="shared" si="8"/>
        <v/>
      </c>
      <c r="C115" s="1678">
        <f>'03 -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9"/>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0"/>
        <v/>
      </c>
      <c r="R115" s="215" t="str">
        <f>IF($C115=0,"",SUMIFS(INPUT_DATA!BG:BG,INPUT_DATA!$A:$A,$C115,INPUT_DATA!$B:$B,"S"))</f>
        <v/>
      </c>
      <c r="S115" s="215" t="str">
        <f>IF($C115=0,"",SUMIFS(INPUT_DATA!BH:BH,INPUT_DATA!$A:$A,$C115,INPUT_DATA!$B:$B,"S"))</f>
        <v/>
      </c>
      <c r="T115" s="214" t="str">
        <f t="shared" si="11"/>
        <v/>
      </c>
      <c r="U115" s="216" t="str">
        <f>IF($C115=0,"",SUMIFS(INPUT_DATA!BK:BK,INPUT_DATA!$A:$A,$C115,INPUT_DATA!$B:$B,"S"))</f>
        <v/>
      </c>
      <c r="V115" s="220" t="str">
        <f t="shared" si="12"/>
        <v/>
      </c>
      <c r="W115" s="218"/>
      <c r="X115" s="211"/>
      <c r="Y115" s="212"/>
      <c r="Z115" s="212"/>
      <c r="AA115" s="213"/>
      <c r="AB115" s="212"/>
      <c r="AC115" s="212"/>
      <c r="AD115" s="212"/>
      <c r="AE115" s="212"/>
      <c r="AF115" s="212"/>
      <c r="AG115" s="212"/>
      <c r="AH115" s="212"/>
      <c r="AI115" s="212"/>
      <c r="AJ115" s="221"/>
      <c r="AK115" s="215"/>
      <c r="AL115" s="215"/>
      <c r="AM115" s="214" t="str">
        <f t="shared" si="7"/>
        <v/>
      </c>
      <c r="AN115" s="216"/>
      <c r="AO115" s="217"/>
      <c r="AP115" s="218"/>
      <c r="AR115" s="217" t="str">
        <f t="shared" si="13"/>
        <v/>
      </c>
      <c r="AT115" s="209"/>
      <c r="AU115" s="209" t="str">
        <f>IF($C115=0,"",'03 - Monthly Asset Follow up'!BB119+'03 - Monthly Asset Follow up'!BC119-'03 - Monthly Asset Follow up'!BR119+'03 - Monthly Asset Follow up'!BU119-AA115)</f>
        <v/>
      </c>
      <c r="AW115" s="222"/>
    </row>
    <row r="116" spans="2:49" ht="13">
      <c r="B116" s="1677" t="str">
        <f t="shared" si="8"/>
        <v/>
      </c>
      <c r="C116" s="1678">
        <f>'03 -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9"/>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0"/>
        <v/>
      </c>
      <c r="R116" s="215" t="str">
        <f>IF($C116=0,"",SUMIFS(INPUT_DATA!BG:BG,INPUT_DATA!$A:$A,$C116,INPUT_DATA!$B:$B,"S"))</f>
        <v/>
      </c>
      <c r="S116" s="215" t="str">
        <f>IF($C116=0,"",SUMIFS(INPUT_DATA!BH:BH,INPUT_DATA!$A:$A,$C116,INPUT_DATA!$B:$B,"S"))</f>
        <v/>
      </c>
      <c r="T116" s="214" t="str">
        <f t="shared" si="11"/>
        <v/>
      </c>
      <c r="U116" s="216" t="str">
        <f>IF($C116=0,"",SUMIFS(INPUT_DATA!BK:BK,INPUT_DATA!$A:$A,$C116,INPUT_DATA!$B:$B,"S"))</f>
        <v/>
      </c>
      <c r="V116" s="220" t="str">
        <f t="shared" si="12"/>
        <v/>
      </c>
      <c r="W116" s="218"/>
      <c r="X116" s="211"/>
      <c r="Y116" s="212"/>
      <c r="Z116" s="212"/>
      <c r="AA116" s="213"/>
      <c r="AB116" s="212"/>
      <c r="AC116" s="212"/>
      <c r="AD116" s="212"/>
      <c r="AE116" s="212"/>
      <c r="AF116" s="212"/>
      <c r="AG116" s="212"/>
      <c r="AH116" s="212"/>
      <c r="AI116" s="212"/>
      <c r="AJ116" s="221"/>
      <c r="AK116" s="215"/>
      <c r="AL116" s="215"/>
      <c r="AM116" s="214" t="str">
        <f t="shared" si="7"/>
        <v/>
      </c>
      <c r="AN116" s="216"/>
      <c r="AO116" s="217"/>
      <c r="AP116" s="218"/>
      <c r="AR116" s="217" t="str">
        <f t="shared" si="13"/>
        <v/>
      </c>
      <c r="AT116" s="209"/>
      <c r="AU116" s="209" t="str">
        <f>IF($C116=0,"",'03 - Monthly Asset Follow up'!BB120+'03 - Monthly Asset Follow up'!BC120-'03 - Monthly Asset Follow up'!BR120+'03 - Monthly Asset Follow up'!BU120-AA116)</f>
        <v/>
      </c>
      <c r="AW116" s="222"/>
    </row>
    <row r="117" spans="2:49" ht="13">
      <c r="B117" s="1677" t="str">
        <f t="shared" si="8"/>
        <v/>
      </c>
      <c r="C117" s="1678">
        <f>'03 -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9"/>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0"/>
        <v/>
      </c>
      <c r="R117" s="215" t="str">
        <f>IF($C117=0,"",SUMIFS(INPUT_DATA!BG:BG,INPUT_DATA!$A:$A,$C117,INPUT_DATA!$B:$B,"S"))</f>
        <v/>
      </c>
      <c r="S117" s="215" t="str">
        <f>IF($C117=0,"",SUMIFS(INPUT_DATA!BH:BH,INPUT_DATA!$A:$A,$C117,INPUT_DATA!$B:$B,"S"))</f>
        <v/>
      </c>
      <c r="T117" s="214" t="str">
        <f t="shared" si="11"/>
        <v/>
      </c>
      <c r="U117" s="216" t="str">
        <f>IF($C117=0,"",SUMIFS(INPUT_DATA!BK:BK,INPUT_DATA!$A:$A,$C117,INPUT_DATA!$B:$B,"S"))</f>
        <v/>
      </c>
      <c r="V117" s="220" t="str">
        <f t="shared" si="12"/>
        <v/>
      </c>
      <c r="W117" s="218"/>
      <c r="X117" s="211"/>
      <c r="Y117" s="212"/>
      <c r="Z117" s="212"/>
      <c r="AA117" s="213"/>
      <c r="AB117" s="212"/>
      <c r="AC117" s="212"/>
      <c r="AD117" s="212"/>
      <c r="AE117" s="212"/>
      <c r="AF117" s="212"/>
      <c r="AG117" s="212"/>
      <c r="AH117" s="212"/>
      <c r="AI117" s="212"/>
      <c r="AJ117" s="221"/>
      <c r="AK117" s="215"/>
      <c r="AL117" s="215"/>
      <c r="AM117" s="214" t="str">
        <f t="shared" si="7"/>
        <v/>
      </c>
      <c r="AN117" s="216"/>
      <c r="AO117" s="217"/>
      <c r="AP117" s="218"/>
      <c r="AR117" s="217" t="str">
        <f t="shared" si="13"/>
        <v/>
      </c>
      <c r="AT117" s="209"/>
      <c r="AU117" s="209" t="str">
        <f>IF($C117=0,"",'03 - Monthly Asset Follow up'!BB121+'03 - Monthly Asset Follow up'!BC121-'03 - Monthly Asset Follow up'!BR121+'03 - Monthly Asset Follow up'!BU121-AA117)</f>
        <v/>
      </c>
      <c r="AW117" s="222"/>
    </row>
    <row r="118" spans="2:49" ht="13">
      <c r="B118" s="1677" t="str">
        <f t="shared" si="8"/>
        <v/>
      </c>
      <c r="C118" s="1678">
        <f>'03 -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9"/>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0"/>
        <v/>
      </c>
      <c r="R118" s="215" t="str">
        <f>IF($C118=0,"",SUMIFS(INPUT_DATA!BG:BG,INPUT_DATA!$A:$A,$C118,INPUT_DATA!$B:$B,"S"))</f>
        <v/>
      </c>
      <c r="S118" s="215" t="str">
        <f>IF($C118=0,"",SUMIFS(INPUT_DATA!BH:BH,INPUT_DATA!$A:$A,$C118,INPUT_DATA!$B:$B,"S"))</f>
        <v/>
      </c>
      <c r="T118" s="214" t="str">
        <f t="shared" si="11"/>
        <v/>
      </c>
      <c r="U118" s="216" t="str">
        <f>IF($C118=0,"",SUMIFS(INPUT_DATA!BK:BK,INPUT_DATA!$A:$A,$C118,INPUT_DATA!$B:$B,"S"))</f>
        <v/>
      </c>
      <c r="V118" s="220" t="str">
        <f t="shared" si="12"/>
        <v/>
      </c>
      <c r="W118" s="218"/>
      <c r="X118" s="211"/>
      <c r="Y118" s="212"/>
      <c r="Z118" s="212"/>
      <c r="AA118" s="213"/>
      <c r="AB118" s="212"/>
      <c r="AC118" s="212"/>
      <c r="AD118" s="212"/>
      <c r="AE118" s="212"/>
      <c r="AF118" s="212"/>
      <c r="AG118" s="212"/>
      <c r="AH118" s="212"/>
      <c r="AI118" s="212"/>
      <c r="AJ118" s="221"/>
      <c r="AK118" s="215"/>
      <c r="AL118" s="215"/>
      <c r="AM118" s="214" t="str">
        <f t="shared" si="7"/>
        <v/>
      </c>
      <c r="AN118" s="216"/>
      <c r="AO118" s="217"/>
      <c r="AP118" s="218"/>
      <c r="AR118" s="217" t="str">
        <f t="shared" si="13"/>
        <v/>
      </c>
      <c r="AT118" s="209"/>
      <c r="AU118" s="209" t="str">
        <f>IF($C118=0,"",'03 - Monthly Asset Follow up'!BB122+'03 - Monthly Asset Follow up'!BC122-'03 - Monthly Asset Follow up'!BR122+'03 - Monthly Asset Follow up'!BU122-AA118)</f>
        <v/>
      </c>
      <c r="AW118" s="222"/>
    </row>
    <row r="119" spans="2:49" ht="13">
      <c r="B119" s="1677" t="str">
        <f t="shared" si="8"/>
        <v/>
      </c>
      <c r="C119" s="1678">
        <f>'03 -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9"/>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0"/>
        <v/>
      </c>
      <c r="R119" s="215" t="str">
        <f>IF($C119=0,"",SUMIFS(INPUT_DATA!BG:BG,INPUT_DATA!$A:$A,$C119,INPUT_DATA!$B:$B,"S"))</f>
        <v/>
      </c>
      <c r="S119" s="215" t="str">
        <f>IF($C119=0,"",SUMIFS(INPUT_DATA!BH:BH,INPUT_DATA!$A:$A,$C119,INPUT_DATA!$B:$B,"S"))</f>
        <v/>
      </c>
      <c r="T119" s="214" t="str">
        <f t="shared" si="11"/>
        <v/>
      </c>
      <c r="U119" s="216" t="str">
        <f>IF($C119=0,"",SUMIFS(INPUT_DATA!BK:BK,INPUT_DATA!$A:$A,$C119,INPUT_DATA!$B:$B,"S"))</f>
        <v/>
      </c>
      <c r="V119" s="220" t="str">
        <f t="shared" si="12"/>
        <v/>
      </c>
      <c r="W119" s="218"/>
      <c r="X119" s="211"/>
      <c r="Y119" s="212"/>
      <c r="Z119" s="212"/>
      <c r="AA119" s="213"/>
      <c r="AB119" s="212"/>
      <c r="AC119" s="212"/>
      <c r="AD119" s="212"/>
      <c r="AE119" s="212"/>
      <c r="AF119" s="212"/>
      <c r="AG119" s="212"/>
      <c r="AH119" s="212"/>
      <c r="AI119" s="212"/>
      <c r="AJ119" s="221"/>
      <c r="AK119" s="215"/>
      <c r="AL119" s="215"/>
      <c r="AM119" s="214" t="str">
        <f t="shared" si="7"/>
        <v/>
      </c>
      <c r="AN119" s="216"/>
      <c r="AO119" s="217"/>
      <c r="AP119" s="218"/>
      <c r="AR119" s="217" t="str">
        <f t="shared" si="13"/>
        <v/>
      </c>
      <c r="AT119" s="209"/>
      <c r="AU119" s="209" t="str">
        <f>IF($C119=0,"",'03 - Monthly Asset Follow up'!BB123+'03 - Monthly Asset Follow up'!BC123-'03 - Monthly Asset Follow up'!BR123+'03 - Monthly Asset Follow up'!BU123-AA119)</f>
        <v/>
      </c>
      <c r="AW119" s="222"/>
    </row>
    <row r="120" spans="2:49" ht="13">
      <c r="B120" s="1677" t="str">
        <f t="shared" si="8"/>
        <v/>
      </c>
      <c r="C120" s="1678">
        <f>'03 -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9"/>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0"/>
        <v/>
      </c>
      <c r="R120" s="215" t="str">
        <f>IF($C120=0,"",SUMIFS(INPUT_DATA!BG:BG,INPUT_DATA!$A:$A,$C120,INPUT_DATA!$B:$B,"S"))</f>
        <v/>
      </c>
      <c r="S120" s="215" t="str">
        <f>IF($C120=0,"",SUMIFS(INPUT_DATA!BH:BH,INPUT_DATA!$A:$A,$C120,INPUT_DATA!$B:$B,"S"))</f>
        <v/>
      </c>
      <c r="T120" s="214" t="str">
        <f t="shared" si="11"/>
        <v/>
      </c>
      <c r="U120" s="216" t="str">
        <f>IF($C120=0,"",SUMIFS(INPUT_DATA!BK:BK,INPUT_DATA!$A:$A,$C120,INPUT_DATA!$B:$B,"S"))</f>
        <v/>
      </c>
      <c r="V120" s="220" t="str">
        <f t="shared" si="12"/>
        <v/>
      </c>
      <c r="W120" s="218"/>
      <c r="X120" s="211"/>
      <c r="Y120" s="212"/>
      <c r="Z120" s="212"/>
      <c r="AA120" s="213"/>
      <c r="AB120" s="212"/>
      <c r="AC120" s="212"/>
      <c r="AD120" s="212"/>
      <c r="AE120" s="212"/>
      <c r="AF120" s="212"/>
      <c r="AG120" s="212"/>
      <c r="AH120" s="212"/>
      <c r="AI120" s="212"/>
      <c r="AJ120" s="221"/>
      <c r="AK120" s="215"/>
      <c r="AL120" s="215"/>
      <c r="AM120" s="214" t="str">
        <f t="shared" si="7"/>
        <v/>
      </c>
      <c r="AN120" s="216"/>
      <c r="AO120" s="217"/>
      <c r="AP120" s="218"/>
      <c r="AR120" s="217" t="str">
        <f t="shared" si="13"/>
        <v/>
      </c>
      <c r="AT120" s="209"/>
      <c r="AU120" s="209" t="str">
        <f>IF($C120=0,"",'03 - Monthly Asset Follow up'!BB124+'03 - Monthly Asset Follow up'!BC124-'03 - Monthly Asset Follow up'!BR124+'03 - Monthly Asset Follow up'!BU124-AA120)</f>
        <v/>
      </c>
      <c r="AW120" s="222"/>
    </row>
    <row r="121" spans="2:49" ht="13.5" thickBot="1">
      <c r="B121" s="1679" t="str">
        <f t="shared" si="8"/>
        <v/>
      </c>
      <c r="C121" s="1680">
        <f>'03 - Monthly Asset Follow up'!B125</f>
        <v>0</v>
      </c>
      <c r="D121" s="218"/>
      <c r="E121" s="223" t="str">
        <f>IF($C121=0,"",SUMIFS(INPUT_DATA!AT:AT,INPUT_DATA!$A:$A,$C121,INPUT_DATA!$B:$B,"S"))</f>
        <v/>
      </c>
      <c r="F121" s="224" t="str">
        <f>IF($C121=0,"",SUMIFS(INPUT_DATA!AU:AU,INPUT_DATA!$A:$A,$C121,INPUT_DATA!$B:$B,"S"))</f>
        <v/>
      </c>
      <c r="G121" s="225" t="str">
        <f>IF($C121=0,"",SUMIFS(INPUT_DATA!AV:AV,INPUT_DATA!$A:$A,$C121,INPUT_DATA!$B:$B,"S"))</f>
        <v/>
      </c>
      <c r="H121" s="226" t="str">
        <f t="shared" si="9"/>
        <v/>
      </c>
      <c r="I121" s="224" t="str">
        <f>IF($C121=0,"",SUMIFS(INPUT_DATA!AX:AX,INPUT_DATA!$A:$A,$C121,INPUT_DATA!$B:$B,"S"))</f>
        <v/>
      </c>
      <c r="J121" s="224" t="str">
        <f>IF($C121=0,"",SUMIFS(INPUT_DATA!AY:AY,INPUT_DATA!$A:$A,$C121,INPUT_DATA!$B:$B,"S"))</f>
        <v/>
      </c>
      <c r="K121" s="224" t="str">
        <f>IF($C121=0,"",SUMIFS(INPUT_DATA!AZ:AZ,INPUT_DATA!$A:$A,$C121,INPUT_DATA!$B:$B,"S"))</f>
        <v/>
      </c>
      <c r="L121" s="224" t="str">
        <f>IF($C121=0,"",SUMIFS(INPUT_DATA!BA:BA,INPUT_DATA!$A:$A,$C121,INPUT_DATA!$B:$B,"S"))</f>
        <v/>
      </c>
      <c r="M121" s="224" t="str">
        <f>IF($C121=0,"",SUMIFS(INPUT_DATA!BB:BB,INPUT_DATA!$A:$A,$C121,INPUT_DATA!$B:$B,"S"))</f>
        <v/>
      </c>
      <c r="N121" s="224" t="str">
        <f>IF($C121=0,"",SUMIFS(INPUT_DATA!BC:BC,INPUT_DATA!$A:$A,$C121,INPUT_DATA!$B:$B,"S"))</f>
        <v/>
      </c>
      <c r="O121" s="224" t="str">
        <f>IF($C121=0,"",SUMIFS(INPUT_DATA!BD:BD,INPUT_DATA!$A:$A,$C121,INPUT_DATA!$B:$B,"S"))</f>
        <v/>
      </c>
      <c r="P121" s="224" t="str">
        <f>IF($C121=0,"",SUMIFS(INPUT_DATA!BE:BE,INPUT_DATA!$A:$A,$C121,INPUT_DATA!$B:$B,"S"))</f>
        <v/>
      </c>
      <c r="Q121" s="227" t="str">
        <f t="shared" si="10"/>
        <v/>
      </c>
      <c r="R121" s="215" t="str">
        <f>IF($C121=0,"",SUMIFS(INPUT_DATA!BG:BG,INPUT_DATA!$A:$A,$C121,INPUT_DATA!$B:$B,"S"))</f>
        <v/>
      </c>
      <c r="S121" s="215" t="str">
        <f>IF($C121=0,"",SUMIFS(INPUT_DATA!BH:BH,INPUT_DATA!$A:$A,$C121,INPUT_DATA!$B:$B,"S"))</f>
        <v/>
      </c>
      <c r="T121" s="214" t="str">
        <f t="shared" si="11"/>
        <v/>
      </c>
      <c r="U121" s="216" t="str">
        <f>IF($C121=0,"",SUMIFS(INPUT_DATA!BK:BK,INPUT_DATA!$A:$A,$C121,INPUT_DATA!$B:$B,"S"))</f>
        <v/>
      </c>
      <c r="V121" s="228" t="str">
        <f t="shared" si="12"/>
        <v/>
      </c>
      <c r="W121" s="218"/>
      <c r="X121" s="223"/>
      <c r="Y121" s="224"/>
      <c r="Z121" s="225"/>
      <c r="AA121" s="229"/>
      <c r="AB121" s="224"/>
      <c r="AC121" s="224"/>
      <c r="AD121" s="224"/>
      <c r="AE121" s="224"/>
      <c r="AF121" s="224"/>
      <c r="AG121" s="224"/>
      <c r="AH121" s="224"/>
      <c r="AI121" s="224"/>
      <c r="AJ121" s="230"/>
      <c r="AK121" s="231"/>
      <c r="AL121" s="231"/>
      <c r="AM121" s="227" t="str">
        <f t="shared" si="7"/>
        <v/>
      </c>
      <c r="AN121" s="232"/>
      <c r="AO121" s="233"/>
      <c r="AP121" s="218"/>
      <c r="AR121" s="233" t="str">
        <f t="shared" si="13"/>
        <v/>
      </c>
      <c r="AT121" s="234"/>
      <c r="AU121" s="234" t="str">
        <f>IF($C121=0,"",'03 - Monthly Asset Follow up'!BB125+'03 - Monthly Asset Follow up'!BC125-'03 - Monthly Asset Follow up'!BR125+'03 - Monthly Asset Follow up'!BU125-AA121)</f>
        <v/>
      </c>
      <c r="AW121" s="235"/>
    </row>
  </sheetData>
  <conditionalFormatting sqref="B14:C121">
    <cfRule type="cellIs" dxfId="57"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A34" sqref="A34"/>
    </sheetView>
  </sheetViews>
  <sheetFormatPr defaultColWidth="9.1796875" defaultRowHeight="14.5"/>
  <cols>
    <col min="1" max="1" width="59.81640625" style="1093" customWidth="1"/>
    <col min="2" max="2" width="2.7265625" style="1094" customWidth="1"/>
    <col min="3" max="3" width="1.26953125" style="1094" customWidth="1"/>
    <col min="4" max="4" width="16.453125" style="1095" bestFit="1" customWidth="1"/>
    <col min="5" max="5" width="13.54296875" style="1095" bestFit="1" customWidth="1"/>
    <col min="6" max="6" width="15.26953125" style="1096" bestFit="1" customWidth="1"/>
    <col min="7" max="7" width="8.453125" style="1097" bestFit="1" customWidth="1"/>
    <col min="8" max="8" width="22.1796875" style="1098" bestFit="1" customWidth="1"/>
    <col min="9" max="9" width="2.7265625" style="1095" customWidth="1"/>
    <col min="10" max="10" width="17.54296875" style="1095" bestFit="1" customWidth="1"/>
    <col min="11" max="11" width="14.81640625" style="1099" bestFit="1" customWidth="1"/>
    <col min="12" max="12" width="14.81640625" style="1095" bestFit="1" customWidth="1"/>
    <col min="13" max="13" width="15.453125" style="1095" bestFit="1" customWidth="1"/>
    <col min="14" max="14" width="16.453125" style="1095" bestFit="1" customWidth="1"/>
    <col min="15" max="15" width="2.453125" style="1095" customWidth="1"/>
    <col min="16" max="17" width="29.54296875" style="1095" customWidth="1"/>
    <col min="18" max="18" width="16.453125" style="1095" bestFit="1" customWidth="1"/>
    <col min="19" max="19" width="20.453125" style="1095" bestFit="1" customWidth="1"/>
    <col min="20" max="20" width="16.453125" style="1095" bestFit="1" customWidth="1"/>
    <col min="21" max="21" width="8.54296875" style="1095" bestFit="1" customWidth="1"/>
    <col min="22" max="22" width="7.7265625" style="1100" bestFit="1" customWidth="1"/>
    <col min="23" max="23" width="4.26953125" style="1095" customWidth="1"/>
    <col min="24" max="24" width="15.453125" style="1095" bestFit="1" customWidth="1"/>
    <col min="25" max="25" width="20.453125" style="1095" bestFit="1" customWidth="1"/>
    <col min="26" max="26" width="15.453125" style="1095" bestFit="1" customWidth="1"/>
    <col min="27" max="27" width="11.81640625" style="1095" bestFit="1" customWidth="1"/>
    <col min="28" max="28" width="4.26953125" style="1095" customWidth="1"/>
    <col min="29" max="16384" width="9.1796875" style="1095"/>
  </cols>
  <sheetData>
    <row r="1" spans="1:28" ht="15" customHeight="1" thickBot="1"/>
    <row r="2" spans="1:28" s="1114" customFormat="1" ht="40" customHeight="1" thickTop="1">
      <c r="A2" s="1101" t="s">
        <v>610</v>
      </c>
      <c r="B2" s="1102"/>
      <c r="C2" s="1103"/>
      <c r="D2" s="1104"/>
      <c r="E2" s="1105"/>
      <c r="F2" s="1106"/>
      <c r="G2" s="1107"/>
      <c r="H2" s="1108"/>
      <c r="I2" s="1109"/>
      <c r="J2" s="1109"/>
      <c r="K2" s="1110"/>
      <c r="L2" s="1109"/>
      <c r="M2" s="1109"/>
      <c r="N2" s="1109"/>
      <c r="O2" s="1109"/>
      <c r="P2" s="1111"/>
      <c r="Q2" s="1109"/>
      <c r="R2" s="1109"/>
      <c r="S2" s="1109"/>
      <c r="T2" s="1109"/>
      <c r="U2" s="1109"/>
      <c r="V2" s="1112"/>
      <c r="W2" s="1109"/>
      <c r="X2" s="1109"/>
      <c r="Y2" s="1111"/>
      <c r="Z2" s="553"/>
      <c r="AA2" s="637"/>
      <c r="AB2" s="1113"/>
    </row>
    <row r="3" spans="1:28" s="1114" customFormat="1" ht="15.5">
      <c r="A3" s="1115" t="s">
        <v>611</v>
      </c>
      <c r="B3" s="1102"/>
      <c r="C3" s="1116"/>
      <c r="F3" s="1117"/>
      <c r="G3" s="1118"/>
      <c r="H3" s="1119"/>
      <c r="K3" s="1120"/>
      <c r="V3" s="1121"/>
      <c r="Y3" s="1122"/>
      <c r="Z3" s="559"/>
      <c r="AA3" s="640"/>
      <c r="AB3" s="1123"/>
    </row>
    <row r="4" spans="1:28" s="1114" customFormat="1">
      <c r="A4" s="1124" t="s">
        <v>612</v>
      </c>
      <c r="B4" s="1102"/>
      <c r="C4" s="1116"/>
      <c r="D4" s="2065"/>
      <c r="E4" s="2065"/>
      <c r="F4" s="2065"/>
      <c r="G4" s="1118"/>
      <c r="H4" s="2066" t="s">
        <v>637</v>
      </c>
      <c r="I4" s="2066"/>
      <c r="J4" s="2066"/>
      <c r="K4" s="2066"/>
      <c r="L4" s="2066"/>
      <c r="M4" s="2066"/>
      <c r="N4" s="2066"/>
      <c r="O4" s="2066"/>
      <c r="P4" s="2066"/>
      <c r="Q4" s="2066"/>
      <c r="R4" s="2066"/>
      <c r="S4" s="2066"/>
      <c r="T4" s="2066"/>
      <c r="U4" s="2066"/>
      <c r="V4" s="2066"/>
      <c r="W4" s="2066"/>
      <c r="X4" s="2066"/>
      <c r="Y4" s="1122"/>
      <c r="Z4" s="559"/>
      <c r="AA4" s="640"/>
      <c r="AB4" s="1123"/>
    </row>
    <row r="5" spans="1:28" s="1114" customFormat="1">
      <c r="A5" s="1218">
        <f>'AMORT. PROFILE 0% CPR'!A5</f>
        <v>8182368484.4700003</v>
      </c>
      <c r="B5" s="1102"/>
      <c r="C5" s="1116"/>
      <c r="D5" s="2065"/>
      <c r="E5" s="2065"/>
      <c r="F5" s="2065"/>
      <c r="G5" s="1118"/>
      <c r="H5" s="2066"/>
      <c r="I5" s="2066"/>
      <c r="J5" s="2066"/>
      <c r="K5" s="2066"/>
      <c r="L5" s="2066"/>
      <c r="M5" s="2066"/>
      <c r="N5" s="2066"/>
      <c r="O5" s="2066"/>
      <c r="P5" s="2066"/>
      <c r="Q5" s="2066"/>
      <c r="R5" s="2066"/>
      <c r="S5" s="2066"/>
      <c r="T5" s="2066"/>
      <c r="U5" s="2066"/>
      <c r="V5" s="2066"/>
      <c r="W5" s="2066"/>
      <c r="X5" s="2066"/>
      <c r="Y5" s="1122"/>
      <c r="Z5" s="559"/>
      <c r="AA5" s="640"/>
      <c r="AB5" s="1123"/>
    </row>
    <row r="6" spans="1:28" s="1114" customFormat="1" ht="16.5" customHeight="1">
      <c r="A6" s="1124" t="s">
        <v>614</v>
      </c>
      <c r="B6" s="1102"/>
      <c r="C6" s="1116"/>
      <c r="F6" s="1117"/>
      <c r="G6" s="1118"/>
      <c r="H6" s="1119"/>
      <c r="K6" s="1120"/>
      <c r="V6" s="1121"/>
      <c r="Y6" s="1122"/>
      <c r="Z6" s="559"/>
      <c r="AA6" s="643"/>
      <c r="AB6" s="1123"/>
    </row>
    <row r="7" spans="1:28">
      <c r="A7" s="1218">
        <f>'AMORT. PROFILE 0% CPR'!A7</f>
        <v>7882097726.96</v>
      </c>
      <c r="C7" s="1125"/>
      <c r="H7" s="1666" t="s">
        <v>1366</v>
      </c>
      <c r="AB7" s="1126"/>
    </row>
    <row r="8" spans="1:28" s="1127" customFormat="1">
      <c r="B8" s="1128"/>
      <c r="C8" s="1129"/>
      <c r="D8" s="1130"/>
      <c r="E8" s="1130"/>
      <c r="F8" s="1131"/>
      <c r="G8" s="1132"/>
      <c r="H8" s="1665" t="s">
        <v>615</v>
      </c>
      <c r="I8" s="1132"/>
      <c r="J8" s="2067" t="s">
        <v>616</v>
      </c>
      <c r="K8" s="2067"/>
      <c r="L8" s="2067"/>
      <c r="M8" s="2067"/>
      <c r="N8" s="2067"/>
      <c r="O8" s="1132"/>
      <c r="P8" s="2067" t="s">
        <v>122</v>
      </c>
      <c r="Q8" s="2067"/>
      <c r="R8" s="2067"/>
      <c r="S8" s="2067"/>
      <c r="T8" s="2067"/>
      <c r="U8" s="2067"/>
      <c r="V8" s="2067"/>
      <c r="X8" s="2067" t="s">
        <v>123</v>
      </c>
      <c r="Y8" s="2067"/>
      <c r="Z8" s="2067"/>
      <c r="AA8" s="2067"/>
      <c r="AB8" s="1133"/>
    </row>
    <row r="9" spans="1:28" ht="15.5">
      <c r="A9" s="1115" t="s">
        <v>617</v>
      </c>
      <c r="B9" s="1134"/>
      <c r="C9" s="1135"/>
      <c r="D9" s="1136"/>
      <c r="E9" s="1136"/>
      <c r="F9" s="1136"/>
      <c r="G9" s="1137"/>
      <c r="H9" s="1138"/>
      <c r="I9" s="1137"/>
      <c r="J9" s="1137"/>
      <c r="K9" s="1139"/>
      <c r="L9" s="1137"/>
      <c r="M9" s="1137"/>
      <c r="N9" s="1137"/>
      <c r="O9" s="1137"/>
      <c r="P9" s="1137"/>
      <c r="Q9" s="1137"/>
      <c r="R9" s="1137"/>
      <c r="S9" s="1137"/>
      <c r="T9" s="1137"/>
      <c r="X9" s="1137"/>
      <c r="Y9" s="1137"/>
      <c r="Z9" s="1137"/>
      <c r="AB9" s="1126"/>
    </row>
    <row r="10" spans="1:28" s="1127" customFormat="1" ht="18" customHeight="1">
      <c r="A10" s="1124" t="s">
        <v>612</v>
      </c>
      <c r="B10" s="1140"/>
      <c r="C10" s="1141"/>
      <c r="D10" s="1142" t="s">
        <v>618</v>
      </c>
      <c r="E10" s="1214" t="s">
        <v>5</v>
      </c>
      <c r="F10" s="1215" t="s">
        <v>619</v>
      </c>
      <c r="G10" s="1143"/>
      <c r="H10" s="1216" t="s">
        <v>620</v>
      </c>
      <c r="J10" s="1214" t="s">
        <v>621</v>
      </c>
      <c r="K10" s="1217" t="s">
        <v>75</v>
      </c>
      <c r="L10" s="1214" t="s">
        <v>622</v>
      </c>
      <c r="M10" s="1214" t="s">
        <v>623</v>
      </c>
      <c r="N10" s="1214" t="s">
        <v>624</v>
      </c>
      <c r="P10" s="1214" t="s">
        <v>625</v>
      </c>
      <c r="Q10" s="1214" t="s">
        <v>626</v>
      </c>
      <c r="R10" s="1214" t="s">
        <v>621</v>
      </c>
      <c r="S10" s="1214" t="s">
        <v>627</v>
      </c>
      <c r="T10" s="1214" t="s">
        <v>624</v>
      </c>
      <c r="U10" s="1214" t="s">
        <v>628</v>
      </c>
      <c r="V10" s="1214" t="s">
        <v>629</v>
      </c>
      <c r="X10" s="1214" t="s">
        <v>621</v>
      </c>
      <c r="Y10" s="1214" t="s">
        <v>627</v>
      </c>
      <c r="Z10" s="1214" t="s">
        <v>624</v>
      </c>
      <c r="AA10" s="1214" t="s">
        <v>628</v>
      </c>
      <c r="AB10" s="1133"/>
    </row>
    <row r="11" spans="1:28">
      <c r="A11" s="1218">
        <f>'AMORT. PROFILE 0% CPR'!A11</f>
        <v>7773200000</v>
      </c>
      <c r="B11" s="1144"/>
      <c r="C11" s="1145"/>
      <c r="D11" s="1146">
        <f ca="1">IF(E11&lt;&gt;"",EOMONTH(E11,-1),"")</f>
        <v>45716</v>
      </c>
      <c r="E11" s="1147">
        <f ca="1">IF(INDIRECT("A"&amp;(IFERROR(MATCH(A31,A:A),999)+1))&gt;0,INDIRECT("A"&amp;(IFERROR(MATCH(A31,A:A),999)+1)),"")</f>
        <v>45743</v>
      </c>
      <c r="F11" s="1148">
        <f ca="1">IF(E11&lt;&gt;"",E11-$A$31,"")</f>
        <v>28</v>
      </c>
      <c r="G11" s="1149">
        <f ca="1">IF(F11&lt;&gt;"",COUNTIF($F$11:F11,"&gt;0"),"")</f>
        <v>1</v>
      </c>
      <c r="H11" s="1150">
        <v>5.7045189783785418E-3</v>
      </c>
      <c r="I11" s="1149"/>
      <c r="J11" s="1151">
        <f ca="1">IF(G11=1,$A$7,N10)</f>
        <v>7882097726.96</v>
      </c>
      <c r="K11" s="1152">
        <f ca="1">H11*J11</f>
        <v>44963576.072877683</v>
      </c>
      <c r="L11" s="1151">
        <f ca="1">IF(E11&lt;&gt;"",(1-(1-$A$25)^(1/12))*(J11-K11),"")</f>
        <v>54267315.570054911</v>
      </c>
      <c r="M11" s="1151">
        <f ca="1">IF(J11-K11-L11&lt;$A$27*$A$5,J11-K11-L11,0)</f>
        <v>0</v>
      </c>
      <c r="N11" s="1151">
        <f ca="1">IF(E11&lt;&gt;"",J11-K11-L11-M11,"")</f>
        <v>7782866835.3170671</v>
      </c>
      <c r="O11" s="1094"/>
      <c r="P11" s="1151">
        <f ca="1">IF(G11&lt;&gt; "", R11+X11-N11, "")</f>
        <v>99231581.922933578</v>
      </c>
      <c r="Q11" s="1151">
        <f ca="1">IF(E11&lt;&gt;"", N11*(1-$A$15), "")</f>
        <v>7393723493.5512133</v>
      </c>
      <c r="R11" s="1151">
        <f>$A$13</f>
        <v>7487993518.8000011</v>
      </c>
      <c r="S11" s="1151">
        <f ca="1">IF(E11&lt;&gt;"", MIN(P11,MAX(R11-Q11,0)), "")</f>
        <v>94270025.24878788</v>
      </c>
      <c r="T11" s="1151">
        <f ca="1">IF(E11&lt;&gt;"", R11-S11, "")</f>
        <v>7393723493.5512133</v>
      </c>
      <c r="U11" s="1153">
        <f ca="1">IF(E11&lt;&gt;"", R11/$A$11, "")</f>
        <v>0.96330900000000019</v>
      </c>
      <c r="V11" s="1154">
        <f ca="1">IF(E11&lt;&gt;"", IFERROR(1-T11/N11, "n.a."), "")</f>
        <v>5.0000000000000044E-2</v>
      </c>
      <c r="X11" s="1155">
        <f>$A$21</f>
        <v>394104898.44</v>
      </c>
      <c r="Y11" s="1155">
        <f ca="1">IF(E11&lt;&gt;"", P11-S11, "")</f>
        <v>4961556.6741456985</v>
      </c>
      <c r="Z11" s="1155">
        <f ca="1">IF(E11&lt;&gt;"", X11-Y11, "")</f>
        <v>389143341.7658543</v>
      </c>
      <c r="AA11" s="1153">
        <f ca="1">IF(E11&lt;&gt;"", X11/$A$19, "")</f>
        <v>0.96311069999999999</v>
      </c>
      <c r="AB11" s="1126"/>
    </row>
    <row r="12" spans="1:28">
      <c r="A12" s="1124" t="s">
        <v>614</v>
      </c>
      <c r="B12" s="1156"/>
      <c r="C12" s="1145"/>
      <c r="D12" s="1146">
        <f t="shared" ref="D12:D75" ca="1" si="0">IF(E12&lt;&gt;"",EOMONTH(E12,-1),"")</f>
        <v>45747</v>
      </c>
      <c r="E12" s="1147">
        <f t="shared" ref="E12:E75" ca="1" si="1">IF(INDIRECT("A"&amp;(IFERROR(MATCH(E11,A:A),999)+1))&gt;0,INDIRECT("A"&amp;(IFERROR(MATCH(E11,A:A),999)+1)),"")</f>
        <v>45775</v>
      </c>
      <c r="F12" s="1148">
        <f t="shared" ref="F12:F75" ca="1" si="2">IF(E12&lt;&gt;"",E12-$A$31,"")</f>
        <v>60</v>
      </c>
      <c r="G12" s="1149">
        <f ca="1">IF(F12&lt;&gt;"",COUNTIF($F$11:F12,"&gt;0"),"")</f>
        <v>2</v>
      </c>
      <c r="H12" s="1150">
        <v>5.7662737037847715E-3</v>
      </c>
      <c r="I12" s="1149"/>
      <c r="J12" s="1151">
        <f t="shared" ref="J12:J75" ca="1" si="3">IF(G12=1,$A$7,N11)</f>
        <v>7782866835.3170671</v>
      </c>
      <c r="K12" s="1152">
        <f t="shared" ref="K12:K75" ca="1" si="4">H12*J12</f>
        <v>44878140.37254741</v>
      </c>
      <c r="L12" s="1151">
        <f t="shared" ref="L12:L75" ca="1" si="5">IF(E12&lt;&gt;"",(1-(1-$A$25)^(1/12))*(J12-K12),"")</f>
        <v>53580794.497251131</v>
      </c>
      <c r="M12" s="1151">
        <f t="shared" ref="M12:M75" ca="1" si="6">IF(J12-K12-L12&lt;$A$27*$A$5,J12-K12-L12,0)</f>
        <v>0</v>
      </c>
      <c r="N12" s="1151">
        <f ca="1">IF(E12&lt;&gt;"",J12-K12-L12-M12,"")</f>
        <v>7684407900.4472685</v>
      </c>
      <c r="O12" s="1094"/>
      <c r="P12" s="1151">
        <f t="shared" ref="P12:P75" ca="1" si="7">IF(G12&lt;&gt; "", R12+X12-N12, "")</f>
        <v>98458934.86979866</v>
      </c>
      <c r="Q12" s="1151">
        <f t="shared" ref="Q12:Q75" ca="1" si="8">IF(E12&lt;&gt;"", N12*(1-$A$15), "")</f>
        <v>7300187505.4249048</v>
      </c>
      <c r="R12" s="1151">
        <f ca="1">IF(E12&lt;&gt;"", T11, "")</f>
        <v>7393723493.5512133</v>
      </c>
      <c r="S12" s="1151">
        <f ca="1">IF(E12&lt;&gt;"", MIN(P12,MAX(R12-Q12,0)), "")</f>
        <v>93535988.126308441</v>
      </c>
      <c r="T12" s="1151">
        <f t="shared" ref="T12:T75" ca="1" si="9">IF(E12&lt;&gt;"", R12-S12, "")</f>
        <v>7300187505.4249048</v>
      </c>
      <c r="U12" s="1153">
        <f t="shared" ref="U12:U75" ca="1" si="10">IF(E12&lt;&gt;"", R12/$A$11, "")</f>
        <v>0.9511814302412408</v>
      </c>
      <c r="V12" s="1154">
        <f t="shared" ref="V12:V75" ca="1" si="11">IF(E12&lt;&gt;"", IFERROR(1-T12/N12, "n.a."), "")</f>
        <v>5.0000000000000044E-2</v>
      </c>
      <c r="X12" s="1155">
        <f ca="1">IF(E12&lt;&gt;"", Z11, "")</f>
        <v>389143341.7658543</v>
      </c>
      <c r="Y12" s="1155">
        <f t="shared" ref="Y12:Y75" ca="1" si="12">IF(E12&lt;&gt;"", P12-S12, "")</f>
        <v>4922946.7434902191</v>
      </c>
      <c r="Z12" s="1155">
        <f t="shared" ref="Z12:Z75" ca="1" si="13">IF(E12&lt;&gt;"", X12-Y12, "")</f>
        <v>384220395.02236408</v>
      </c>
      <c r="AA12" s="1153">
        <f t="shared" ref="AA12:AA75" ca="1" si="14">IF(E12&lt;&gt;"", X12/$A$19, "")</f>
        <v>0.95098568368977099</v>
      </c>
      <c r="AB12" s="1126"/>
    </row>
    <row r="13" spans="1:28">
      <c r="A13" s="1218">
        <f>'AMORT. PROFILE 0% CPR'!A13</f>
        <v>7487993518.8000011</v>
      </c>
      <c r="B13" s="1157"/>
      <c r="C13" s="1158"/>
      <c r="D13" s="1146">
        <f t="shared" ca="1" si="0"/>
        <v>45777</v>
      </c>
      <c r="E13" s="1147">
        <f t="shared" ca="1" si="1"/>
        <v>45804</v>
      </c>
      <c r="F13" s="1148">
        <f t="shared" ca="1" si="2"/>
        <v>89</v>
      </c>
      <c r="G13" s="1149">
        <f ca="1">IF(F13&lt;&gt;"",COUNTIF($F$11:F13,"&gt;0"),"")</f>
        <v>3</v>
      </c>
      <c r="H13" s="1150">
        <v>5.7983312736019704E-3</v>
      </c>
      <c r="I13" s="1149"/>
      <c r="J13" s="1151">
        <f t="shared" ca="1" si="3"/>
        <v>7684407900.4472685</v>
      </c>
      <c r="K13" s="1152">
        <f t="shared" ca="1" si="4"/>
        <v>44556742.648277454</v>
      </c>
      <c r="L13" s="1151">
        <f t="shared" ca="1" si="5"/>
        <v>52901252.63985654</v>
      </c>
      <c r="M13" s="1151">
        <f t="shared" ca="1" si="6"/>
        <v>0</v>
      </c>
      <c r="N13" s="1151">
        <f t="shared" ref="N13:N76" ca="1" si="15">IF(E13&lt;&gt;"",J13-K13-L13-M13,"")</f>
        <v>7586949905.1591349</v>
      </c>
      <c r="O13" s="1094"/>
      <c r="P13" s="1151">
        <f t="shared" ca="1" si="7"/>
        <v>97457995.288133621</v>
      </c>
      <c r="Q13" s="1151">
        <f t="shared" ca="1" si="8"/>
        <v>7207602409.9011774</v>
      </c>
      <c r="R13" s="1151">
        <f t="shared" ref="R13:R76" ca="1" si="16">IF(E13&lt;&gt;"", T12, "")</f>
        <v>7300187505.4249048</v>
      </c>
      <c r="S13" s="1151">
        <f t="shared" ref="S13:S76" ca="1" si="17">IF(E13&lt;&gt;"", MIN(P13,MAX(R13-Q13,0)), "")</f>
        <v>92585095.523727417</v>
      </c>
      <c r="T13" s="1151">
        <f t="shared" ca="1" si="9"/>
        <v>7207602409.9011774</v>
      </c>
      <c r="U13" s="1153">
        <f t="shared" ca="1" si="10"/>
        <v>0.9391482922637916</v>
      </c>
      <c r="V13" s="1154">
        <f t="shared" ca="1" si="11"/>
        <v>5.0000000000000044E-2</v>
      </c>
      <c r="X13" s="1155">
        <f t="shared" ref="X13:X76" ca="1" si="18">IF(E13&lt;&gt;"", Z12, "")</f>
        <v>384220395.02236408</v>
      </c>
      <c r="Y13" s="1155">
        <f t="shared" ca="1" si="12"/>
        <v>4872899.7644062042</v>
      </c>
      <c r="Z13" s="1155">
        <f t="shared" ca="1" si="13"/>
        <v>379347495.25795788</v>
      </c>
      <c r="AA13" s="1153">
        <f t="shared" ca="1" si="14"/>
        <v>0.93895502204878811</v>
      </c>
      <c r="AB13" s="1126"/>
    </row>
    <row r="14" spans="1:28">
      <c r="A14" s="1124" t="s">
        <v>630</v>
      </c>
      <c r="B14" s="1159"/>
      <c r="C14" s="1160"/>
      <c r="D14" s="1146">
        <f t="shared" ca="1" si="0"/>
        <v>45808</v>
      </c>
      <c r="E14" s="1147">
        <f t="shared" ca="1" si="1"/>
        <v>45835</v>
      </c>
      <c r="F14" s="1148">
        <f t="shared" ca="1" si="2"/>
        <v>120</v>
      </c>
      <c r="G14" s="1149">
        <f ca="1">IF(F14&lt;&gt;"",COUNTIF($F$11:F14,"&gt;0"),"")</f>
        <v>4</v>
      </c>
      <c r="H14" s="1150">
        <v>5.8450978549635232E-3</v>
      </c>
      <c r="I14" s="1149"/>
      <c r="J14" s="1151">
        <f t="shared" ca="1" si="3"/>
        <v>7586949905.1591349</v>
      </c>
      <c r="K14" s="1152">
        <f t="shared" ca="1" si="4"/>
        <v>44346464.616361365</v>
      </c>
      <c r="L14" s="1151">
        <f t="shared" ca="1" si="5"/>
        <v>52227872.235845812</v>
      </c>
      <c r="M14" s="1151">
        <f t="shared" ca="1" si="6"/>
        <v>0</v>
      </c>
      <c r="N14" s="1151">
        <f t="shared" ca="1" si="15"/>
        <v>7490375568.3069277</v>
      </c>
      <c r="O14" s="1094"/>
      <c r="P14" s="1151">
        <f t="shared" ca="1" si="7"/>
        <v>96574336.852207184</v>
      </c>
      <c r="Q14" s="1151">
        <f t="shared" ca="1" si="8"/>
        <v>7115856789.8915806</v>
      </c>
      <c r="R14" s="1151">
        <f t="shared" ca="1" si="16"/>
        <v>7207602409.9011774</v>
      </c>
      <c r="S14" s="1151">
        <f t="shared" ca="1" si="17"/>
        <v>91745620.009596825</v>
      </c>
      <c r="T14" s="1151">
        <f t="shared" ca="1" si="9"/>
        <v>7115856789.8915806</v>
      </c>
      <c r="U14" s="1153">
        <f t="shared" ca="1" si="10"/>
        <v>0.92723748390639338</v>
      </c>
      <c r="V14" s="1154">
        <f t="shared" ca="1" si="11"/>
        <v>5.0000000000000044E-2</v>
      </c>
      <c r="X14" s="1155">
        <f t="shared" ca="1" si="18"/>
        <v>379347495.25795788</v>
      </c>
      <c r="Y14" s="1155">
        <f t="shared" ca="1" si="12"/>
        <v>4828716.8426103592</v>
      </c>
      <c r="Z14" s="1155">
        <f t="shared" ca="1" si="13"/>
        <v>374518778.41534752</v>
      </c>
      <c r="AA14" s="1153">
        <f t="shared" ca="1" si="14"/>
        <v>0.92704666485326948</v>
      </c>
      <c r="AB14" s="1126"/>
    </row>
    <row r="15" spans="1:28">
      <c r="A15" s="1219">
        <f>'11 bis-Notes Calculation'!N17</f>
        <v>0.05</v>
      </c>
      <c r="B15" s="1157"/>
      <c r="C15" s="1161"/>
      <c r="D15" s="1146">
        <f t="shared" ca="1" si="0"/>
        <v>45838</v>
      </c>
      <c r="E15" s="1147">
        <f t="shared" ca="1" si="1"/>
        <v>45866</v>
      </c>
      <c r="F15" s="1148">
        <f t="shared" ca="1" si="2"/>
        <v>151</v>
      </c>
      <c r="G15" s="1149">
        <f ca="1">IF(F15&lt;&gt;"",COUNTIF($F$11:F15,"&gt;0"),"")</f>
        <v>5</v>
      </c>
      <c r="H15" s="1150">
        <v>5.8812501649786412E-3</v>
      </c>
      <c r="I15" s="1149"/>
      <c r="J15" s="1151">
        <f t="shared" ca="1" si="3"/>
        <v>7490375568.3069277</v>
      </c>
      <c r="K15" s="1152">
        <f t="shared" ca="1" si="4"/>
        <v>44052772.546857104</v>
      </c>
      <c r="L15" s="1151">
        <f t="shared" ca="1" si="5"/>
        <v>51561188.211670995</v>
      </c>
      <c r="M15" s="1151">
        <f t="shared" ca="1" si="6"/>
        <v>0</v>
      </c>
      <c r="N15" s="1151">
        <f t="shared" ca="1" si="15"/>
        <v>7394761607.5483999</v>
      </c>
      <c r="O15" s="1094"/>
      <c r="P15" s="1151">
        <f t="shared" ca="1" si="7"/>
        <v>95613960.758527756</v>
      </c>
      <c r="Q15" s="1151">
        <f t="shared" ca="1" si="8"/>
        <v>7025023527.1709795</v>
      </c>
      <c r="R15" s="1151">
        <f t="shared" ca="1" si="16"/>
        <v>7115856789.8915806</v>
      </c>
      <c r="S15" s="1151">
        <f t="shared" ca="1" si="17"/>
        <v>90833262.720601082</v>
      </c>
      <c r="T15" s="1151">
        <f t="shared" ca="1" si="9"/>
        <v>7025023527.1709795</v>
      </c>
      <c r="U15" s="1153">
        <f t="shared" ca="1" si="10"/>
        <v>0.91543467167853398</v>
      </c>
      <c r="V15" s="1154">
        <f t="shared" ca="1" si="11"/>
        <v>5.0000000000000044E-2</v>
      </c>
      <c r="X15" s="1155">
        <f t="shared" ca="1" si="18"/>
        <v>374518778.41534752</v>
      </c>
      <c r="Y15" s="1155">
        <f t="shared" ca="1" si="12"/>
        <v>4780698.0379266739</v>
      </c>
      <c r="Z15" s="1155">
        <f t="shared" ca="1" si="13"/>
        <v>369738080.37742084</v>
      </c>
      <c r="AA15" s="1153">
        <f t="shared" ca="1" si="14"/>
        <v>0.91524628156243282</v>
      </c>
      <c r="AB15" s="1126"/>
    </row>
    <row r="16" spans="1:28">
      <c r="C16" s="1160"/>
      <c r="D16" s="1146">
        <f t="shared" ca="1" si="0"/>
        <v>45869</v>
      </c>
      <c r="E16" s="1147">
        <f t="shared" ca="1" si="1"/>
        <v>45896</v>
      </c>
      <c r="F16" s="1148">
        <f t="shared" ca="1" si="2"/>
        <v>181</v>
      </c>
      <c r="G16" s="1149">
        <f ca="1">IF(F16&lt;&gt;"",COUNTIF($F$11:F16,"&gt;0"),"")</f>
        <v>6</v>
      </c>
      <c r="H16" s="1150">
        <v>5.9276766132720128E-3</v>
      </c>
      <c r="I16" s="1149"/>
      <c r="J16" s="1151">
        <f t="shared" ca="1" si="3"/>
        <v>7394761607.5483999</v>
      </c>
      <c r="K16" s="1152">
        <f t="shared" ca="1" si="4"/>
        <v>43833755.441786401</v>
      </c>
      <c r="L16" s="1151">
        <f t="shared" ca="1" si="5"/>
        <v>50900637.121009395</v>
      </c>
      <c r="M16" s="1151">
        <f t="shared" ca="1" si="6"/>
        <v>0</v>
      </c>
      <c r="N16" s="1151">
        <f t="shared" ca="1" si="15"/>
        <v>7300027214.9856033</v>
      </c>
      <c r="O16" s="1094"/>
      <c r="P16" s="1151">
        <f t="shared" ca="1" si="7"/>
        <v>94734392.562796593</v>
      </c>
      <c r="Q16" s="1151">
        <f t="shared" ca="1" si="8"/>
        <v>6935025854.2363224</v>
      </c>
      <c r="R16" s="1151">
        <f t="shared" ca="1" si="16"/>
        <v>7025023527.1709795</v>
      </c>
      <c r="S16" s="1151">
        <f t="shared" ca="1" si="17"/>
        <v>89997672.934657097</v>
      </c>
      <c r="T16" s="1151">
        <f t="shared" ca="1" si="9"/>
        <v>6935025854.2363224</v>
      </c>
      <c r="U16" s="1153">
        <f t="shared" ca="1" si="10"/>
        <v>0.90374923161258935</v>
      </c>
      <c r="V16" s="1154">
        <f t="shared" ca="1" si="11"/>
        <v>5.0000000000000155E-2</v>
      </c>
      <c r="X16" s="1155">
        <f t="shared" ca="1" si="18"/>
        <v>369738080.37742084</v>
      </c>
      <c r="Y16" s="1155">
        <f t="shared" ca="1" si="12"/>
        <v>4736719.6281394958</v>
      </c>
      <c r="Z16" s="1155">
        <f t="shared" ca="1" si="13"/>
        <v>365001360.74928135</v>
      </c>
      <c r="AA16" s="1153">
        <f t="shared" ca="1" si="14"/>
        <v>0.90356324627913209</v>
      </c>
      <c r="AB16" s="1126"/>
    </row>
    <row r="17" spans="1:28" ht="15.5">
      <c r="A17" s="1115" t="s">
        <v>631</v>
      </c>
      <c r="C17" s="1125"/>
      <c r="D17" s="1146">
        <f t="shared" ca="1" si="0"/>
        <v>45900</v>
      </c>
      <c r="E17" s="1147">
        <f t="shared" ca="1" si="1"/>
        <v>45929</v>
      </c>
      <c r="F17" s="1148">
        <f t="shared" ca="1" si="2"/>
        <v>214</v>
      </c>
      <c r="G17" s="1149">
        <f ca="1">IF(F17&lt;&gt;"",COUNTIF($F$11:F17,"&gt;0"),"")</f>
        <v>7</v>
      </c>
      <c r="H17" s="1150">
        <v>5.9647273934845015E-3</v>
      </c>
      <c r="I17" s="1149"/>
      <c r="J17" s="1151">
        <f t="shared" ca="1" si="3"/>
        <v>7300027214.9856033</v>
      </c>
      <c r="K17" s="1152">
        <f t="shared" ca="1" si="4"/>
        <v>43542672.302407004</v>
      </c>
      <c r="L17" s="1151">
        <f t="shared" ca="1" si="5"/>
        <v>50246675.509878777</v>
      </c>
      <c r="M17" s="1151">
        <f t="shared" ca="1" si="6"/>
        <v>0</v>
      </c>
      <c r="N17" s="1151">
        <f t="shared" ca="1" si="15"/>
        <v>7206237867.173317</v>
      </c>
      <c r="O17" s="1094"/>
      <c r="P17" s="1151">
        <f t="shared" ca="1" si="7"/>
        <v>93789347.812286377</v>
      </c>
      <c r="Q17" s="1151">
        <f t="shared" ca="1" si="8"/>
        <v>6845925973.8146505</v>
      </c>
      <c r="R17" s="1151">
        <f t="shared" ca="1" si="16"/>
        <v>6935025854.2363224</v>
      </c>
      <c r="S17" s="1151">
        <f t="shared" ca="1" si="17"/>
        <v>89099880.421671867</v>
      </c>
      <c r="T17" s="1151">
        <f t="shared" ca="1" si="9"/>
        <v>6845925973.8146505</v>
      </c>
      <c r="U17" s="1153">
        <f t="shared" ca="1" si="10"/>
        <v>0.89217128778833976</v>
      </c>
      <c r="V17" s="1154">
        <f t="shared" ca="1" si="11"/>
        <v>5.0000000000000044E-2</v>
      </c>
      <c r="X17" s="1155">
        <f t="shared" ca="1" si="18"/>
        <v>365001360.74928135</v>
      </c>
      <c r="Y17" s="1155">
        <f t="shared" ca="1" si="12"/>
        <v>4689467.3906145096</v>
      </c>
      <c r="Z17" s="1155">
        <f t="shared" ca="1" si="13"/>
        <v>360311893.35866684</v>
      </c>
      <c r="AA17" s="1153">
        <f t="shared" ca="1" si="14"/>
        <v>0.89198768511554583</v>
      </c>
      <c r="AB17" s="1126"/>
    </row>
    <row r="18" spans="1:28">
      <c r="A18" s="1124" t="s">
        <v>612</v>
      </c>
      <c r="C18" s="1125"/>
      <c r="D18" s="1146">
        <f t="shared" ca="1" si="0"/>
        <v>45930</v>
      </c>
      <c r="E18" s="1147">
        <f t="shared" ca="1" si="1"/>
        <v>45957</v>
      </c>
      <c r="F18" s="1148">
        <f t="shared" ca="1" si="2"/>
        <v>242</v>
      </c>
      <c r="G18" s="1149">
        <f ca="1">IF(F18&lt;&gt;"",COUNTIF($F$11:F18,"&gt;0"),"")</f>
        <v>8</v>
      </c>
      <c r="H18" s="1150">
        <v>6.0052876992465311E-3</v>
      </c>
      <c r="I18" s="1149"/>
      <c r="J18" s="1151">
        <f t="shared" ca="1" si="3"/>
        <v>7206237867.173317</v>
      </c>
      <c r="K18" s="1152">
        <f t="shared" ca="1" si="4"/>
        <v>43275531.621580482</v>
      </c>
      <c r="L18" s="1151">
        <f t="shared" ca="1" si="5"/>
        <v>49599091.96345748</v>
      </c>
      <c r="M18" s="1151">
        <f t="shared" ca="1" si="6"/>
        <v>0</v>
      </c>
      <c r="N18" s="1151">
        <f t="shared" ca="1" si="15"/>
        <v>7113363243.5882797</v>
      </c>
      <c r="O18" s="1094"/>
      <c r="P18" s="1151">
        <f t="shared" ca="1" si="7"/>
        <v>92874623.585037231</v>
      </c>
      <c r="Q18" s="1151">
        <f t="shared" ca="1" si="8"/>
        <v>6757695081.408865</v>
      </c>
      <c r="R18" s="1151">
        <f t="shared" ca="1" si="16"/>
        <v>6845925973.8146505</v>
      </c>
      <c r="S18" s="1151">
        <f t="shared" ca="1" si="17"/>
        <v>88230892.405785561</v>
      </c>
      <c r="T18" s="1151">
        <f t="shared" ca="1" si="9"/>
        <v>6757695081.408865</v>
      </c>
      <c r="U18" s="1153">
        <f t="shared" ca="1" si="10"/>
        <v>0.88070884240913017</v>
      </c>
      <c r="V18" s="1154">
        <f t="shared" ca="1" si="11"/>
        <v>5.0000000000000155E-2</v>
      </c>
      <c r="X18" s="1155">
        <f t="shared" ca="1" si="18"/>
        <v>360311893.35866684</v>
      </c>
      <c r="Y18" s="1155">
        <f t="shared" ca="1" si="12"/>
        <v>4643731.1792516708</v>
      </c>
      <c r="Z18" s="1155">
        <f t="shared" ca="1" si="13"/>
        <v>355668162.17941517</v>
      </c>
      <c r="AA18" s="1153">
        <f t="shared" ca="1" si="14"/>
        <v>0.88052759862821806</v>
      </c>
      <c r="AB18" s="1126"/>
    </row>
    <row r="19" spans="1:28">
      <c r="A19" s="1218">
        <f>'AMORT. PROFILE 0% CPR'!A19</f>
        <v>409200000</v>
      </c>
      <c r="C19" s="1125"/>
      <c r="D19" s="1146">
        <f t="shared" ca="1" si="0"/>
        <v>45961</v>
      </c>
      <c r="E19" s="1147">
        <f t="shared" ca="1" si="1"/>
        <v>45988</v>
      </c>
      <c r="F19" s="1148">
        <f t="shared" ca="1" si="2"/>
        <v>273</v>
      </c>
      <c r="G19" s="1149">
        <f ca="1">IF(F19&lt;&gt;"",COUNTIF($F$11:F19,"&gt;0"),"")</f>
        <v>9</v>
      </c>
      <c r="H19" s="1150">
        <v>6.0525303175296792E-3</v>
      </c>
      <c r="I19" s="1149"/>
      <c r="J19" s="1151">
        <f t="shared" ca="1" si="3"/>
        <v>7113363243.5882797</v>
      </c>
      <c r="K19" s="1152">
        <f t="shared" ca="1" si="4"/>
        <v>43053846.691419318</v>
      </c>
      <c r="L19" s="1151">
        <f t="shared" ca="1" si="5"/>
        <v>48957527.564574763</v>
      </c>
      <c r="M19" s="1151">
        <f t="shared" ca="1" si="6"/>
        <v>0</v>
      </c>
      <c r="N19" s="1151">
        <f t="shared" ca="1" si="15"/>
        <v>7021351869.3322849</v>
      </c>
      <c r="O19" s="1094"/>
      <c r="P19" s="1151">
        <f t="shared" ca="1" si="7"/>
        <v>92011374.255994797</v>
      </c>
      <c r="Q19" s="1151">
        <f t="shared" ca="1" si="8"/>
        <v>6670284275.8656702</v>
      </c>
      <c r="R19" s="1151">
        <f t="shared" ca="1" si="16"/>
        <v>6757695081.408865</v>
      </c>
      <c r="S19" s="1151">
        <f t="shared" ca="1" si="17"/>
        <v>87410805.543194771</v>
      </c>
      <c r="T19" s="1151">
        <f t="shared" ca="1" si="9"/>
        <v>6670284275.8656702</v>
      </c>
      <c r="U19" s="1153">
        <f t="shared" ca="1" si="10"/>
        <v>0.86935818985859936</v>
      </c>
      <c r="V19" s="1154">
        <f t="shared" ca="1" si="11"/>
        <v>5.0000000000000044E-2</v>
      </c>
      <c r="X19" s="1155">
        <f t="shared" ca="1" si="18"/>
        <v>355668162.17941517</v>
      </c>
      <c r="Y19" s="1155">
        <f t="shared" ca="1" si="12"/>
        <v>4600568.7128000259</v>
      </c>
      <c r="Z19" s="1155">
        <f t="shared" ca="1" si="13"/>
        <v>351067593.46661514</v>
      </c>
      <c r="AA19" s="1153">
        <f t="shared" ca="1" si="14"/>
        <v>0.86917928196338012</v>
      </c>
      <c r="AB19" s="1126"/>
    </row>
    <row r="20" spans="1:28">
      <c r="A20" s="1124" t="s">
        <v>614</v>
      </c>
      <c r="C20" s="1125"/>
      <c r="D20" s="1146">
        <f t="shared" ca="1" si="0"/>
        <v>45991</v>
      </c>
      <c r="E20" s="1147">
        <f t="shared" ca="1" si="1"/>
        <v>46020</v>
      </c>
      <c r="F20" s="1148">
        <f t="shared" ca="1" si="2"/>
        <v>305</v>
      </c>
      <c r="G20" s="1149">
        <f ca="1">IF(F20&lt;&gt;"",COUNTIF($F$11:F20,"&gt;0"),"")</f>
        <v>10</v>
      </c>
      <c r="H20" s="1150">
        <v>6.088585956135875E-3</v>
      </c>
      <c r="I20" s="1149"/>
      <c r="J20" s="1151">
        <f t="shared" ca="1" si="3"/>
        <v>7021351869.3322849</v>
      </c>
      <c r="K20" s="1152">
        <f t="shared" ca="1" si="4"/>
        <v>42750104.384704925</v>
      </c>
      <c r="L20" s="1151">
        <f t="shared" ca="1" si="5"/>
        <v>48322508.831022695</v>
      </c>
      <c r="M20" s="1151">
        <f t="shared" ca="1" si="6"/>
        <v>0</v>
      </c>
      <c r="N20" s="1151">
        <f t="shared" ca="1" si="15"/>
        <v>6930279256.1165581</v>
      </c>
      <c r="O20" s="1094"/>
      <c r="P20" s="1151">
        <f t="shared" ca="1" si="7"/>
        <v>91072613.215726852</v>
      </c>
      <c r="Q20" s="1151">
        <f t="shared" ca="1" si="8"/>
        <v>6583765293.31073</v>
      </c>
      <c r="R20" s="1151">
        <f t="shared" ca="1" si="16"/>
        <v>6670284275.8656702</v>
      </c>
      <c r="S20" s="1151">
        <f t="shared" ca="1" si="17"/>
        <v>86518982.554940224</v>
      </c>
      <c r="T20" s="1151">
        <f t="shared" ca="1" si="9"/>
        <v>6583765293.31073</v>
      </c>
      <c r="U20" s="1153">
        <f t="shared" ca="1" si="10"/>
        <v>0.85811303914291026</v>
      </c>
      <c r="V20" s="1154">
        <f t="shared" ca="1" si="11"/>
        <v>5.0000000000000044E-2</v>
      </c>
      <c r="X20" s="1155">
        <f t="shared" ca="1" si="18"/>
        <v>351067593.46661514</v>
      </c>
      <c r="Y20" s="1155">
        <f t="shared" ca="1" si="12"/>
        <v>4553630.6607866287</v>
      </c>
      <c r="Z20" s="1155">
        <f t="shared" ca="1" si="13"/>
        <v>346513962.80582851</v>
      </c>
      <c r="AA20" s="1153">
        <f t="shared" ca="1" si="14"/>
        <v>0.85793644542183567</v>
      </c>
      <c r="AB20" s="1126"/>
    </row>
    <row r="21" spans="1:28">
      <c r="A21" s="1218">
        <f>'AMORT. PROFILE 0% CPR'!A21</f>
        <v>394104898.44</v>
      </c>
      <c r="C21" s="1125"/>
      <c r="D21" s="1146">
        <f t="shared" ca="1" si="0"/>
        <v>46022</v>
      </c>
      <c r="E21" s="1147">
        <f t="shared" ca="1" si="1"/>
        <v>46049</v>
      </c>
      <c r="F21" s="1148">
        <f t="shared" ca="1" si="2"/>
        <v>334</v>
      </c>
      <c r="G21" s="1149">
        <f ca="1">IF(F21&lt;&gt;"",COUNTIF($F$11:F21,"&gt;0"),"")</f>
        <v>11</v>
      </c>
      <c r="H21" s="1162">
        <v>6.133374550511099E-3</v>
      </c>
      <c r="I21" s="1149"/>
      <c r="J21" s="1151">
        <f t="shared" ca="1" si="3"/>
        <v>6930279256.1165581</v>
      </c>
      <c r="K21" s="1152">
        <f t="shared" ca="1" si="4"/>
        <v>42505998.417400286</v>
      </c>
      <c r="L21" s="1151">
        <f t="shared" ca="1" si="5"/>
        <v>47693577.493277349</v>
      </c>
      <c r="M21" s="1151">
        <f t="shared" ca="1" si="6"/>
        <v>0</v>
      </c>
      <c r="N21" s="1151">
        <f t="shared" ca="1" si="15"/>
        <v>6840079680.2058802</v>
      </c>
      <c r="O21" s="1094"/>
      <c r="P21" s="1151">
        <f t="shared" ca="1" si="7"/>
        <v>90199575.91067791</v>
      </c>
      <c r="Q21" s="1151">
        <f t="shared" ca="1" si="8"/>
        <v>6498075696.1955862</v>
      </c>
      <c r="R21" s="1151">
        <f t="shared" ca="1" si="16"/>
        <v>6583765293.31073</v>
      </c>
      <c r="S21" s="1151">
        <f t="shared" ca="1" si="17"/>
        <v>85689597.115143776</v>
      </c>
      <c r="T21" s="1151">
        <f t="shared" ca="1" si="9"/>
        <v>6498075696.1955862</v>
      </c>
      <c r="U21" s="1153">
        <f t="shared" ca="1" si="10"/>
        <v>0.84698261890993798</v>
      </c>
      <c r="V21" s="1154">
        <f t="shared" ca="1" si="11"/>
        <v>5.0000000000000044E-2</v>
      </c>
      <c r="X21" s="1155">
        <f t="shared" ca="1" si="18"/>
        <v>346513962.80582851</v>
      </c>
      <c r="Y21" s="1155">
        <f t="shared" ca="1" si="12"/>
        <v>4509978.7955341339</v>
      </c>
      <c r="Z21" s="1155">
        <f t="shared" ca="1" si="13"/>
        <v>342003984.01029438</v>
      </c>
      <c r="AA21" s="1153">
        <f t="shared" ca="1" si="14"/>
        <v>0.84680831575226911</v>
      </c>
      <c r="AB21" s="1126"/>
    </row>
    <row r="22" spans="1:28">
      <c r="A22" s="1163"/>
      <c r="C22" s="1125"/>
      <c r="D22" s="1146">
        <f t="shared" ca="1" si="0"/>
        <v>46053</v>
      </c>
      <c r="E22" s="1147">
        <f t="shared" ca="1" si="1"/>
        <v>46080</v>
      </c>
      <c r="F22" s="1148">
        <f t="shared" ca="1" si="2"/>
        <v>365</v>
      </c>
      <c r="G22" s="1149">
        <f ca="1">IF(F22&lt;&gt;"",COUNTIF($F$11:F22,"&gt;0"),"")</f>
        <v>12</v>
      </c>
      <c r="H22" s="1150">
        <v>6.1692309126794949E-3</v>
      </c>
      <c r="I22" s="1149"/>
      <c r="J22" s="1151">
        <f t="shared" ca="1" si="3"/>
        <v>6840079680.2058802</v>
      </c>
      <c r="K22" s="1152">
        <f t="shared" ca="1" si="4"/>
        <v>42198031.008316986</v>
      </c>
      <c r="L22" s="1151">
        <f t="shared" ca="1" si="5"/>
        <v>47071133.600939013</v>
      </c>
      <c r="M22" s="1151">
        <f t="shared" ca="1" si="6"/>
        <v>0</v>
      </c>
      <c r="N22" s="1151">
        <f t="shared" ca="1" si="15"/>
        <v>6750810515.5966244</v>
      </c>
      <c r="O22" s="1094"/>
      <c r="P22" s="1151">
        <f t="shared" ca="1" si="7"/>
        <v>89269164.609255791</v>
      </c>
      <c r="Q22" s="1151">
        <f t="shared" ca="1" si="8"/>
        <v>6413269989.8167925</v>
      </c>
      <c r="R22" s="1151">
        <f t="shared" ca="1" si="16"/>
        <v>6498075696.1955862</v>
      </c>
      <c r="S22" s="1151">
        <f t="shared" ca="1" si="17"/>
        <v>84805706.378793716</v>
      </c>
      <c r="T22" s="1151">
        <f t="shared" ca="1" si="9"/>
        <v>6413269989.8167925</v>
      </c>
      <c r="U22" s="1153">
        <f t="shared" ca="1" si="10"/>
        <v>0.83595889674723234</v>
      </c>
      <c r="V22" s="1154">
        <f t="shared" ca="1" si="11"/>
        <v>5.0000000000000044E-2</v>
      </c>
      <c r="X22" s="1155">
        <f t="shared" ca="1" si="18"/>
        <v>342003984.01029438</v>
      </c>
      <c r="Y22" s="1155">
        <f t="shared" ca="1" si="12"/>
        <v>4463458.2304620743</v>
      </c>
      <c r="Z22" s="1155">
        <f t="shared" ca="1" si="13"/>
        <v>337540525.7798323</v>
      </c>
      <c r="AA22" s="1153">
        <f t="shared" ca="1" si="14"/>
        <v>0.83578686219524534</v>
      </c>
      <c r="AB22" s="1126"/>
    </row>
    <row r="23" spans="1:28" ht="15.5">
      <c r="A23" s="1115" t="s">
        <v>632</v>
      </c>
      <c r="C23" s="1125"/>
      <c r="D23" s="1146">
        <f t="shared" ca="1" si="0"/>
        <v>46081</v>
      </c>
      <c r="E23" s="1147">
        <f t="shared" ca="1" si="1"/>
        <v>46108</v>
      </c>
      <c r="F23" s="1148">
        <f t="shared" ca="1" si="2"/>
        <v>393</v>
      </c>
      <c r="G23" s="1149">
        <f ca="1">IF(F23&lt;&gt;"",COUNTIF($F$11:F23,"&gt;0"),"")</f>
        <v>13</v>
      </c>
      <c r="H23" s="1150">
        <v>6.211379484955426E-3</v>
      </c>
      <c r="I23" s="1149"/>
      <c r="J23" s="1151">
        <f t="shared" ca="1" si="3"/>
        <v>6750810515.5966244</v>
      </c>
      <c r="K23" s="1152">
        <f t="shared" ca="1" si="4"/>
        <v>41931845.943398237</v>
      </c>
      <c r="L23" s="1151">
        <f t="shared" ca="1" si="5"/>
        <v>46454842.915515319</v>
      </c>
      <c r="M23" s="1151">
        <f t="shared" ca="1" si="6"/>
        <v>0</v>
      </c>
      <c r="N23" s="1151">
        <f t="shared" ca="1" si="15"/>
        <v>6662423826.737711</v>
      </c>
      <c r="O23" s="1094"/>
      <c r="P23" s="1151">
        <f t="shared" ca="1" si="7"/>
        <v>88386688.858913422</v>
      </c>
      <c r="Q23" s="1151">
        <f t="shared" ca="1" si="8"/>
        <v>6329302635.4008255</v>
      </c>
      <c r="R23" s="1151">
        <f t="shared" ca="1" si="16"/>
        <v>6413269989.8167925</v>
      </c>
      <c r="S23" s="1151">
        <f t="shared" ca="1" si="17"/>
        <v>83967354.415966988</v>
      </c>
      <c r="T23" s="1151">
        <f t="shared" ca="1" si="9"/>
        <v>6329302635.4008255</v>
      </c>
      <c r="U23" s="1153">
        <f t="shared" ca="1" si="10"/>
        <v>0.82504888460566983</v>
      </c>
      <c r="V23" s="1154">
        <f t="shared" ca="1" si="11"/>
        <v>4.9999999999999933E-2</v>
      </c>
      <c r="X23" s="1155">
        <f t="shared" ca="1" si="18"/>
        <v>337540525.7798323</v>
      </c>
      <c r="Y23" s="1155">
        <f t="shared" ca="1" si="12"/>
        <v>4419334.442946434</v>
      </c>
      <c r="Z23" s="1155">
        <f t="shared" ca="1" si="13"/>
        <v>333121191.33688587</v>
      </c>
      <c r="AA23" s="1153">
        <f t="shared" ca="1" si="14"/>
        <v>0.82487909525863223</v>
      </c>
      <c r="AB23" s="1126"/>
    </row>
    <row r="24" spans="1:28">
      <c r="A24" s="1124" t="s">
        <v>264</v>
      </c>
      <c r="C24" s="1125"/>
      <c r="D24" s="1146">
        <f t="shared" ca="1" si="0"/>
        <v>46112</v>
      </c>
      <c r="E24" s="1147">
        <f t="shared" ca="1" si="1"/>
        <v>46139</v>
      </c>
      <c r="F24" s="1148">
        <f t="shared" ca="1" si="2"/>
        <v>424</v>
      </c>
      <c r="G24" s="1149">
        <f ca="1">IF(F24&lt;&gt;"",COUNTIF($F$11:F24,"&gt;0"),"")</f>
        <v>14</v>
      </c>
      <c r="H24" s="1150">
        <v>6.2630015066440572E-3</v>
      </c>
      <c r="I24" s="1149"/>
      <c r="J24" s="1151">
        <f t="shared" ca="1" si="3"/>
        <v>6662423826.737711</v>
      </c>
      <c r="K24" s="1152">
        <f t="shared" ca="1" si="4"/>
        <v>41726770.464759551</v>
      </c>
      <c r="L24" s="1151">
        <f t="shared" ca="1" si="5"/>
        <v>45844239.683689527</v>
      </c>
      <c r="M24" s="1151">
        <f t="shared" ca="1" si="6"/>
        <v>0</v>
      </c>
      <c r="N24" s="1151">
        <f t="shared" ca="1" si="15"/>
        <v>6574852816.589262</v>
      </c>
      <c r="O24" s="1094"/>
      <c r="P24" s="1151">
        <f t="shared" ca="1" si="7"/>
        <v>87571010.148448944</v>
      </c>
      <c r="Q24" s="1151">
        <f t="shared" ca="1" si="8"/>
        <v>6246110175.759799</v>
      </c>
      <c r="R24" s="1151">
        <f t="shared" ca="1" si="16"/>
        <v>6329302635.4008255</v>
      </c>
      <c r="S24" s="1151">
        <f t="shared" ca="1" si="17"/>
        <v>83192459.641026497</v>
      </c>
      <c r="T24" s="1151">
        <f t="shared" ca="1" si="9"/>
        <v>6246110175.759799</v>
      </c>
      <c r="U24" s="1153">
        <f t="shared" ca="1" si="10"/>
        <v>0.81424672405197673</v>
      </c>
      <c r="V24" s="1154">
        <f t="shared" ca="1" si="11"/>
        <v>4.9999999999999933E-2</v>
      </c>
      <c r="X24" s="1155">
        <f t="shared" ca="1" si="18"/>
        <v>333121191.33688587</v>
      </c>
      <c r="Y24" s="1155">
        <f t="shared" ca="1" si="12"/>
        <v>4378550.5074224472</v>
      </c>
      <c r="Z24" s="1155">
        <f t="shared" ca="1" si="13"/>
        <v>328742640.82946342</v>
      </c>
      <c r="AA24" s="1153">
        <f t="shared" ca="1" si="14"/>
        <v>0.8140791577147749</v>
      </c>
      <c r="AB24" s="1126"/>
    </row>
    <row r="25" spans="1:28">
      <c r="A25" s="1219">
        <v>0.08</v>
      </c>
      <c r="C25" s="1125"/>
      <c r="D25" s="1146">
        <f t="shared" ca="1" si="0"/>
        <v>46142</v>
      </c>
      <c r="E25" s="1147">
        <f t="shared" ca="1" si="1"/>
        <v>46169</v>
      </c>
      <c r="F25" s="1148">
        <f t="shared" ca="1" si="2"/>
        <v>454</v>
      </c>
      <c r="G25" s="1149">
        <f ca="1">IF(F25&lt;&gt;"",COUNTIF($F$11:F25,"&gt;0"),"")</f>
        <v>15</v>
      </c>
      <c r="H25" s="1150">
        <v>6.292677908475707E-3</v>
      </c>
      <c r="I25" s="1149"/>
      <c r="J25" s="1151">
        <f t="shared" ca="1" si="3"/>
        <v>6574852816.589262</v>
      </c>
      <c r="K25" s="1152">
        <f t="shared" ca="1" si="4"/>
        <v>41373431.070430525</v>
      </c>
      <c r="L25" s="1151">
        <f t="shared" ca="1" si="5"/>
        <v>45240311.15943896</v>
      </c>
      <c r="M25" s="1151">
        <f t="shared" ca="1" si="6"/>
        <v>0</v>
      </c>
      <c r="N25" s="1151">
        <f t="shared" ca="1" si="15"/>
        <v>6488239074.3593922</v>
      </c>
      <c r="O25" s="1094"/>
      <c r="P25" s="1151">
        <f t="shared" ca="1" si="7"/>
        <v>86613742.229869843</v>
      </c>
      <c r="Q25" s="1151">
        <f t="shared" ca="1" si="8"/>
        <v>6163827120.6414223</v>
      </c>
      <c r="R25" s="1151">
        <f t="shared" ca="1" si="16"/>
        <v>6246110175.759799</v>
      </c>
      <c r="S25" s="1151">
        <f t="shared" ca="1" si="17"/>
        <v>82283055.118376732</v>
      </c>
      <c r="T25" s="1151">
        <f t="shared" ca="1" si="9"/>
        <v>6163827120.6414223</v>
      </c>
      <c r="U25" s="1153">
        <f t="shared" ca="1" si="10"/>
        <v>0.80354425149999986</v>
      </c>
      <c r="V25" s="1154">
        <f t="shared" ca="1" si="11"/>
        <v>5.0000000000000044E-2</v>
      </c>
      <c r="X25" s="1155">
        <f t="shared" ca="1" si="18"/>
        <v>328742640.82946342</v>
      </c>
      <c r="Y25" s="1155">
        <f t="shared" ca="1" si="12"/>
        <v>4330687.1114931107</v>
      </c>
      <c r="Z25" s="1155">
        <f t="shared" ca="1" si="13"/>
        <v>324411953.71797031</v>
      </c>
      <c r="AA25" s="1153">
        <f t="shared" ca="1" si="14"/>
        <v>0.80337888765753529</v>
      </c>
      <c r="AB25" s="1126"/>
    </row>
    <row r="26" spans="1:28">
      <c r="A26" s="1124" t="s">
        <v>633</v>
      </c>
      <c r="C26" s="1125"/>
      <c r="D26" s="1146">
        <f t="shared" ca="1" si="0"/>
        <v>46173</v>
      </c>
      <c r="E26" s="1147">
        <f t="shared" ca="1" si="1"/>
        <v>46202</v>
      </c>
      <c r="F26" s="1148">
        <f t="shared" ca="1" si="2"/>
        <v>487</v>
      </c>
      <c r="G26" s="1149">
        <f ca="1">IF(F26&lt;&gt;"",COUNTIF($F$11:F26,"&gt;0"),"")</f>
        <v>16</v>
      </c>
      <c r="H26" s="1150">
        <v>6.3358665088783829E-3</v>
      </c>
      <c r="I26" s="1149"/>
      <c r="J26" s="1151">
        <f t="shared" ca="1" si="3"/>
        <v>6488239074.3593922</v>
      </c>
      <c r="K26" s="1152">
        <f t="shared" ca="1" si="4"/>
        <v>41108616.652829751</v>
      </c>
      <c r="L26" s="1151">
        <f t="shared" ca="1" si="5"/>
        <v>44642398.143723398</v>
      </c>
      <c r="M26" s="1151">
        <f t="shared" ca="1" si="6"/>
        <v>0</v>
      </c>
      <c r="N26" s="1151">
        <f t="shared" ca="1" si="15"/>
        <v>6402488059.5628386</v>
      </c>
      <c r="O26" s="1094"/>
      <c r="P26" s="1151">
        <f t="shared" ca="1" si="7"/>
        <v>85751014.796553612</v>
      </c>
      <c r="Q26" s="1151">
        <f t="shared" ca="1" si="8"/>
        <v>6082363656.5846968</v>
      </c>
      <c r="R26" s="1151">
        <f t="shared" ca="1" si="16"/>
        <v>6163827120.6414223</v>
      </c>
      <c r="S26" s="1151">
        <f t="shared" ca="1" si="17"/>
        <v>81463464.056725502</v>
      </c>
      <c r="T26" s="1151">
        <f t="shared" ca="1" si="9"/>
        <v>6082363656.5846968</v>
      </c>
      <c r="U26" s="1153">
        <f t="shared" ca="1" si="10"/>
        <v>0.79295877124497272</v>
      </c>
      <c r="V26" s="1154">
        <f t="shared" ca="1" si="11"/>
        <v>4.9999999999999933E-2</v>
      </c>
      <c r="X26" s="1155">
        <f t="shared" ca="1" si="18"/>
        <v>324411953.71797031</v>
      </c>
      <c r="Y26" s="1155">
        <f t="shared" ca="1" si="12"/>
        <v>4287550.7398281097</v>
      </c>
      <c r="Z26" s="1155">
        <f t="shared" ca="1" si="13"/>
        <v>320124402.9781422</v>
      </c>
      <c r="AA26" s="1153">
        <f t="shared" ca="1" si="14"/>
        <v>0.79279558582104181</v>
      </c>
      <c r="AB26" s="1126"/>
    </row>
    <row r="27" spans="1:28">
      <c r="A27" s="1219">
        <v>0.1</v>
      </c>
      <c r="C27" s="1125"/>
      <c r="D27" s="1146">
        <f t="shared" ca="1" si="0"/>
        <v>46203</v>
      </c>
      <c r="E27" s="1147">
        <f t="shared" ca="1" si="1"/>
        <v>46230</v>
      </c>
      <c r="F27" s="1148">
        <f t="shared" ca="1" si="2"/>
        <v>515</v>
      </c>
      <c r="G27" s="1149">
        <f ca="1">IF(F27&lt;&gt;"",COUNTIF($F$11:F27,"&gt;0"),"")</f>
        <v>17</v>
      </c>
      <c r="H27" s="1150">
        <v>6.3739095470263527E-3</v>
      </c>
      <c r="I27" s="1149"/>
      <c r="J27" s="1151">
        <f t="shared" ca="1" si="3"/>
        <v>6402488059.5628386</v>
      </c>
      <c r="K27" s="1152">
        <f t="shared" ca="1" si="4"/>
        <v>40808879.767569803</v>
      </c>
      <c r="L27" s="1151">
        <f t="shared" ca="1" si="5"/>
        <v>44050700.799388461</v>
      </c>
      <c r="M27" s="1151">
        <f t="shared" ca="1" si="6"/>
        <v>0</v>
      </c>
      <c r="N27" s="1151">
        <f t="shared" ca="1" si="15"/>
        <v>6317628478.9958801</v>
      </c>
      <c r="O27" s="1094"/>
      <c r="P27" s="1151">
        <f t="shared" ca="1" si="7"/>
        <v>84859580.566958427</v>
      </c>
      <c r="Q27" s="1151">
        <f t="shared" ca="1" si="8"/>
        <v>6001747055.0460863</v>
      </c>
      <c r="R27" s="1151">
        <f t="shared" ca="1" si="16"/>
        <v>6082363656.5846968</v>
      </c>
      <c r="S27" s="1151">
        <f t="shared" ca="1" si="17"/>
        <v>80616601.538610458</v>
      </c>
      <c r="T27" s="1151">
        <f t="shared" ca="1" si="9"/>
        <v>6001747055.0460863</v>
      </c>
      <c r="U27" s="1153">
        <f t="shared" ca="1" si="10"/>
        <v>0.78247872904141114</v>
      </c>
      <c r="V27" s="1154">
        <f t="shared" ca="1" si="11"/>
        <v>4.9999999999999933E-2</v>
      </c>
      <c r="X27" s="1155">
        <f t="shared" ca="1" si="18"/>
        <v>320124402.9781422</v>
      </c>
      <c r="Y27" s="1155">
        <f t="shared" ca="1" si="12"/>
        <v>4242979.0283479691</v>
      </c>
      <c r="Z27" s="1155">
        <f t="shared" ca="1" si="13"/>
        <v>315881423.94979423</v>
      </c>
      <c r="AA27" s="1153">
        <f t="shared" ca="1" si="14"/>
        <v>0.78231770033759096</v>
      </c>
      <c r="AB27" s="1126"/>
    </row>
    <row r="28" spans="1:28">
      <c r="C28" s="1125"/>
      <c r="D28" s="1146">
        <f t="shared" ca="1" si="0"/>
        <v>46234</v>
      </c>
      <c r="E28" s="1147">
        <f t="shared" ca="1" si="1"/>
        <v>46261</v>
      </c>
      <c r="F28" s="1148">
        <f t="shared" ca="1" si="2"/>
        <v>546</v>
      </c>
      <c r="G28" s="1149">
        <f ca="1">IF(F28&lt;&gt;"",COUNTIF($F$11:F28,"&gt;0"),"")</f>
        <v>18</v>
      </c>
      <c r="H28" s="1150">
        <v>6.4206566612116898E-3</v>
      </c>
      <c r="I28" s="1149"/>
      <c r="J28" s="1151">
        <f t="shared" ca="1" si="3"/>
        <v>6317628478.9958801</v>
      </c>
      <c r="K28" s="1152">
        <f t="shared" ca="1" si="4"/>
        <v>40563323.376725577</v>
      </c>
      <c r="L28" s="1151">
        <f t="shared" ca="1" si="5"/>
        <v>43464800.920272864</v>
      </c>
      <c r="M28" s="1151">
        <f t="shared" ca="1" si="6"/>
        <v>0</v>
      </c>
      <c r="N28" s="1151">
        <f t="shared" ca="1" si="15"/>
        <v>6233600354.6988821</v>
      </c>
      <c r="O28" s="1094"/>
      <c r="P28" s="1151">
        <f t="shared" ca="1" si="7"/>
        <v>84028124.296998024</v>
      </c>
      <c r="Q28" s="1151">
        <f t="shared" ca="1" si="8"/>
        <v>5921920336.9639378</v>
      </c>
      <c r="R28" s="1151">
        <f t="shared" ca="1" si="16"/>
        <v>6001747055.0460863</v>
      </c>
      <c r="S28" s="1151">
        <f t="shared" ca="1" si="17"/>
        <v>79826718.082148552</v>
      </c>
      <c r="T28" s="1151">
        <f t="shared" ca="1" si="9"/>
        <v>5921920336.9639378</v>
      </c>
      <c r="U28" s="1153">
        <f t="shared" ca="1" si="10"/>
        <v>0.77210763328437271</v>
      </c>
      <c r="V28" s="1154">
        <f t="shared" ca="1" si="11"/>
        <v>5.0000000000000044E-2</v>
      </c>
      <c r="X28" s="1155">
        <f t="shared" ca="1" si="18"/>
        <v>315881423.94979423</v>
      </c>
      <c r="Y28" s="1155">
        <f t="shared" ca="1" si="12"/>
        <v>4201406.214849472</v>
      </c>
      <c r="Z28" s="1155">
        <f t="shared" ca="1" si="13"/>
        <v>311680017.73494476</v>
      </c>
      <c r="AA28" s="1153">
        <f t="shared" ca="1" si="14"/>
        <v>0.77194873888024007</v>
      </c>
      <c r="AB28" s="1126"/>
    </row>
    <row r="29" spans="1:28" ht="15.5">
      <c r="A29" s="1115" t="s">
        <v>634</v>
      </c>
      <c r="C29" s="1125"/>
      <c r="D29" s="1146">
        <f t="shared" ca="1" si="0"/>
        <v>46265</v>
      </c>
      <c r="E29" s="1147">
        <f t="shared" ca="1" si="1"/>
        <v>46293</v>
      </c>
      <c r="F29" s="1148">
        <f t="shared" ca="1" si="2"/>
        <v>578</v>
      </c>
      <c r="G29" s="1149">
        <f ca="1">IF(F29&lt;&gt;"",COUNTIF($F$11:F29,"&gt;0"),"")</f>
        <v>19</v>
      </c>
      <c r="H29" s="1150">
        <v>6.457233226186688E-3</v>
      </c>
      <c r="I29" s="1149"/>
      <c r="J29" s="1151">
        <f t="shared" ca="1" si="3"/>
        <v>6233600354.6988821</v>
      </c>
      <c r="K29" s="1152">
        <f t="shared" ca="1" si="4"/>
        <v>40251811.329130746</v>
      </c>
      <c r="L29" s="1151">
        <f t="shared" ca="1" si="5"/>
        <v>42885115.064713016</v>
      </c>
      <c r="M29" s="1151">
        <f t="shared" ca="1" si="6"/>
        <v>0</v>
      </c>
      <c r="N29" s="1151">
        <f t="shared" ca="1" si="15"/>
        <v>6150463428.3050375</v>
      </c>
      <c r="O29" s="1094"/>
      <c r="P29" s="1151">
        <f t="shared" ca="1" si="7"/>
        <v>83136926.393844604</v>
      </c>
      <c r="Q29" s="1151">
        <f t="shared" ca="1" si="8"/>
        <v>5842940256.8897858</v>
      </c>
      <c r="R29" s="1151">
        <f t="shared" ca="1" si="16"/>
        <v>5921920336.9639378</v>
      </c>
      <c r="S29" s="1151">
        <f t="shared" ca="1" si="17"/>
        <v>78980080.074151993</v>
      </c>
      <c r="T29" s="1151">
        <f t="shared" ca="1" si="9"/>
        <v>5842940256.8897858</v>
      </c>
      <c r="U29" s="1153">
        <f t="shared" ca="1" si="10"/>
        <v>0.76183815378015973</v>
      </c>
      <c r="V29" s="1154">
        <f t="shared" ca="1" si="11"/>
        <v>4.9999999999999933E-2</v>
      </c>
      <c r="X29" s="1155">
        <f t="shared" ca="1" si="18"/>
        <v>311680017.73494476</v>
      </c>
      <c r="Y29" s="1155">
        <f t="shared" ca="1" si="12"/>
        <v>4156846.3196926117</v>
      </c>
      <c r="Z29" s="1155">
        <f t="shared" ca="1" si="13"/>
        <v>307523171.41525215</v>
      </c>
      <c r="AA29" s="1153">
        <f t="shared" ca="1" si="14"/>
        <v>0.76168137276379466</v>
      </c>
      <c r="AB29" s="1126"/>
    </row>
    <row r="30" spans="1:28">
      <c r="A30" s="1124" t="s">
        <v>635</v>
      </c>
      <c r="C30" s="1125"/>
      <c r="D30" s="1146">
        <f t="shared" ca="1" si="0"/>
        <v>46295</v>
      </c>
      <c r="E30" s="1147">
        <f t="shared" ca="1" si="1"/>
        <v>46322</v>
      </c>
      <c r="F30" s="1148">
        <f t="shared" ca="1" si="2"/>
        <v>607</v>
      </c>
      <c r="G30" s="1149">
        <f ca="1">IF(F30&lt;&gt;"",COUNTIF($F$11:F30,"&gt;0"),"")</f>
        <v>20</v>
      </c>
      <c r="H30" s="1150">
        <v>6.4969380648127462E-3</v>
      </c>
      <c r="I30" s="1149"/>
      <c r="J30" s="1151">
        <f t="shared" ca="1" si="3"/>
        <v>6150463428.3050375</v>
      </c>
      <c r="K30" s="1152">
        <f t="shared" ca="1" si="4"/>
        <v>39959179.963593699</v>
      </c>
      <c r="L30" s="1151">
        <f t="shared" ca="1" si="5"/>
        <v>42311469.467365295</v>
      </c>
      <c r="M30" s="1151">
        <f t="shared" ca="1" si="6"/>
        <v>0</v>
      </c>
      <c r="N30" s="1151">
        <f t="shared" ca="1" si="15"/>
        <v>6068192778.8740788</v>
      </c>
      <c r="O30" s="1094"/>
      <c r="P30" s="1151">
        <f t="shared" ca="1" si="7"/>
        <v>82270649.430958748</v>
      </c>
      <c r="Q30" s="1151">
        <f t="shared" ca="1" si="8"/>
        <v>5764783139.9303741</v>
      </c>
      <c r="R30" s="1151">
        <f t="shared" ca="1" si="16"/>
        <v>5842940256.8897858</v>
      </c>
      <c r="S30" s="1151">
        <f t="shared" ca="1" si="17"/>
        <v>78157116.959411621</v>
      </c>
      <c r="T30" s="1151">
        <f t="shared" ca="1" si="9"/>
        <v>5764783139.9303741</v>
      </c>
      <c r="U30" s="1153">
        <f t="shared" ca="1" si="10"/>
        <v>0.75167759183988392</v>
      </c>
      <c r="V30" s="1154">
        <f t="shared" ca="1" si="11"/>
        <v>5.0000000000000155E-2</v>
      </c>
      <c r="X30" s="1155">
        <f t="shared" ca="1" si="18"/>
        <v>307523171.41525215</v>
      </c>
      <c r="Y30" s="1155">
        <f t="shared" ca="1" si="12"/>
        <v>4113532.4715471268</v>
      </c>
      <c r="Z30" s="1155">
        <f t="shared" ca="1" si="13"/>
        <v>303409638.94370502</v>
      </c>
      <c r="AA30" s="1153">
        <f t="shared" ca="1" si="14"/>
        <v>0.75152290179680392</v>
      </c>
      <c r="AB30" s="1126"/>
    </row>
    <row r="31" spans="1:28">
      <c r="A31" s="1220">
        <f>'AMORT. PROFILE 0% CPR'!A31</f>
        <v>45715</v>
      </c>
      <c r="C31" s="1125"/>
      <c r="D31" s="1146">
        <f t="shared" ca="1" si="0"/>
        <v>46326</v>
      </c>
      <c r="E31" s="1147">
        <f t="shared" ca="1" si="1"/>
        <v>46353</v>
      </c>
      <c r="F31" s="1148">
        <f t="shared" ca="1" si="2"/>
        <v>638</v>
      </c>
      <c r="G31" s="1149">
        <f ca="1">IF(F31&lt;&gt;"",COUNTIF($F$11:F31,"&gt;0"),"")</f>
        <v>21</v>
      </c>
      <c r="H31" s="1150">
        <v>6.5436261874657333E-3</v>
      </c>
      <c r="I31" s="1149"/>
      <c r="J31" s="1151">
        <f t="shared" ca="1" si="3"/>
        <v>6068192778.8740788</v>
      </c>
      <c r="K31" s="1152">
        <f t="shared" ca="1" si="4"/>
        <v>39707985.178430885</v>
      </c>
      <c r="L31" s="1151">
        <f t="shared" ca="1" si="5"/>
        <v>41743535.380433351</v>
      </c>
      <c r="M31" s="1151">
        <f t="shared" ca="1" si="6"/>
        <v>0</v>
      </c>
      <c r="N31" s="1151">
        <f t="shared" ca="1" si="15"/>
        <v>5986741258.3152151</v>
      </c>
      <c r="O31" s="1094"/>
      <c r="P31" s="1151">
        <f t="shared" ca="1" si="7"/>
        <v>81451520.55886364</v>
      </c>
      <c r="Q31" s="1151">
        <f t="shared" ca="1" si="8"/>
        <v>5687404195.3994541</v>
      </c>
      <c r="R31" s="1151">
        <f t="shared" ca="1" si="16"/>
        <v>5764783139.9303741</v>
      </c>
      <c r="S31" s="1151">
        <f t="shared" ca="1" si="17"/>
        <v>77378944.530920029</v>
      </c>
      <c r="T31" s="1151">
        <f t="shared" ca="1" si="9"/>
        <v>5687404195.3994541</v>
      </c>
      <c r="U31" s="1153">
        <f t="shared" ca="1" si="10"/>
        <v>0.7416229017560817</v>
      </c>
      <c r="V31" s="1154">
        <f t="shared" ca="1" si="11"/>
        <v>5.0000000000000044E-2</v>
      </c>
      <c r="X31" s="1155">
        <f t="shared" ca="1" si="18"/>
        <v>303409638.94370502</v>
      </c>
      <c r="Y31" s="1155">
        <f t="shared" ca="1" si="12"/>
        <v>4072576.0279436111</v>
      </c>
      <c r="Z31" s="1155">
        <f t="shared" ca="1" si="13"/>
        <v>299337062.91576141</v>
      </c>
      <c r="AA31" s="1153">
        <f t="shared" ca="1" si="14"/>
        <v>0.7414702808985949</v>
      </c>
      <c r="AB31" s="1126"/>
    </row>
    <row r="32" spans="1:28">
      <c r="A32" s="1124" t="s">
        <v>636</v>
      </c>
      <c r="C32" s="1125"/>
      <c r="D32" s="1146">
        <f t="shared" ca="1" si="0"/>
        <v>46356</v>
      </c>
      <c r="E32" s="1147">
        <f t="shared" ca="1" si="1"/>
        <v>46384</v>
      </c>
      <c r="F32" s="1148">
        <f t="shared" ca="1" si="2"/>
        <v>669</v>
      </c>
      <c r="G32" s="1149">
        <f ca="1">IF(F32&lt;&gt;"",COUNTIF($F$11:F32,"&gt;0"),"")</f>
        <v>22</v>
      </c>
      <c r="H32" s="1150">
        <v>6.5780392457232386E-3</v>
      </c>
      <c r="I32" s="1149"/>
      <c r="J32" s="1151">
        <f t="shared" ca="1" si="3"/>
        <v>5986741258.3152151</v>
      </c>
      <c r="K32" s="1152">
        <f t="shared" ca="1" si="4"/>
        <v>39381018.951188013</v>
      </c>
      <c r="L32" s="1151">
        <f t="shared" ca="1" si="5"/>
        <v>41181797.925690942</v>
      </c>
      <c r="M32" s="1151">
        <f t="shared" ca="1" si="6"/>
        <v>0</v>
      </c>
      <c r="N32" s="1151">
        <f t="shared" ca="1" si="15"/>
        <v>5906178441.4383364</v>
      </c>
      <c r="O32" s="1094"/>
      <c r="P32" s="1151">
        <f t="shared" ca="1" si="7"/>
        <v>80562816.876878738</v>
      </c>
      <c r="Q32" s="1151">
        <f t="shared" ca="1" si="8"/>
        <v>5610869519.3664188</v>
      </c>
      <c r="R32" s="1151">
        <f t="shared" ca="1" si="16"/>
        <v>5687404195.3994541</v>
      </c>
      <c r="S32" s="1151">
        <f t="shared" ca="1" si="17"/>
        <v>76534676.033035278</v>
      </c>
      <c r="T32" s="1151">
        <f t="shared" ca="1" si="9"/>
        <v>5610869519.3664188</v>
      </c>
      <c r="U32" s="1153">
        <f t="shared" ca="1" si="10"/>
        <v>0.73166832133477255</v>
      </c>
      <c r="V32" s="1154">
        <f t="shared" ca="1" si="11"/>
        <v>5.0000000000000155E-2</v>
      </c>
      <c r="X32" s="1155">
        <f t="shared" ca="1" si="18"/>
        <v>299337062.91576141</v>
      </c>
      <c r="Y32" s="1155">
        <f t="shared" ca="1" si="12"/>
        <v>4028140.8438434601</v>
      </c>
      <c r="Z32" s="1155">
        <f t="shared" ca="1" si="13"/>
        <v>295308922.07191795</v>
      </c>
      <c r="AA32" s="1153">
        <f t="shared" ca="1" si="14"/>
        <v>0.73151774906100053</v>
      </c>
      <c r="AB32" s="1126"/>
    </row>
    <row r="33" spans="1:28">
      <c r="A33" s="1164">
        <f>A31</f>
        <v>45715</v>
      </c>
      <c r="C33" s="1125"/>
      <c r="D33" s="1146">
        <f t="shared" ca="1" si="0"/>
        <v>46387</v>
      </c>
      <c r="E33" s="1147">
        <f t="shared" ca="1" si="1"/>
        <v>46414</v>
      </c>
      <c r="F33" s="1148">
        <f t="shared" ca="1" si="2"/>
        <v>699</v>
      </c>
      <c r="G33" s="1149">
        <f ca="1">IF(F33&lt;&gt;"",COUNTIF($F$11:F33,"&gt;0"),"")</f>
        <v>23</v>
      </c>
      <c r="H33" s="1150">
        <v>6.6273728883381152E-3</v>
      </c>
      <c r="I33" s="1149"/>
      <c r="J33" s="1151">
        <f t="shared" ca="1" si="3"/>
        <v>5906178441.4383364</v>
      </c>
      <c r="K33" s="1152">
        <f t="shared" ca="1" si="4"/>
        <v>39142446.876475498</v>
      </c>
      <c r="L33" s="1151">
        <f t="shared" ca="1" si="5"/>
        <v>40625602.120351553</v>
      </c>
      <c r="M33" s="1151">
        <f t="shared" ca="1" si="6"/>
        <v>0</v>
      </c>
      <c r="N33" s="1151">
        <f t="shared" ca="1" si="15"/>
        <v>5826410392.4415092</v>
      </c>
      <c r="O33" s="1094"/>
      <c r="P33" s="1151">
        <f t="shared" ca="1" si="7"/>
        <v>79768048.996827126</v>
      </c>
      <c r="Q33" s="1151">
        <f t="shared" ca="1" si="8"/>
        <v>5535089872.8194332</v>
      </c>
      <c r="R33" s="1151">
        <f t="shared" ca="1" si="16"/>
        <v>5610869519.3664188</v>
      </c>
      <c r="S33" s="1151">
        <f t="shared" ca="1" si="17"/>
        <v>75779646.546985626</v>
      </c>
      <c r="T33" s="1151">
        <f t="shared" ca="1" si="9"/>
        <v>5535089872.8194332</v>
      </c>
      <c r="U33" s="1153">
        <f t="shared" ca="1" si="10"/>
        <v>0.7218223536466859</v>
      </c>
      <c r="V33" s="1154">
        <f t="shared" ca="1" si="11"/>
        <v>5.0000000000000044E-2</v>
      </c>
      <c r="X33" s="1155">
        <f t="shared" ca="1" si="18"/>
        <v>295308922.07191795</v>
      </c>
      <c r="Y33" s="1155">
        <f t="shared" ca="1" si="12"/>
        <v>3988402.4498414993</v>
      </c>
      <c r="Z33" s="1155">
        <f t="shared" ca="1" si="13"/>
        <v>291320519.62207645</v>
      </c>
      <c r="AA33" s="1153">
        <f t="shared" ca="1" si="14"/>
        <v>0.72167380760488253</v>
      </c>
      <c r="AB33" s="1126"/>
    </row>
    <row r="34" spans="1:28">
      <c r="A34" s="1165">
        <f>'AMORT. PROFILE 0% CPR'!A34</f>
        <v>45715</v>
      </c>
      <c r="C34" s="1125"/>
      <c r="D34" s="1146">
        <f t="shared" ca="1" si="0"/>
        <v>46418</v>
      </c>
      <c r="E34" s="1147">
        <f t="shared" ca="1" si="1"/>
        <v>46444</v>
      </c>
      <c r="F34" s="1148">
        <f t="shared" ca="1" si="2"/>
        <v>729</v>
      </c>
      <c r="G34" s="1149">
        <f ca="1">IF(F34&lt;&gt;"",COUNTIF($F$11:F34,"&gt;0"),"")</f>
        <v>24</v>
      </c>
      <c r="H34" s="1150">
        <v>6.6642395070978582E-3</v>
      </c>
      <c r="I34" s="1149"/>
      <c r="J34" s="1151">
        <f t="shared" ca="1" si="3"/>
        <v>5826410392.4415092</v>
      </c>
      <c r="K34" s="1152">
        <f t="shared" ca="1" si="4"/>
        <v>38828594.321874246</v>
      </c>
      <c r="L34" s="1151">
        <f t="shared" ca="1" si="5"/>
        <v>40075430.862761512</v>
      </c>
      <c r="M34" s="1151">
        <f t="shared" ca="1" si="6"/>
        <v>0</v>
      </c>
      <c r="N34" s="1151">
        <f t="shared" ca="1" si="15"/>
        <v>5747506367.2568731</v>
      </c>
      <c r="O34" s="1094"/>
      <c r="P34" s="1151">
        <f t="shared" ca="1" si="7"/>
        <v>78904025.184636116</v>
      </c>
      <c r="Q34" s="1151">
        <f t="shared" ca="1" si="8"/>
        <v>5460131048.8940296</v>
      </c>
      <c r="R34" s="1151">
        <f t="shared" ca="1" si="16"/>
        <v>5535089872.8194332</v>
      </c>
      <c r="S34" s="1151">
        <f t="shared" ca="1" si="17"/>
        <v>74958823.925403595</v>
      </c>
      <c r="T34" s="1151">
        <f t="shared" ca="1" si="9"/>
        <v>5460131048.8940296</v>
      </c>
      <c r="U34" s="1153">
        <f t="shared" ca="1" si="10"/>
        <v>0.71207351834758315</v>
      </c>
      <c r="V34" s="1154">
        <f t="shared" ca="1" si="11"/>
        <v>4.9999999999999933E-2</v>
      </c>
      <c r="X34" s="1155">
        <f t="shared" ca="1" si="18"/>
        <v>291320519.62207645</v>
      </c>
      <c r="Y34" s="1155">
        <f t="shared" ca="1" si="12"/>
        <v>3945201.2592325211</v>
      </c>
      <c r="Z34" s="1155">
        <f t="shared" ca="1" si="13"/>
        <v>287375318.36284393</v>
      </c>
      <c r="AA34" s="1153">
        <f t="shared" ca="1" si="14"/>
        <v>0.7119269785485739</v>
      </c>
      <c r="AB34" s="1126"/>
    </row>
    <row r="35" spans="1:28">
      <c r="A35" s="1165">
        <f>'AMORT. PROFILE 0% CPR'!A35</f>
        <v>45743</v>
      </c>
      <c r="C35" s="1125"/>
      <c r="D35" s="1146">
        <f t="shared" ca="1" si="0"/>
        <v>46446</v>
      </c>
      <c r="E35" s="1147">
        <f t="shared" ca="1" si="1"/>
        <v>46476</v>
      </c>
      <c r="F35" s="1148">
        <f t="shared" ca="1" si="2"/>
        <v>761</v>
      </c>
      <c r="G35" s="1149">
        <f ca="1">IF(F35&lt;&gt;"",COUNTIF($F$11:F35,"&gt;0"),"")</f>
        <v>25</v>
      </c>
      <c r="H35" s="1150">
        <v>6.7086781094206106E-3</v>
      </c>
      <c r="I35" s="1149"/>
      <c r="J35" s="1151">
        <f t="shared" ca="1" si="3"/>
        <v>5747506367.2568731</v>
      </c>
      <c r="K35" s="1152">
        <f t="shared" ca="1" si="4"/>
        <v>38558170.149771765</v>
      </c>
      <c r="L35" s="1151">
        <f t="shared" ca="1" si="5"/>
        <v>39530941.721909702</v>
      </c>
      <c r="M35" s="1151">
        <f t="shared" ca="1" si="6"/>
        <v>0</v>
      </c>
      <c r="N35" s="1151">
        <f t="shared" ca="1" si="15"/>
        <v>5669417255.3851919</v>
      </c>
      <c r="O35" s="1094"/>
      <c r="P35" s="1151">
        <f t="shared" ca="1" si="7"/>
        <v>78089111.871681213</v>
      </c>
      <c r="Q35" s="1151">
        <f t="shared" ca="1" si="8"/>
        <v>5385946392.6159325</v>
      </c>
      <c r="R35" s="1151">
        <f t="shared" ca="1" si="16"/>
        <v>5460131048.8940296</v>
      </c>
      <c r="S35" s="1151">
        <f t="shared" ca="1" si="17"/>
        <v>74184656.278097153</v>
      </c>
      <c r="T35" s="1151">
        <f t="shared" ca="1" si="9"/>
        <v>5385946392.6159325</v>
      </c>
      <c r="U35" s="1153">
        <f t="shared" ca="1" si="10"/>
        <v>0.70243027953661674</v>
      </c>
      <c r="V35" s="1154">
        <f t="shared" ca="1" si="11"/>
        <v>4.9999999999999933E-2</v>
      </c>
      <c r="X35" s="1155">
        <f t="shared" ca="1" si="18"/>
        <v>287375318.36284393</v>
      </c>
      <c r="Y35" s="1155">
        <f t="shared" ca="1" si="12"/>
        <v>3904455.5935840607</v>
      </c>
      <c r="Z35" s="1155">
        <f t="shared" ca="1" si="13"/>
        <v>283470862.76925987</v>
      </c>
      <c r="AA35" s="1153">
        <f t="shared" ca="1" si="14"/>
        <v>0.70228572424937419</v>
      </c>
      <c r="AB35" s="1126"/>
    </row>
    <row r="36" spans="1:28">
      <c r="A36" s="1165">
        <f>'AMORT. PROFILE 0% CPR'!A36</f>
        <v>45775</v>
      </c>
      <c r="C36" s="1125"/>
      <c r="D36" s="1146">
        <f t="shared" ca="1" si="0"/>
        <v>46477</v>
      </c>
      <c r="E36" s="1147">
        <f t="shared" ca="1" si="1"/>
        <v>46504</v>
      </c>
      <c r="F36" s="1148">
        <f t="shared" ca="1" si="2"/>
        <v>789</v>
      </c>
      <c r="G36" s="1149">
        <f ca="1">IF(F36&lt;&gt;"",COUNTIF($F$11:F36,"&gt;0"),"")</f>
        <v>26</v>
      </c>
      <c r="H36" s="1150">
        <v>6.757731939292801E-3</v>
      </c>
      <c r="I36" s="1149"/>
      <c r="J36" s="1151">
        <f t="shared" ca="1" si="3"/>
        <v>5669417255.3851919</v>
      </c>
      <c r="K36" s="1152">
        <f t="shared" ca="1" si="4"/>
        <v>38312402.063894242</v>
      </c>
      <c r="L36" s="1151">
        <f t="shared" ca="1" si="5"/>
        <v>38991924.624470539</v>
      </c>
      <c r="M36" s="1151">
        <f t="shared" ca="1" si="6"/>
        <v>0</v>
      </c>
      <c r="N36" s="1151">
        <f t="shared" ca="1" si="15"/>
        <v>5592112928.6968269</v>
      </c>
      <c r="O36" s="1094"/>
      <c r="P36" s="1151">
        <f t="shared" ca="1" si="7"/>
        <v>77304326.688364983</v>
      </c>
      <c r="Q36" s="1151">
        <f t="shared" ca="1" si="8"/>
        <v>5312507282.2619858</v>
      </c>
      <c r="R36" s="1151">
        <f t="shared" ca="1" si="16"/>
        <v>5385946392.6159325</v>
      </c>
      <c r="S36" s="1151">
        <f t="shared" ca="1" si="17"/>
        <v>73439110.353946686</v>
      </c>
      <c r="T36" s="1151">
        <f t="shared" ca="1" si="9"/>
        <v>5312507282.2619858</v>
      </c>
      <c r="U36" s="1153">
        <f t="shared" ca="1" si="10"/>
        <v>0.69288663518447136</v>
      </c>
      <c r="V36" s="1154">
        <f t="shared" ca="1" si="11"/>
        <v>4.9999999999999933E-2</v>
      </c>
      <c r="X36" s="1155">
        <f t="shared" ca="1" si="18"/>
        <v>283470862.76925987</v>
      </c>
      <c r="Y36" s="1155">
        <f t="shared" ca="1" si="12"/>
        <v>3865216.3344182968</v>
      </c>
      <c r="Z36" s="1155">
        <f t="shared" ca="1" si="13"/>
        <v>279605646.43484157</v>
      </c>
      <c r="AA36" s="1153">
        <f t="shared" ca="1" si="14"/>
        <v>0.69274404391314726</v>
      </c>
      <c r="AB36" s="1126"/>
    </row>
    <row r="37" spans="1:28">
      <c r="A37" s="1165">
        <f>'AMORT. PROFILE 0% CPR'!A37</f>
        <v>45804</v>
      </c>
      <c r="C37" s="1125"/>
      <c r="D37" s="1146">
        <f t="shared" ca="1" si="0"/>
        <v>46507</v>
      </c>
      <c r="E37" s="1147">
        <f t="shared" ca="1" si="1"/>
        <v>46534</v>
      </c>
      <c r="F37" s="1148">
        <f t="shared" ca="1" si="2"/>
        <v>819</v>
      </c>
      <c r="G37" s="1149">
        <f ca="1">IF(F37&lt;&gt;"",COUNTIF($F$11:F37,"&gt;0"),"")</f>
        <v>27</v>
      </c>
      <c r="H37" s="1150">
        <v>6.7922906992823944E-3</v>
      </c>
      <c r="I37" s="1149"/>
      <c r="J37" s="1151">
        <f t="shared" ca="1" si="3"/>
        <v>5592112928.6968269</v>
      </c>
      <c r="K37" s="1152">
        <f t="shared" ca="1" si="4"/>
        <v>37983256.634924293</v>
      </c>
      <c r="L37" s="1151">
        <f t="shared" ca="1" si="5"/>
        <v>38458919.016547792</v>
      </c>
      <c r="M37" s="1151">
        <f t="shared" ca="1" si="6"/>
        <v>0</v>
      </c>
      <c r="N37" s="1151">
        <f t="shared" ca="1" si="15"/>
        <v>5515670753.0453548</v>
      </c>
      <c r="O37" s="1094"/>
      <c r="P37" s="1151">
        <f t="shared" ca="1" si="7"/>
        <v>76442175.651472092</v>
      </c>
      <c r="Q37" s="1151">
        <f t="shared" ca="1" si="8"/>
        <v>5239887215.3930864</v>
      </c>
      <c r="R37" s="1151">
        <f t="shared" ca="1" si="16"/>
        <v>5312507282.2619858</v>
      </c>
      <c r="S37" s="1151">
        <f t="shared" ca="1" si="17"/>
        <v>72620066.868899345</v>
      </c>
      <c r="T37" s="1151">
        <f t="shared" ca="1" si="9"/>
        <v>5239887215.3930864</v>
      </c>
      <c r="U37" s="1153">
        <f t="shared" ca="1" si="10"/>
        <v>0.68343890318813172</v>
      </c>
      <c r="V37" s="1154">
        <f t="shared" ca="1" si="11"/>
        <v>5.0000000000000155E-2</v>
      </c>
      <c r="X37" s="1155">
        <f t="shared" ca="1" si="18"/>
        <v>279605646.43484157</v>
      </c>
      <c r="Y37" s="1155">
        <f t="shared" ca="1" si="12"/>
        <v>3822108.7825727463</v>
      </c>
      <c r="Z37" s="1155">
        <f t="shared" ca="1" si="13"/>
        <v>275783537.65226883</v>
      </c>
      <c r="AA37" s="1153">
        <f t="shared" ca="1" si="14"/>
        <v>0.68329825619462747</v>
      </c>
      <c r="AB37" s="1126"/>
    </row>
    <row r="38" spans="1:28">
      <c r="A38" s="1165">
        <f>'AMORT. PROFILE 0% CPR'!A38</f>
        <v>45835</v>
      </c>
      <c r="C38" s="1125"/>
      <c r="D38" s="1146">
        <f t="shared" ca="1" si="0"/>
        <v>46538</v>
      </c>
      <c r="E38" s="1147">
        <f t="shared" ca="1" si="1"/>
        <v>46566</v>
      </c>
      <c r="F38" s="1148">
        <f t="shared" ca="1" si="2"/>
        <v>851</v>
      </c>
      <c r="G38" s="1149">
        <f ca="1">IF(F38&lt;&gt;"",COUNTIF($F$11:F38,"&gt;0"),"")</f>
        <v>28</v>
      </c>
      <c r="H38" s="1150">
        <v>6.8390234381432852E-3</v>
      </c>
      <c r="I38" s="1149"/>
      <c r="J38" s="1151">
        <f t="shared" ca="1" si="3"/>
        <v>5515670753.0453548</v>
      </c>
      <c r="K38" s="1152">
        <f t="shared" ca="1" si="4"/>
        <v>37721801.557158604</v>
      </c>
      <c r="L38" s="1151">
        <f t="shared" ca="1" si="5"/>
        <v>37931414.558395885</v>
      </c>
      <c r="M38" s="1151">
        <f t="shared" ca="1" si="6"/>
        <v>0</v>
      </c>
      <c r="N38" s="1151">
        <f t="shared" ca="1" si="15"/>
        <v>5440017536.9298</v>
      </c>
      <c r="O38" s="1094"/>
      <c r="P38" s="1151">
        <f t="shared" ca="1" si="7"/>
        <v>75653216.11555481</v>
      </c>
      <c r="Q38" s="1151">
        <f t="shared" ca="1" si="8"/>
        <v>5168016660.0833101</v>
      </c>
      <c r="R38" s="1151">
        <f t="shared" ca="1" si="16"/>
        <v>5239887215.3930864</v>
      </c>
      <c r="S38" s="1151">
        <f t="shared" ca="1" si="17"/>
        <v>71870555.309776306</v>
      </c>
      <c r="T38" s="1151">
        <f t="shared" ca="1" si="9"/>
        <v>5168016660.0833101</v>
      </c>
      <c r="U38" s="1153">
        <f t="shared" ca="1" si="10"/>
        <v>0.67409653879909004</v>
      </c>
      <c r="V38" s="1154">
        <f t="shared" ca="1" si="11"/>
        <v>4.9999999999999933E-2</v>
      </c>
      <c r="X38" s="1155">
        <f t="shared" ca="1" si="18"/>
        <v>275783537.65226883</v>
      </c>
      <c r="Y38" s="1155">
        <f t="shared" ca="1" si="12"/>
        <v>3782660.8057785034</v>
      </c>
      <c r="Z38" s="1155">
        <f t="shared" ca="1" si="13"/>
        <v>272000876.84649032</v>
      </c>
      <c r="AA38" s="1153">
        <f t="shared" ca="1" si="14"/>
        <v>0.67395781439948399</v>
      </c>
      <c r="AB38" s="1126"/>
    </row>
    <row r="39" spans="1:28">
      <c r="A39" s="1165">
        <f>'AMORT. PROFILE 0% CPR'!A39</f>
        <v>45866</v>
      </c>
      <c r="C39" s="1125"/>
      <c r="D39" s="1146">
        <f t="shared" ca="1" si="0"/>
        <v>46568</v>
      </c>
      <c r="E39" s="1147">
        <f t="shared" ca="1" si="1"/>
        <v>46595</v>
      </c>
      <c r="F39" s="1148">
        <f t="shared" ca="1" si="2"/>
        <v>880</v>
      </c>
      <c r="G39" s="1149">
        <f ca="1">IF(F39&lt;&gt;"",COUNTIF($F$11:F39,"&gt;0"),"")</f>
        <v>29</v>
      </c>
      <c r="H39" s="1150">
        <v>6.8759064053799078E-3</v>
      </c>
      <c r="I39" s="1149"/>
      <c r="J39" s="1151">
        <f t="shared" ca="1" si="3"/>
        <v>5440017536.9298</v>
      </c>
      <c r="K39" s="1152">
        <f t="shared" ca="1" si="4"/>
        <v>37405051.427554645</v>
      </c>
      <c r="L39" s="1151">
        <f t="shared" ca="1" si="5"/>
        <v>37409756.042045295</v>
      </c>
      <c r="M39" s="1151">
        <f t="shared" ca="1" si="6"/>
        <v>0</v>
      </c>
      <c r="N39" s="1151">
        <f t="shared" ca="1" si="15"/>
        <v>5365202729.4601994</v>
      </c>
      <c r="O39" s="1094"/>
      <c r="P39" s="1151">
        <f t="shared" ca="1" si="7"/>
        <v>74814807.469600677</v>
      </c>
      <c r="Q39" s="1151">
        <f t="shared" ca="1" si="8"/>
        <v>5096942592.9871893</v>
      </c>
      <c r="R39" s="1151">
        <f t="shared" ca="1" si="16"/>
        <v>5168016660.0833101</v>
      </c>
      <c r="S39" s="1151">
        <f t="shared" ca="1" si="17"/>
        <v>71074067.096120834</v>
      </c>
      <c r="T39" s="1151">
        <f t="shared" ca="1" si="9"/>
        <v>5096942592.9871893</v>
      </c>
      <c r="U39" s="1153">
        <f t="shared" ca="1" si="10"/>
        <v>0.66485059693347781</v>
      </c>
      <c r="V39" s="1154">
        <f t="shared" ca="1" si="11"/>
        <v>5.0000000000000044E-2</v>
      </c>
      <c r="X39" s="1155">
        <f t="shared" ca="1" si="18"/>
        <v>272000876.84649032</v>
      </c>
      <c r="Y39" s="1155">
        <f t="shared" ca="1" si="12"/>
        <v>3740740.3734798431</v>
      </c>
      <c r="Z39" s="1155">
        <f t="shared" ca="1" si="13"/>
        <v>268260136.47301048</v>
      </c>
      <c r="AA39" s="1153">
        <f t="shared" ca="1" si="14"/>
        <v>0.66471377528467823</v>
      </c>
      <c r="AB39" s="1126"/>
    </row>
    <row r="40" spans="1:28">
      <c r="A40" s="1165">
        <f>'AMORT. PROFILE 0% CPR'!A40</f>
        <v>45896</v>
      </c>
      <c r="C40" s="1125"/>
      <c r="D40" s="1146">
        <f t="shared" ca="1" si="0"/>
        <v>46599</v>
      </c>
      <c r="E40" s="1147">
        <f t="shared" ca="1" si="1"/>
        <v>46626</v>
      </c>
      <c r="F40" s="1148">
        <f t="shared" ca="1" si="2"/>
        <v>911</v>
      </c>
      <c r="G40" s="1149">
        <f ca="1">IF(F40&lt;&gt;"",COUNTIF($F$11:F40,"&gt;0"),"")</f>
        <v>30</v>
      </c>
      <c r="H40" s="1150">
        <v>6.9259289520733781E-3</v>
      </c>
      <c r="I40" s="1149"/>
      <c r="J40" s="1151">
        <f t="shared" ca="1" si="3"/>
        <v>5365202729.4601994</v>
      </c>
      <c r="K40" s="1152">
        <f t="shared" ca="1" si="4"/>
        <v>37159012.917711504</v>
      </c>
      <c r="L40" s="1151">
        <f t="shared" ca="1" si="5"/>
        <v>36893413.353646681</v>
      </c>
      <c r="M40" s="1151">
        <f t="shared" ca="1" si="6"/>
        <v>0</v>
      </c>
      <c r="N40" s="1151">
        <f t="shared" ca="1" si="15"/>
        <v>5291150303.1888418</v>
      </c>
      <c r="O40" s="1094"/>
      <c r="P40" s="1151">
        <f t="shared" ca="1" si="7"/>
        <v>74052426.271357536</v>
      </c>
      <c r="Q40" s="1151">
        <f t="shared" ca="1" si="8"/>
        <v>5026592788.0293999</v>
      </c>
      <c r="R40" s="1151">
        <f t="shared" ca="1" si="16"/>
        <v>5096942592.9871893</v>
      </c>
      <c r="S40" s="1151">
        <f t="shared" ca="1" si="17"/>
        <v>70349804.957789421</v>
      </c>
      <c r="T40" s="1151">
        <f t="shared" ca="1" si="9"/>
        <v>5026592788.0293999</v>
      </c>
      <c r="U40" s="1153">
        <f t="shared" ca="1" si="10"/>
        <v>0.65570712100385808</v>
      </c>
      <c r="V40" s="1154">
        <f t="shared" ca="1" si="11"/>
        <v>4.9999999999999933E-2</v>
      </c>
      <c r="X40" s="1155">
        <f t="shared" ca="1" si="18"/>
        <v>268260136.47301048</v>
      </c>
      <c r="Y40" s="1155">
        <f t="shared" ca="1" si="12"/>
        <v>3702621.3135681152</v>
      </c>
      <c r="Z40" s="1155">
        <f t="shared" ca="1" si="13"/>
        <v>264557515.15944237</v>
      </c>
      <c r="AA40" s="1153">
        <f t="shared" ca="1" si="14"/>
        <v>0.65557218101908721</v>
      </c>
      <c r="AB40" s="1126"/>
    </row>
    <row r="41" spans="1:28">
      <c r="A41" s="1165">
        <f>'AMORT. PROFILE 0% CPR'!A41</f>
        <v>45929</v>
      </c>
      <c r="C41" s="1125"/>
      <c r="D41" s="1146">
        <f t="shared" ca="1" si="0"/>
        <v>46630</v>
      </c>
      <c r="E41" s="1147">
        <f t="shared" ca="1" si="1"/>
        <v>46657</v>
      </c>
      <c r="F41" s="1148">
        <f t="shared" ca="1" si="2"/>
        <v>942</v>
      </c>
      <c r="G41" s="1149">
        <f ca="1">IF(F41&lt;&gt;"",COUNTIF($F$11:F41,"&gt;0"),"")</f>
        <v>31</v>
      </c>
      <c r="H41" s="1150">
        <v>6.968380032368336E-3</v>
      </c>
      <c r="I41" s="1149"/>
      <c r="J41" s="1151">
        <f t="shared" ca="1" si="3"/>
        <v>5291150303.1888418</v>
      </c>
      <c r="K41" s="1152">
        <f t="shared" ca="1" si="4"/>
        <v>36870746.121000789</v>
      </c>
      <c r="L41" s="1151">
        <f t="shared" ca="1" si="5"/>
        <v>36382642.089189321</v>
      </c>
      <c r="M41" s="1151">
        <f t="shared" ca="1" si="6"/>
        <v>0</v>
      </c>
      <c r="N41" s="1151">
        <f t="shared" ca="1" si="15"/>
        <v>5217896914.978651</v>
      </c>
      <c r="O41" s="1094"/>
      <c r="P41" s="1151">
        <f t="shared" ca="1" si="7"/>
        <v>73253388.210190773</v>
      </c>
      <c r="Q41" s="1151">
        <f t="shared" ca="1" si="8"/>
        <v>4957002069.2297182</v>
      </c>
      <c r="R41" s="1151">
        <f t="shared" ca="1" si="16"/>
        <v>5026592788.0293999</v>
      </c>
      <c r="S41" s="1151">
        <f t="shared" ca="1" si="17"/>
        <v>69590718.799681664</v>
      </c>
      <c r="T41" s="1151">
        <f t="shared" ca="1" si="9"/>
        <v>4957002069.2297182</v>
      </c>
      <c r="U41" s="1153">
        <f t="shared" ca="1" si="10"/>
        <v>0.64665681933172947</v>
      </c>
      <c r="V41" s="1154">
        <f t="shared" ca="1" si="11"/>
        <v>5.0000000000000044E-2</v>
      </c>
      <c r="X41" s="1155">
        <f t="shared" ca="1" si="18"/>
        <v>264557515.15944237</v>
      </c>
      <c r="Y41" s="1155">
        <f t="shared" ca="1" si="12"/>
        <v>3662669.4105091095</v>
      </c>
      <c r="Z41" s="1155">
        <f t="shared" ca="1" si="13"/>
        <v>260894845.74893326</v>
      </c>
      <c r="AA41" s="1153">
        <f t="shared" ca="1" si="14"/>
        <v>0.6465237418363694</v>
      </c>
      <c r="AB41" s="1126"/>
    </row>
    <row r="42" spans="1:28">
      <c r="A42" s="1165">
        <f>'AMORT. PROFILE 0% CPR'!A42</f>
        <v>45957</v>
      </c>
      <c r="C42" s="1125"/>
      <c r="D42" s="1146">
        <f t="shared" ca="1" si="0"/>
        <v>46660</v>
      </c>
      <c r="E42" s="1147">
        <f t="shared" ca="1" si="1"/>
        <v>46687</v>
      </c>
      <c r="F42" s="1148">
        <f t="shared" ca="1" si="2"/>
        <v>972</v>
      </c>
      <c r="G42" s="1149">
        <f ca="1">IF(F42&lt;&gt;"",COUNTIF($F$11:F42,"&gt;0"),"")</f>
        <v>32</v>
      </c>
      <c r="H42" s="1150">
        <v>7.012340494481766E-3</v>
      </c>
      <c r="I42" s="1149"/>
      <c r="J42" s="1151">
        <f t="shared" ca="1" si="3"/>
        <v>5217896914.978651</v>
      </c>
      <c r="K42" s="1152">
        <f t="shared" ca="1" si="4"/>
        <v>36589669.832936272</v>
      </c>
      <c r="L42" s="1151">
        <f t="shared" ca="1" si="5"/>
        <v>35877353.880168907</v>
      </c>
      <c r="M42" s="1151">
        <f t="shared" ca="1" si="6"/>
        <v>0</v>
      </c>
      <c r="N42" s="1151">
        <f t="shared" ca="1" si="15"/>
        <v>5145429891.2655458</v>
      </c>
      <c r="O42" s="1094"/>
      <c r="P42" s="1151">
        <f t="shared" ca="1" si="7"/>
        <v>72467023.713105202</v>
      </c>
      <c r="Q42" s="1151">
        <f t="shared" ca="1" si="8"/>
        <v>4888158396.7022686</v>
      </c>
      <c r="R42" s="1151">
        <f t="shared" ca="1" si="16"/>
        <v>4957002069.2297182</v>
      </c>
      <c r="S42" s="1151">
        <f t="shared" ca="1" si="17"/>
        <v>68843672.527449608</v>
      </c>
      <c r="T42" s="1151">
        <f t="shared" ca="1" si="9"/>
        <v>4888158396.7022686</v>
      </c>
      <c r="U42" s="1153">
        <f t="shared" ca="1" si="10"/>
        <v>0.63770417192786988</v>
      </c>
      <c r="V42" s="1154">
        <f t="shared" ca="1" si="11"/>
        <v>5.0000000000000044E-2</v>
      </c>
      <c r="X42" s="1155">
        <f t="shared" ca="1" si="18"/>
        <v>260894845.74893326</v>
      </c>
      <c r="Y42" s="1155">
        <f t="shared" ca="1" si="12"/>
        <v>3623351.1856555939</v>
      </c>
      <c r="Z42" s="1155">
        <f t="shared" ca="1" si="13"/>
        <v>257271494.56327766</v>
      </c>
      <c r="AA42" s="1153">
        <f t="shared" ca="1" si="14"/>
        <v>0.6375729368253501</v>
      </c>
      <c r="AB42" s="1126"/>
    </row>
    <row r="43" spans="1:28">
      <c r="A43" s="1165">
        <f>'AMORT. PROFILE 0% CPR'!A43</f>
        <v>45988</v>
      </c>
      <c r="C43" s="1125"/>
      <c r="D43" s="1146">
        <f t="shared" ca="1" si="0"/>
        <v>46691</v>
      </c>
      <c r="E43" s="1147">
        <f t="shared" ca="1" si="1"/>
        <v>46720</v>
      </c>
      <c r="F43" s="1148">
        <f t="shared" ca="1" si="2"/>
        <v>1005</v>
      </c>
      <c r="G43" s="1149">
        <f ca="1">IF(F43&lt;&gt;"",COUNTIF($F$11:F43,"&gt;0"),"")</f>
        <v>33</v>
      </c>
      <c r="H43" s="1150">
        <v>7.0620336687723436E-3</v>
      </c>
      <c r="I43" s="1149"/>
      <c r="J43" s="1151">
        <f t="shared" ca="1" si="3"/>
        <v>5145429891.2655458</v>
      </c>
      <c r="K43" s="1152">
        <f t="shared" ca="1" si="4"/>
        <v>36337199.132424906</v>
      </c>
      <c r="L43" s="1151">
        <f t="shared" ca="1" si="5"/>
        <v>35377312.683778092</v>
      </c>
      <c r="M43" s="1151">
        <f t="shared" ca="1" si="6"/>
        <v>0</v>
      </c>
      <c r="N43" s="1151">
        <f t="shared" ca="1" si="15"/>
        <v>5073715379.4493427</v>
      </c>
      <c r="O43" s="1094"/>
      <c r="P43" s="1151">
        <f t="shared" ca="1" si="7"/>
        <v>71714511.816203117</v>
      </c>
      <c r="Q43" s="1151">
        <f t="shared" ca="1" si="8"/>
        <v>4820029610.4768753</v>
      </c>
      <c r="R43" s="1151">
        <f t="shared" ca="1" si="16"/>
        <v>4888158396.7022686</v>
      </c>
      <c r="S43" s="1151">
        <f t="shared" ca="1" si="17"/>
        <v>68128786.225393295</v>
      </c>
      <c r="T43" s="1151">
        <f t="shared" ca="1" si="9"/>
        <v>4820029610.4768753</v>
      </c>
      <c r="U43" s="1153">
        <f t="shared" ca="1" si="10"/>
        <v>0.62884762989531573</v>
      </c>
      <c r="V43" s="1154">
        <f t="shared" ca="1" si="11"/>
        <v>5.0000000000000044E-2</v>
      </c>
      <c r="X43" s="1155">
        <f t="shared" ca="1" si="18"/>
        <v>257271494.56327766</v>
      </c>
      <c r="Y43" s="1155">
        <f t="shared" ca="1" si="12"/>
        <v>3585725.5908098221</v>
      </c>
      <c r="Z43" s="1155">
        <f t="shared" ca="1" si="13"/>
        <v>253685768.97246784</v>
      </c>
      <c r="AA43" s="1153">
        <f t="shared" ca="1" si="14"/>
        <v>0.62871821740781442</v>
      </c>
      <c r="AB43" s="1126"/>
    </row>
    <row r="44" spans="1:28">
      <c r="A44" s="1165">
        <f>'AMORT. PROFILE 0% CPR'!A44</f>
        <v>46020</v>
      </c>
      <c r="C44" s="1125"/>
      <c r="D44" s="1146">
        <f t="shared" ca="1" si="0"/>
        <v>46721</v>
      </c>
      <c r="E44" s="1147">
        <f t="shared" ca="1" si="1"/>
        <v>46748</v>
      </c>
      <c r="F44" s="1148">
        <f t="shared" ca="1" si="2"/>
        <v>1033</v>
      </c>
      <c r="G44" s="1149">
        <f ca="1">IF(F44&lt;&gt;"",COUNTIF($F$11:F44,"&gt;0"),"")</f>
        <v>34</v>
      </c>
      <c r="H44" s="1150">
        <v>7.1038307982606843E-3</v>
      </c>
      <c r="I44" s="1149"/>
      <c r="J44" s="1151">
        <f t="shared" ca="1" si="3"/>
        <v>5073715379.4493427</v>
      </c>
      <c r="K44" s="1152">
        <f t="shared" ca="1" si="4"/>
        <v>36042815.574141137</v>
      </c>
      <c r="L44" s="1151">
        <f t="shared" ca="1" si="5"/>
        <v>34882772.388358042</v>
      </c>
      <c r="M44" s="1151">
        <f t="shared" ca="1" si="6"/>
        <v>0</v>
      </c>
      <c r="N44" s="1151">
        <f t="shared" ca="1" si="15"/>
        <v>5002789791.4868431</v>
      </c>
      <c r="O44" s="1094"/>
      <c r="P44" s="1151">
        <f t="shared" ca="1" si="7"/>
        <v>70925587.962499619</v>
      </c>
      <c r="Q44" s="1151">
        <f t="shared" ca="1" si="8"/>
        <v>4752650301.9125004</v>
      </c>
      <c r="R44" s="1151">
        <f t="shared" ca="1" si="16"/>
        <v>4820029610.4768753</v>
      </c>
      <c r="S44" s="1151">
        <f t="shared" ca="1" si="17"/>
        <v>67379308.564374924</v>
      </c>
      <c r="T44" s="1151">
        <f t="shared" ca="1" si="9"/>
        <v>4752650301.9125004</v>
      </c>
      <c r="U44" s="1153">
        <f t="shared" ca="1" si="10"/>
        <v>0.62008305594566915</v>
      </c>
      <c r="V44" s="1154">
        <f t="shared" ca="1" si="11"/>
        <v>5.0000000000000155E-2</v>
      </c>
      <c r="X44" s="1155">
        <f t="shared" ca="1" si="18"/>
        <v>253685768.97246784</v>
      </c>
      <c r="Y44" s="1155">
        <f t="shared" ca="1" si="12"/>
        <v>3546279.3981246948</v>
      </c>
      <c r="Z44" s="1155">
        <f t="shared" ca="1" si="13"/>
        <v>250139489.57434314</v>
      </c>
      <c r="AA44" s="1153">
        <f t="shared" ca="1" si="14"/>
        <v>0.6199554471467934</v>
      </c>
      <c r="AB44" s="1126"/>
    </row>
    <row r="45" spans="1:28">
      <c r="A45" s="1165">
        <f>'AMORT. PROFILE 0% CPR'!A45</f>
        <v>46049</v>
      </c>
      <c r="C45" s="1125"/>
      <c r="D45" s="1146">
        <f t="shared" ca="1" si="0"/>
        <v>46752</v>
      </c>
      <c r="E45" s="1147">
        <f t="shared" ca="1" si="1"/>
        <v>46779</v>
      </c>
      <c r="F45" s="1148">
        <f t="shared" ca="1" si="2"/>
        <v>1064</v>
      </c>
      <c r="G45" s="1149">
        <f ca="1">IF(F45&lt;&gt;"",COUNTIF($F$11:F45,"&gt;0"),"")</f>
        <v>35</v>
      </c>
      <c r="H45" s="1150">
        <v>7.1527899564139772E-3</v>
      </c>
      <c r="I45" s="1149"/>
      <c r="J45" s="1151">
        <f t="shared" ca="1" si="3"/>
        <v>5002789791.4868431</v>
      </c>
      <c r="K45" s="1152">
        <f t="shared" ca="1" si="4"/>
        <v>35783904.574597463</v>
      </c>
      <c r="L45" s="1151">
        <f t="shared" ca="1" si="5"/>
        <v>34393449.2779961</v>
      </c>
      <c r="M45" s="1151">
        <f t="shared" ca="1" si="6"/>
        <v>0</v>
      </c>
      <c r="N45" s="1151">
        <f t="shared" ca="1" si="15"/>
        <v>4932612437.6342497</v>
      </c>
      <c r="O45" s="1094"/>
      <c r="P45" s="1151">
        <f t="shared" ca="1" si="7"/>
        <v>70177353.852593422</v>
      </c>
      <c r="Q45" s="1151">
        <f t="shared" ca="1" si="8"/>
        <v>4685981815.7525368</v>
      </c>
      <c r="R45" s="1151">
        <f t="shared" ca="1" si="16"/>
        <v>4752650301.9125004</v>
      </c>
      <c r="S45" s="1151">
        <f t="shared" ca="1" si="17"/>
        <v>66668486.159963608</v>
      </c>
      <c r="T45" s="1151">
        <f t="shared" ca="1" si="9"/>
        <v>4685981815.7525368</v>
      </c>
      <c r="U45" s="1153">
        <f t="shared" ca="1" si="10"/>
        <v>0.61141490015855771</v>
      </c>
      <c r="V45" s="1154">
        <f t="shared" ca="1" si="11"/>
        <v>5.0000000000000044E-2</v>
      </c>
      <c r="X45" s="1155">
        <f t="shared" ca="1" si="18"/>
        <v>250139489.57434314</v>
      </c>
      <c r="Y45" s="1155">
        <f t="shared" ca="1" si="12"/>
        <v>3508867.6926298141</v>
      </c>
      <c r="Z45" s="1155">
        <f t="shared" ca="1" si="13"/>
        <v>246630621.88171333</v>
      </c>
      <c r="AA45" s="1153">
        <f t="shared" ca="1" si="14"/>
        <v>0.61128907520611719</v>
      </c>
      <c r="AB45" s="1126"/>
    </row>
    <row r="46" spans="1:28">
      <c r="A46" s="1165">
        <f>'AMORT. PROFILE 0% CPR'!A46</f>
        <v>46080</v>
      </c>
      <c r="C46" s="1125"/>
      <c r="D46" s="1146">
        <f t="shared" ca="1" si="0"/>
        <v>46783</v>
      </c>
      <c r="E46" s="1147">
        <f t="shared" ca="1" si="1"/>
        <v>46811</v>
      </c>
      <c r="F46" s="1148">
        <f t="shared" ca="1" si="2"/>
        <v>1096</v>
      </c>
      <c r="G46" s="1149">
        <f ca="1">IF(F46&lt;&gt;"",COUNTIF($F$11:F46,"&gt;0"),"")</f>
        <v>36</v>
      </c>
      <c r="H46" s="1150">
        <v>7.1967674030143786E-3</v>
      </c>
      <c r="I46" s="1149"/>
      <c r="J46" s="1151">
        <f t="shared" ca="1" si="3"/>
        <v>4932612437.6342497</v>
      </c>
      <c r="K46" s="1152">
        <f t="shared" ca="1" si="4"/>
        <v>35498864.402869463</v>
      </c>
      <c r="L46" s="1151">
        <f t="shared" ca="1" si="5"/>
        <v>33909488.155292667</v>
      </c>
      <c r="M46" s="1151">
        <f t="shared" ca="1" si="6"/>
        <v>0</v>
      </c>
      <c r="N46" s="1151">
        <f t="shared" ca="1" si="15"/>
        <v>4863204085.076088</v>
      </c>
      <c r="O46" s="1094"/>
      <c r="P46" s="1151">
        <f t="shared" ca="1" si="7"/>
        <v>69408352.558161736</v>
      </c>
      <c r="Q46" s="1151">
        <f t="shared" ca="1" si="8"/>
        <v>4620043880.8222837</v>
      </c>
      <c r="R46" s="1151">
        <f t="shared" ca="1" si="16"/>
        <v>4685981815.7525368</v>
      </c>
      <c r="S46" s="1151">
        <f t="shared" ca="1" si="17"/>
        <v>65937934.930253029</v>
      </c>
      <c r="T46" s="1151">
        <f t="shared" ca="1" si="9"/>
        <v>4620043880.8222837</v>
      </c>
      <c r="U46" s="1153">
        <f t="shared" ca="1" si="10"/>
        <v>0.6028381896455175</v>
      </c>
      <c r="V46" s="1154">
        <f t="shared" ca="1" si="11"/>
        <v>4.9999999999999933E-2</v>
      </c>
      <c r="X46" s="1155">
        <f t="shared" ca="1" si="18"/>
        <v>246630621.88171333</v>
      </c>
      <c r="Y46" s="1155">
        <f t="shared" ca="1" si="12"/>
        <v>3470417.6279087067</v>
      </c>
      <c r="Z46" s="1155">
        <f t="shared" ca="1" si="13"/>
        <v>243160204.25380462</v>
      </c>
      <c r="AA46" s="1153">
        <f t="shared" ca="1" si="14"/>
        <v>0.60271412972070704</v>
      </c>
      <c r="AB46" s="1126"/>
    </row>
    <row r="47" spans="1:28">
      <c r="A47" s="1165">
        <f>'AMORT. PROFILE 0% CPR'!A47</f>
        <v>46108</v>
      </c>
      <c r="C47" s="1125"/>
      <c r="D47" s="1146">
        <f t="shared" ca="1" si="0"/>
        <v>46812</v>
      </c>
      <c r="E47" s="1147">
        <f t="shared" ca="1" si="1"/>
        <v>46839</v>
      </c>
      <c r="F47" s="1148">
        <f t="shared" ca="1" si="2"/>
        <v>1124</v>
      </c>
      <c r="G47" s="1149">
        <f ca="1">IF(F47&lt;&gt;"",COUNTIF($F$11:F47,"&gt;0"),"")</f>
        <v>37</v>
      </c>
      <c r="H47" s="1150">
        <v>7.241597406579146E-3</v>
      </c>
      <c r="I47" s="1149"/>
      <c r="J47" s="1151">
        <f t="shared" ca="1" si="3"/>
        <v>4863204085.076088</v>
      </c>
      <c r="K47" s="1152">
        <f t="shared" ca="1" si="4"/>
        <v>35217366.090152107</v>
      </c>
      <c r="L47" s="1151">
        <f t="shared" ca="1" si="5"/>
        <v>33430827.366606526</v>
      </c>
      <c r="M47" s="1151">
        <f t="shared" ca="1" si="6"/>
        <v>0</v>
      </c>
      <c r="N47" s="1151">
        <f t="shared" ca="1" si="15"/>
        <v>4794555891.6193295</v>
      </c>
      <c r="O47" s="1094"/>
      <c r="P47" s="1151">
        <f t="shared" ca="1" si="7"/>
        <v>68648193.456758499</v>
      </c>
      <c r="Q47" s="1151">
        <f t="shared" ca="1" si="8"/>
        <v>4554828097.0383625</v>
      </c>
      <c r="R47" s="1151">
        <f t="shared" ca="1" si="16"/>
        <v>4620043880.8222837</v>
      </c>
      <c r="S47" s="1151">
        <f t="shared" ca="1" si="17"/>
        <v>65215783.783921242</v>
      </c>
      <c r="T47" s="1151">
        <f t="shared" ca="1" si="9"/>
        <v>4554828097.0383625</v>
      </c>
      <c r="U47" s="1153">
        <f t="shared" ca="1" si="10"/>
        <v>0.59435546246362936</v>
      </c>
      <c r="V47" s="1154">
        <f t="shared" ca="1" si="11"/>
        <v>5.0000000000000044E-2</v>
      </c>
      <c r="X47" s="1155">
        <f t="shared" ca="1" si="18"/>
        <v>243160204.25380462</v>
      </c>
      <c r="Y47" s="1155">
        <f t="shared" ca="1" si="12"/>
        <v>3432409.6728372574</v>
      </c>
      <c r="Z47" s="1155">
        <f t="shared" ca="1" si="13"/>
        <v>239727794.58096737</v>
      </c>
      <c r="AA47" s="1153">
        <f t="shared" ca="1" si="14"/>
        <v>0.59423314822532902</v>
      </c>
      <c r="AB47" s="1126"/>
    </row>
    <row r="48" spans="1:28">
      <c r="A48" s="1165">
        <f>'AMORT. PROFILE 0% CPR'!A48</f>
        <v>46139</v>
      </c>
      <c r="C48" s="1125"/>
      <c r="D48" s="1146">
        <f t="shared" ca="1" si="0"/>
        <v>46843</v>
      </c>
      <c r="E48" s="1147">
        <f t="shared" ca="1" si="1"/>
        <v>46870</v>
      </c>
      <c r="F48" s="1148">
        <f t="shared" ca="1" si="2"/>
        <v>1155</v>
      </c>
      <c r="G48" s="1149">
        <f ca="1">IF(F48&lt;&gt;"",COUNTIF($F$11:F48,"&gt;0"),"")</f>
        <v>38</v>
      </c>
      <c r="H48" s="1150">
        <v>7.301176100127843E-3</v>
      </c>
      <c r="I48" s="1149"/>
      <c r="J48" s="1151">
        <f t="shared" ca="1" si="3"/>
        <v>4794555891.6193295</v>
      </c>
      <c r="K48" s="1152">
        <f t="shared" ca="1" si="4"/>
        <v>35005896.88661819</v>
      </c>
      <c r="L48" s="1151">
        <f t="shared" ca="1" si="5"/>
        <v>32956945.302049775</v>
      </c>
      <c r="M48" s="1151">
        <f t="shared" ca="1" si="6"/>
        <v>0</v>
      </c>
      <c r="N48" s="1151">
        <f t="shared" ca="1" si="15"/>
        <v>4726593049.4306612</v>
      </c>
      <c r="O48" s="1094"/>
      <c r="P48" s="1151">
        <f t="shared" ca="1" si="7"/>
        <v>67962842.188668251</v>
      </c>
      <c r="Q48" s="1151">
        <f t="shared" ca="1" si="8"/>
        <v>4490263396.9591284</v>
      </c>
      <c r="R48" s="1151">
        <f t="shared" ca="1" si="16"/>
        <v>4554828097.0383625</v>
      </c>
      <c r="S48" s="1151">
        <f t="shared" ca="1" si="17"/>
        <v>64564700.079234123</v>
      </c>
      <c r="T48" s="1151">
        <f t="shared" ca="1" si="9"/>
        <v>4490263396.9591284</v>
      </c>
      <c r="U48" s="1153">
        <f t="shared" ca="1" si="10"/>
        <v>0.58596563796613521</v>
      </c>
      <c r="V48" s="1154">
        <f t="shared" ca="1" si="11"/>
        <v>4.9999999999999933E-2</v>
      </c>
      <c r="X48" s="1155">
        <f t="shared" ca="1" si="18"/>
        <v>239727794.58096737</v>
      </c>
      <c r="Y48" s="1155">
        <f t="shared" ca="1" si="12"/>
        <v>3398142.1094341278</v>
      </c>
      <c r="Z48" s="1155">
        <f t="shared" ca="1" si="13"/>
        <v>236329652.47153324</v>
      </c>
      <c r="AA48" s="1153">
        <f t="shared" ca="1" si="14"/>
        <v>0.58584505029561917</v>
      </c>
      <c r="AB48" s="1126"/>
    </row>
    <row r="49" spans="1:28">
      <c r="A49" s="1165">
        <f>'AMORT. PROFILE 0% CPR'!A49</f>
        <v>46169</v>
      </c>
      <c r="C49" s="1125"/>
      <c r="D49" s="1146">
        <f t="shared" ca="1" si="0"/>
        <v>46873</v>
      </c>
      <c r="E49" s="1147">
        <f t="shared" ca="1" si="1"/>
        <v>46902</v>
      </c>
      <c r="F49" s="1148">
        <f t="shared" ca="1" si="2"/>
        <v>1187</v>
      </c>
      <c r="G49" s="1149">
        <f ca="1">IF(F49&lt;&gt;"",COUNTIF($F$11:F49,"&gt;0"),"")</f>
        <v>39</v>
      </c>
      <c r="H49" s="1150">
        <v>7.3377156243270942E-3</v>
      </c>
      <c r="I49" s="1149"/>
      <c r="J49" s="1151">
        <f t="shared" ca="1" si="3"/>
        <v>4726593049.4306612</v>
      </c>
      <c r="K49" s="1152">
        <f t="shared" ca="1" si="4"/>
        <v>34682395.668643206</v>
      </c>
      <c r="L49" s="1151">
        <f t="shared" ca="1" si="5"/>
        <v>32488584.624442689</v>
      </c>
      <c r="M49" s="1151">
        <f t="shared" ca="1" si="6"/>
        <v>0</v>
      </c>
      <c r="N49" s="1151">
        <f t="shared" ca="1" si="15"/>
        <v>4659422069.1375751</v>
      </c>
      <c r="O49" s="1094"/>
      <c r="P49" s="1151">
        <f t="shared" ca="1" si="7"/>
        <v>67170980.293086052</v>
      </c>
      <c r="Q49" s="1151">
        <f t="shared" ca="1" si="8"/>
        <v>4426450965.6806965</v>
      </c>
      <c r="R49" s="1151">
        <f t="shared" ca="1" si="16"/>
        <v>4490263396.9591284</v>
      </c>
      <c r="S49" s="1151">
        <f t="shared" ca="1" si="17"/>
        <v>63812431.278431892</v>
      </c>
      <c r="T49" s="1151">
        <f t="shared" ca="1" si="9"/>
        <v>4426450965.6806965</v>
      </c>
      <c r="U49" s="1153">
        <f t="shared" ca="1" si="10"/>
        <v>0.57765957352945096</v>
      </c>
      <c r="V49" s="1154">
        <f t="shared" ca="1" si="11"/>
        <v>4.9999999999999933E-2</v>
      </c>
      <c r="X49" s="1155">
        <f t="shared" ca="1" si="18"/>
        <v>236329652.47153324</v>
      </c>
      <c r="Y49" s="1155">
        <f t="shared" ca="1" si="12"/>
        <v>3358549.0146541595</v>
      </c>
      <c r="Z49" s="1155">
        <f t="shared" ca="1" si="13"/>
        <v>232971103.45687908</v>
      </c>
      <c r="AA49" s="1153">
        <f t="shared" ca="1" si="14"/>
        <v>0.57754069518947515</v>
      </c>
      <c r="AB49" s="1126"/>
    </row>
    <row r="50" spans="1:28">
      <c r="A50" s="1165">
        <f>'AMORT. PROFILE 0% CPR'!A50</f>
        <v>46202</v>
      </c>
      <c r="C50" s="1125"/>
      <c r="D50" s="1146">
        <f t="shared" ca="1" si="0"/>
        <v>46904</v>
      </c>
      <c r="E50" s="1147">
        <f t="shared" ca="1" si="1"/>
        <v>46931</v>
      </c>
      <c r="F50" s="1148">
        <f t="shared" ca="1" si="2"/>
        <v>1216</v>
      </c>
      <c r="G50" s="1149">
        <f ca="1">IF(F50&lt;&gt;"",COUNTIF($F$11:F50,"&gt;0"),"")</f>
        <v>40</v>
      </c>
      <c r="H50" s="1150">
        <v>7.3869780053145723E-3</v>
      </c>
      <c r="I50" s="1149"/>
      <c r="J50" s="1151">
        <f t="shared" ca="1" si="3"/>
        <v>4659422069.1375751</v>
      </c>
      <c r="K50" s="1152">
        <f t="shared" ca="1" si="4"/>
        <v>34419048.342196584</v>
      </c>
      <c r="L50" s="1151">
        <f t="shared" ca="1" si="5"/>
        <v>32025290.573027857</v>
      </c>
      <c r="M50" s="1151">
        <f t="shared" ca="1" si="6"/>
        <v>0</v>
      </c>
      <c r="N50" s="1151">
        <f t="shared" ca="1" si="15"/>
        <v>4592977730.2223511</v>
      </c>
      <c r="O50" s="1094"/>
      <c r="P50" s="1151">
        <f t="shared" ca="1" si="7"/>
        <v>66444338.915224075</v>
      </c>
      <c r="Q50" s="1151">
        <f t="shared" ca="1" si="8"/>
        <v>4363328843.7112331</v>
      </c>
      <c r="R50" s="1151">
        <f t="shared" ca="1" si="16"/>
        <v>4426450965.6806965</v>
      </c>
      <c r="S50" s="1151">
        <f t="shared" ca="1" si="17"/>
        <v>63122121.969463348</v>
      </c>
      <c r="T50" s="1151">
        <f t="shared" ca="1" si="9"/>
        <v>4363328843.7112331</v>
      </c>
      <c r="U50" s="1153">
        <f t="shared" ca="1" si="10"/>
        <v>0.56945028632747086</v>
      </c>
      <c r="V50" s="1154">
        <f t="shared" ca="1" si="11"/>
        <v>5.0000000000000044E-2</v>
      </c>
      <c r="X50" s="1155">
        <f t="shared" ca="1" si="18"/>
        <v>232971103.45687908</v>
      </c>
      <c r="Y50" s="1155">
        <f t="shared" ca="1" si="12"/>
        <v>3322216.9457607269</v>
      </c>
      <c r="Z50" s="1155">
        <f t="shared" ca="1" si="13"/>
        <v>229648886.51111835</v>
      </c>
      <c r="AA50" s="1153">
        <f t="shared" ca="1" si="14"/>
        <v>0.56933309740195281</v>
      </c>
      <c r="AB50" s="1126"/>
    </row>
    <row r="51" spans="1:28">
      <c r="A51" s="1165">
        <f>'AMORT. PROFILE 0% CPR'!A51</f>
        <v>46230</v>
      </c>
      <c r="C51" s="1125"/>
      <c r="D51" s="1146">
        <f t="shared" ca="1" si="0"/>
        <v>46934</v>
      </c>
      <c r="E51" s="1147">
        <f t="shared" ca="1" si="1"/>
        <v>46961</v>
      </c>
      <c r="F51" s="1148">
        <f t="shared" ca="1" si="2"/>
        <v>1246</v>
      </c>
      <c r="G51" s="1149">
        <f ca="1">IF(F51&lt;&gt;"",COUNTIF($F$11:F51,"&gt;0"),"")</f>
        <v>41</v>
      </c>
      <c r="H51" s="1150">
        <v>7.4268595772451918E-3</v>
      </c>
      <c r="I51" s="1149"/>
      <c r="J51" s="1151">
        <f t="shared" ca="1" si="3"/>
        <v>4592977730.2223511</v>
      </c>
      <c r="K51" s="1152">
        <f t="shared" ca="1" si="4"/>
        <v>34111400.643775754</v>
      </c>
      <c r="L51" s="1151">
        <f t="shared" ca="1" si="5"/>
        <v>31567334.817273021</v>
      </c>
      <c r="M51" s="1151">
        <f t="shared" ca="1" si="6"/>
        <v>0</v>
      </c>
      <c r="N51" s="1151">
        <f t="shared" ca="1" si="15"/>
        <v>4527298994.761302</v>
      </c>
      <c r="O51" s="1094"/>
      <c r="P51" s="1151">
        <f t="shared" ca="1" si="7"/>
        <v>65678735.46104908</v>
      </c>
      <c r="Q51" s="1151">
        <f t="shared" ca="1" si="8"/>
        <v>4300934045.0232363</v>
      </c>
      <c r="R51" s="1151">
        <f t="shared" ca="1" si="16"/>
        <v>4363328843.7112331</v>
      </c>
      <c r="S51" s="1151">
        <f t="shared" ca="1" si="17"/>
        <v>62394798.687996864</v>
      </c>
      <c r="T51" s="1151">
        <f t="shared" ca="1" si="9"/>
        <v>4300934045.0232363</v>
      </c>
      <c r="U51" s="1153">
        <f t="shared" ca="1" si="10"/>
        <v>0.5613298054483653</v>
      </c>
      <c r="V51" s="1154">
        <f t="shared" ca="1" si="11"/>
        <v>5.0000000000000155E-2</v>
      </c>
      <c r="X51" s="1155">
        <f t="shared" ca="1" si="18"/>
        <v>229648886.51111835</v>
      </c>
      <c r="Y51" s="1155">
        <f t="shared" ca="1" si="12"/>
        <v>3283936.7730522156</v>
      </c>
      <c r="Z51" s="1155">
        <f t="shared" ca="1" si="13"/>
        <v>226364949.73806614</v>
      </c>
      <c r="AA51" s="1153">
        <f t="shared" ca="1" si="14"/>
        <v>0.56121428766157955</v>
      </c>
      <c r="AB51" s="1126"/>
    </row>
    <row r="52" spans="1:28">
      <c r="A52" s="1165">
        <f>'AMORT. PROFILE 0% CPR'!A52</f>
        <v>46261</v>
      </c>
      <c r="C52" s="1125"/>
      <c r="D52" s="1146">
        <f t="shared" ca="1" si="0"/>
        <v>46965</v>
      </c>
      <c r="E52" s="1147">
        <f t="shared" ca="1" si="1"/>
        <v>46993</v>
      </c>
      <c r="F52" s="1148">
        <f t="shared" ca="1" si="2"/>
        <v>1278</v>
      </c>
      <c r="G52" s="1149">
        <f ca="1">IF(F52&lt;&gt;"",COUNTIF($F$11:F52,"&gt;0"),"")</f>
        <v>42</v>
      </c>
      <c r="H52" s="1150">
        <v>7.4774122960432118E-3</v>
      </c>
      <c r="I52" s="1149"/>
      <c r="J52" s="1151">
        <f t="shared" ca="1" si="3"/>
        <v>4527298994.761302</v>
      </c>
      <c r="K52" s="1152">
        <f t="shared" ca="1" si="4"/>
        <v>33852481.17129223</v>
      </c>
      <c r="L52" s="1151">
        <f t="shared" ca="1" si="5"/>
        <v>31114342.979895253</v>
      </c>
      <c r="M52" s="1151">
        <f t="shared" ca="1" si="6"/>
        <v>0</v>
      </c>
      <c r="N52" s="1151">
        <f t="shared" ca="1" si="15"/>
        <v>4462332170.6101141</v>
      </c>
      <c r="O52" s="1094"/>
      <c r="P52" s="1151">
        <f t="shared" ca="1" si="7"/>
        <v>64966824.151187897</v>
      </c>
      <c r="Q52" s="1151">
        <f t="shared" ca="1" si="8"/>
        <v>4239215562.079608</v>
      </c>
      <c r="R52" s="1151">
        <f t="shared" ca="1" si="16"/>
        <v>4300934045.0232363</v>
      </c>
      <c r="S52" s="1151">
        <f t="shared" ca="1" si="17"/>
        <v>61718482.943628311</v>
      </c>
      <c r="T52" s="1151">
        <f t="shared" ca="1" si="9"/>
        <v>4239215562.079608</v>
      </c>
      <c r="U52" s="1153">
        <f t="shared" ca="1" si="10"/>
        <v>0.55330289263408072</v>
      </c>
      <c r="V52" s="1154">
        <f t="shared" ca="1" si="11"/>
        <v>5.0000000000000044E-2</v>
      </c>
      <c r="X52" s="1155">
        <f t="shared" ca="1" si="18"/>
        <v>226364949.73806614</v>
      </c>
      <c r="Y52" s="1155">
        <f t="shared" ca="1" si="12"/>
        <v>3248341.2075595856</v>
      </c>
      <c r="Z52" s="1155">
        <f t="shared" ca="1" si="13"/>
        <v>223116608.53050655</v>
      </c>
      <c r="AA52" s="1153">
        <f t="shared" ca="1" si="14"/>
        <v>0.55318902673036685</v>
      </c>
      <c r="AB52" s="1126"/>
    </row>
    <row r="53" spans="1:28">
      <c r="A53" s="1165">
        <f>'AMORT. PROFILE 0% CPR'!A53</f>
        <v>46293</v>
      </c>
      <c r="C53" s="1125"/>
      <c r="D53" s="1146">
        <f t="shared" ca="1" si="0"/>
        <v>46996</v>
      </c>
      <c r="E53" s="1147">
        <f t="shared" ca="1" si="1"/>
        <v>47023</v>
      </c>
      <c r="F53" s="1148">
        <f t="shared" ca="1" si="2"/>
        <v>1308</v>
      </c>
      <c r="G53" s="1149">
        <f ca="1">IF(F53&lt;&gt;"",COUNTIF($F$11:F53,"&gt;0"),"")</f>
        <v>43</v>
      </c>
      <c r="H53" s="1150">
        <v>7.5155713887695976E-3</v>
      </c>
      <c r="I53" s="1149"/>
      <c r="J53" s="1151">
        <f t="shared" ca="1" si="3"/>
        <v>4462332170.6101141</v>
      </c>
      <c r="K53" s="1152">
        <f t="shared" ca="1" si="4"/>
        <v>33536975.988623507</v>
      </c>
      <c r="L53" s="1151">
        <f t="shared" ca="1" si="5"/>
        <v>30666672.509932995</v>
      </c>
      <c r="M53" s="1151">
        <f t="shared" ca="1" si="6"/>
        <v>0</v>
      </c>
      <c r="N53" s="1151">
        <f t="shared" ca="1" si="15"/>
        <v>4398128522.111557</v>
      </c>
      <c r="O53" s="1094"/>
      <c r="P53" s="1151">
        <f t="shared" ca="1" si="7"/>
        <v>64203648.498557091</v>
      </c>
      <c r="Q53" s="1151">
        <f t="shared" ca="1" si="8"/>
        <v>4178222096.0059791</v>
      </c>
      <c r="R53" s="1151">
        <f t="shared" ca="1" si="16"/>
        <v>4239215562.079608</v>
      </c>
      <c r="S53" s="1151">
        <f t="shared" ca="1" si="17"/>
        <v>60993466.073628902</v>
      </c>
      <c r="T53" s="1151">
        <f t="shared" ca="1" si="9"/>
        <v>4178222096.0059791</v>
      </c>
      <c r="U53" s="1153">
        <f t="shared" ca="1" si="10"/>
        <v>0.54536298591051402</v>
      </c>
      <c r="V53" s="1154">
        <f t="shared" ca="1" si="11"/>
        <v>5.0000000000000044E-2</v>
      </c>
      <c r="X53" s="1155">
        <f t="shared" ca="1" si="18"/>
        <v>223116608.53050655</v>
      </c>
      <c r="Y53" s="1155">
        <f t="shared" ca="1" si="12"/>
        <v>3210182.4249281883</v>
      </c>
      <c r="Z53" s="1155">
        <f t="shared" ca="1" si="13"/>
        <v>219906426.10557836</v>
      </c>
      <c r="AA53" s="1153">
        <f t="shared" ca="1" si="14"/>
        <v>0.54525075398462008</v>
      </c>
      <c r="AB53" s="1126"/>
    </row>
    <row r="54" spans="1:28">
      <c r="A54" s="1165">
        <f>'AMORT. PROFILE 0% CPR'!A54</f>
        <v>46322</v>
      </c>
      <c r="C54" s="1125"/>
      <c r="D54" s="1146">
        <f t="shared" ca="1" si="0"/>
        <v>47026</v>
      </c>
      <c r="E54" s="1147">
        <f t="shared" ca="1" si="1"/>
        <v>47053</v>
      </c>
      <c r="F54" s="1148">
        <f t="shared" ca="1" si="2"/>
        <v>1338</v>
      </c>
      <c r="G54" s="1149">
        <f ca="1">IF(F54&lt;&gt;"",COUNTIF($F$11:F54,"&gt;0"),"")</f>
        <v>44</v>
      </c>
      <c r="H54" s="1150">
        <v>7.5564666893313251E-3</v>
      </c>
      <c r="I54" s="1149"/>
      <c r="J54" s="1151">
        <f t="shared" ca="1" si="3"/>
        <v>4398128522.111557</v>
      </c>
      <c r="K54" s="1152">
        <f t="shared" ca="1" si="4"/>
        <v>33234311.672733992</v>
      </c>
      <c r="L54" s="1151">
        <f t="shared" ca="1" si="5"/>
        <v>30224197.645127293</v>
      </c>
      <c r="M54" s="1151">
        <f t="shared" ca="1" si="6"/>
        <v>0</v>
      </c>
      <c r="N54" s="1151">
        <f t="shared" ca="1" si="15"/>
        <v>4334670012.7936954</v>
      </c>
      <c r="O54" s="1094"/>
      <c r="P54" s="1151">
        <f t="shared" ca="1" si="7"/>
        <v>63458509.317861557</v>
      </c>
      <c r="Q54" s="1151">
        <f t="shared" ca="1" si="8"/>
        <v>4117936512.1540103</v>
      </c>
      <c r="R54" s="1151">
        <f t="shared" ca="1" si="16"/>
        <v>4178222096.0059791</v>
      </c>
      <c r="S54" s="1151">
        <f t="shared" ca="1" si="17"/>
        <v>60285583.851968765</v>
      </c>
      <c r="T54" s="1151">
        <f t="shared" ca="1" si="9"/>
        <v>4117936512.1540103</v>
      </c>
      <c r="U54" s="1153">
        <f t="shared" ca="1" si="10"/>
        <v>0.53751635053851421</v>
      </c>
      <c r="V54" s="1154">
        <f t="shared" ca="1" si="11"/>
        <v>5.0000000000000044E-2</v>
      </c>
      <c r="X54" s="1155">
        <f t="shared" ca="1" si="18"/>
        <v>219906426.10557836</v>
      </c>
      <c r="Y54" s="1155">
        <f t="shared" ca="1" si="12"/>
        <v>3172925.4658927917</v>
      </c>
      <c r="Z54" s="1155">
        <f t="shared" ca="1" si="13"/>
        <v>216733500.63968557</v>
      </c>
      <c r="AA54" s="1153">
        <f t="shared" ca="1" si="14"/>
        <v>0.53740573339584152</v>
      </c>
      <c r="AB54" s="1126"/>
    </row>
    <row r="55" spans="1:28">
      <c r="A55" s="1165">
        <f>'AMORT. PROFILE 0% CPR'!A55</f>
        <v>46353</v>
      </c>
      <c r="C55" s="1125"/>
      <c r="D55" s="1146">
        <f t="shared" ca="1" si="0"/>
        <v>47057</v>
      </c>
      <c r="E55" s="1147">
        <f t="shared" ca="1" si="1"/>
        <v>47084</v>
      </c>
      <c r="F55" s="1148">
        <f t="shared" ca="1" si="2"/>
        <v>1369</v>
      </c>
      <c r="G55" s="1149">
        <f ca="1">IF(F55&lt;&gt;"",COUNTIF($F$11:F55,"&gt;0"),"")</f>
        <v>45</v>
      </c>
      <c r="H55" s="1150">
        <v>7.6021845839023836E-3</v>
      </c>
      <c r="I55" s="1149"/>
      <c r="J55" s="1151">
        <f t="shared" ca="1" si="3"/>
        <v>4334670012.7936954</v>
      </c>
      <c r="K55" s="1152">
        <f t="shared" ca="1" si="4"/>
        <v>32952961.547564179</v>
      </c>
      <c r="L55" s="1151">
        <f t="shared" ca="1" si="5"/>
        <v>29786734.821508113</v>
      </c>
      <c r="M55" s="1151">
        <f t="shared" ca="1" si="6"/>
        <v>0</v>
      </c>
      <c r="N55" s="1151">
        <f t="shared" ca="1" si="15"/>
        <v>4271930316.424623</v>
      </c>
      <c r="O55" s="1094"/>
      <c r="P55" s="1151">
        <f t="shared" ca="1" si="7"/>
        <v>62739696.369072437</v>
      </c>
      <c r="Q55" s="1151">
        <f t="shared" ca="1" si="8"/>
        <v>4058333800.6033916</v>
      </c>
      <c r="R55" s="1151">
        <f t="shared" ca="1" si="16"/>
        <v>4117936512.1540103</v>
      </c>
      <c r="S55" s="1151">
        <f t="shared" ca="1" si="17"/>
        <v>59602711.550618649</v>
      </c>
      <c r="T55" s="1151">
        <f t="shared" ca="1" si="9"/>
        <v>4058333800.6033916</v>
      </c>
      <c r="U55" s="1153">
        <f t="shared" ca="1" si="10"/>
        <v>0.52976078219446432</v>
      </c>
      <c r="V55" s="1154">
        <f t="shared" ca="1" si="11"/>
        <v>5.0000000000000044E-2</v>
      </c>
      <c r="X55" s="1155">
        <f t="shared" ca="1" si="18"/>
        <v>216733500.63968557</v>
      </c>
      <c r="Y55" s="1155">
        <f t="shared" ca="1" si="12"/>
        <v>3136984.8184537888</v>
      </c>
      <c r="Z55" s="1155">
        <f t="shared" ca="1" si="13"/>
        <v>213596515.82123178</v>
      </c>
      <c r="AA55" s="1153">
        <f t="shared" ca="1" si="14"/>
        <v>0.52965176109405077</v>
      </c>
      <c r="AB55" s="1126"/>
    </row>
    <row r="56" spans="1:28">
      <c r="A56" s="1165">
        <f>'AMORT. PROFILE 0% CPR'!A56</f>
        <v>46384</v>
      </c>
      <c r="C56" s="1125"/>
      <c r="D56" s="1146">
        <f t="shared" ca="1" si="0"/>
        <v>47087</v>
      </c>
      <c r="E56" s="1147">
        <f t="shared" ca="1" si="1"/>
        <v>47114</v>
      </c>
      <c r="F56" s="1148">
        <f t="shared" ca="1" si="2"/>
        <v>1399</v>
      </c>
      <c r="G56" s="1149">
        <f ca="1">IF(F56&lt;&gt;"",COUNTIF($F$11:F56,"&gt;0"),"")</f>
        <v>46</v>
      </c>
      <c r="H56" s="1150">
        <v>7.6384267972855018E-3</v>
      </c>
      <c r="I56" s="1149"/>
      <c r="J56" s="1151">
        <f t="shared" ca="1" si="3"/>
        <v>4271930316.424623</v>
      </c>
      <c r="K56" s="1152">
        <f t="shared" ca="1" si="4"/>
        <v>32630827.005114172</v>
      </c>
      <c r="L56" s="1151">
        <f t="shared" ca="1" si="5"/>
        <v>29354531.740695044</v>
      </c>
      <c r="M56" s="1151">
        <f t="shared" ca="1" si="6"/>
        <v>0</v>
      </c>
      <c r="N56" s="1151">
        <f t="shared" ca="1" si="15"/>
        <v>4209944957.6788139</v>
      </c>
      <c r="O56" s="1094"/>
      <c r="P56" s="1151">
        <f t="shared" ca="1" si="7"/>
        <v>61985358.745809555</v>
      </c>
      <c r="Q56" s="1151">
        <f t="shared" ca="1" si="8"/>
        <v>3999447709.7948732</v>
      </c>
      <c r="R56" s="1151">
        <f t="shared" ca="1" si="16"/>
        <v>4058333800.6033916</v>
      </c>
      <c r="S56" s="1151">
        <f t="shared" ca="1" si="17"/>
        <v>58886090.80851841</v>
      </c>
      <c r="T56" s="1151">
        <f t="shared" ca="1" si="9"/>
        <v>3999447709.7948732</v>
      </c>
      <c r="U56" s="1153">
        <f t="shared" ca="1" si="10"/>
        <v>0.52209306342347961</v>
      </c>
      <c r="V56" s="1154">
        <f t="shared" ca="1" si="11"/>
        <v>5.0000000000000044E-2</v>
      </c>
      <c r="X56" s="1155">
        <f t="shared" ca="1" si="18"/>
        <v>213596515.82123178</v>
      </c>
      <c r="Y56" s="1155">
        <f t="shared" ca="1" si="12"/>
        <v>3099267.9372911453</v>
      </c>
      <c r="Z56" s="1155">
        <f t="shared" ca="1" si="13"/>
        <v>210497247.88394064</v>
      </c>
      <c r="AA56" s="1153">
        <f t="shared" ca="1" si="14"/>
        <v>0.5219856202864902</v>
      </c>
      <c r="AB56" s="1126"/>
    </row>
    <row r="57" spans="1:28">
      <c r="A57" s="1165">
        <f>'AMORT. PROFILE 0% CPR'!A57</f>
        <v>46414</v>
      </c>
      <c r="C57" s="1125"/>
      <c r="D57" s="1146">
        <f t="shared" ca="1" si="0"/>
        <v>47118</v>
      </c>
      <c r="E57" s="1147">
        <f t="shared" ca="1" si="1"/>
        <v>47147</v>
      </c>
      <c r="F57" s="1148">
        <f t="shared" ca="1" si="2"/>
        <v>1432</v>
      </c>
      <c r="G57" s="1149">
        <f ca="1">IF(F57&lt;&gt;"",COUNTIF($F$11:F57,"&gt;0"),"")</f>
        <v>47</v>
      </c>
      <c r="H57" s="1150">
        <v>7.6781378872437739E-3</v>
      </c>
      <c r="I57" s="1149"/>
      <c r="J57" s="1151">
        <f t="shared" ca="1" si="3"/>
        <v>4209944957.6788139</v>
      </c>
      <c r="K57" s="1152">
        <f t="shared" ca="1" si="4"/>
        <v>32324537.882764589</v>
      </c>
      <c r="L57" s="1151">
        <f t="shared" ca="1" si="5"/>
        <v>28927442.262464691</v>
      </c>
      <c r="M57" s="1151">
        <f t="shared" ca="1" si="6"/>
        <v>0</v>
      </c>
      <c r="N57" s="1151">
        <f t="shared" ca="1" si="15"/>
        <v>4148692977.5335846</v>
      </c>
      <c r="O57" s="1094"/>
      <c r="P57" s="1151">
        <f t="shared" ca="1" si="7"/>
        <v>61251980.14522934</v>
      </c>
      <c r="Q57" s="1151">
        <f t="shared" ca="1" si="8"/>
        <v>3941258328.6569052</v>
      </c>
      <c r="R57" s="1151">
        <f t="shared" ca="1" si="16"/>
        <v>3999447709.7948732</v>
      </c>
      <c r="S57" s="1151">
        <f t="shared" ca="1" si="17"/>
        <v>58189381.137968063</v>
      </c>
      <c r="T57" s="1151">
        <f t="shared" ca="1" si="9"/>
        <v>3941258328.6569052</v>
      </c>
      <c r="U57" s="1153">
        <f t="shared" ca="1" si="10"/>
        <v>0.51451753586616489</v>
      </c>
      <c r="V57" s="1154">
        <f t="shared" ca="1" si="11"/>
        <v>5.0000000000000044E-2</v>
      </c>
      <c r="X57" s="1155">
        <f t="shared" ca="1" si="18"/>
        <v>210497247.88394064</v>
      </c>
      <c r="Y57" s="1155">
        <f t="shared" ca="1" si="12"/>
        <v>3062599.0072612762</v>
      </c>
      <c r="Z57" s="1155">
        <f t="shared" ca="1" si="13"/>
        <v>207434648.87667936</v>
      </c>
      <c r="AA57" s="1153">
        <f t="shared" ca="1" si="14"/>
        <v>0.51441165172028502</v>
      </c>
      <c r="AB57" s="1126"/>
    </row>
    <row r="58" spans="1:28">
      <c r="A58" s="1165">
        <f>'AMORT. PROFILE 0% CPR'!A58</f>
        <v>46444</v>
      </c>
      <c r="C58" s="1125"/>
      <c r="D58" s="1146">
        <f t="shared" ca="1" si="0"/>
        <v>47149</v>
      </c>
      <c r="E58" s="1147">
        <f t="shared" ca="1" si="1"/>
        <v>47176</v>
      </c>
      <c r="F58" s="1148">
        <f t="shared" ca="1" si="2"/>
        <v>1461</v>
      </c>
      <c r="G58" s="1149">
        <f ca="1">IF(F58&lt;&gt;"",COUNTIF($F$11:F58,"&gt;0"),"")</f>
        <v>48</v>
      </c>
      <c r="H58" s="1150">
        <v>7.7188372572796829E-3</v>
      </c>
      <c r="I58" s="1149"/>
      <c r="J58" s="1151">
        <f t="shared" ca="1" si="3"/>
        <v>4148692977.5335846</v>
      </c>
      <c r="K58" s="1152">
        <f t="shared" ca="1" si="4"/>
        <v>32023085.924000815</v>
      </c>
      <c r="L58" s="1151">
        <f t="shared" ca="1" si="5"/>
        <v>28505397.483904656</v>
      </c>
      <c r="M58" s="1151">
        <f t="shared" ca="1" si="6"/>
        <v>0</v>
      </c>
      <c r="N58" s="1151">
        <f t="shared" ca="1" si="15"/>
        <v>4088164494.125679</v>
      </c>
      <c r="O58" s="1094"/>
      <c r="P58" s="1151">
        <f t="shared" ca="1" si="7"/>
        <v>60528483.407905579</v>
      </c>
      <c r="Q58" s="1151">
        <f t="shared" ca="1" si="8"/>
        <v>3883756269.419395</v>
      </c>
      <c r="R58" s="1151">
        <f t="shared" ca="1" si="16"/>
        <v>3941258328.6569052</v>
      </c>
      <c r="S58" s="1151">
        <f t="shared" ca="1" si="17"/>
        <v>57502059.237510204</v>
      </c>
      <c r="T58" s="1151">
        <f t="shared" ca="1" si="9"/>
        <v>3883756269.419395</v>
      </c>
      <c r="U58" s="1153">
        <f t="shared" ca="1" si="10"/>
        <v>0.50703163801997952</v>
      </c>
      <c r="V58" s="1154">
        <f t="shared" ca="1" si="11"/>
        <v>5.0000000000000044E-2</v>
      </c>
      <c r="X58" s="1155">
        <f t="shared" ca="1" si="18"/>
        <v>207434648.87667936</v>
      </c>
      <c r="Y58" s="1155">
        <f t="shared" ca="1" si="12"/>
        <v>3026424.1703953743</v>
      </c>
      <c r="Z58" s="1155">
        <f t="shared" ca="1" si="13"/>
        <v>204408224.70628399</v>
      </c>
      <c r="AA58" s="1153">
        <f t="shared" ca="1" si="14"/>
        <v>0.50692729442003759</v>
      </c>
      <c r="AB58" s="1126"/>
    </row>
    <row r="59" spans="1:28">
      <c r="A59" s="1165">
        <f>'AMORT. PROFILE 0% CPR'!A59</f>
        <v>46476</v>
      </c>
      <c r="C59" s="1125"/>
      <c r="D59" s="1146">
        <f t="shared" ca="1" si="0"/>
        <v>47177</v>
      </c>
      <c r="E59" s="1147">
        <f t="shared" ca="1" si="1"/>
        <v>47204</v>
      </c>
      <c r="F59" s="1148">
        <f t="shared" ca="1" si="2"/>
        <v>1489</v>
      </c>
      <c r="G59" s="1149">
        <f ca="1">IF(F59&lt;&gt;"",COUNTIF($F$11:F59,"&gt;0"),"")</f>
        <v>49</v>
      </c>
      <c r="H59" s="1150">
        <v>7.7639577829733165E-3</v>
      </c>
      <c r="I59" s="1149"/>
      <c r="J59" s="1151">
        <f t="shared" ca="1" si="3"/>
        <v>4088164494.125679</v>
      </c>
      <c r="K59" s="1152">
        <f t="shared" ca="1" si="4"/>
        <v>31740336.542242236</v>
      </c>
      <c r="L59" s="1151">
        <f t="shared" ca="1" si="5"/>
        <v>28088232.969784856</v>
      </c>
      <c r="M59" s="1151">
        <f t="shared" ca="1" si="6"/>
        <v>0</v>
      </c>
      <c r="N59" s="1151">
        <f t="shared" ca="1" si="15"/>
        <v>4028335924.6136522</v>
      </c>
      <c r="O59" s="1094"/>
      <c r="P59" s="1151">
        <f t="shared" ca="1" si="7"/>
        <v>59828569.512026787</v>
      </c>
      <c r="Q59" s="1151">
        <f t="shared" ca="1" si="8"/>
        <v>3826919128.3829694</v>
      </c>
      <c r="R59" s="1151">
        <f t="shared" ca="1" si="16"/>
        <v>3883756269.419395</v>
      </c>
      <c r="S59" s="1151">
        <f t="shared" ca="1" si="17"/>
        <v>56837141.036425591</v>
      </c>
      <c r="T59" s="1151">
        <f t="shared" ca="1" si="9"/>
        <v>3826919128.3829694</v>
      </c>
      <c r="U59" s="1153">
        <f t="shared" ca="1" si="10"/>
        <v>0.4996341621750881</v>
      </c>
      <c r="V59" s="1154">
        <f t="shared" ca="1" si="11"/>
        <v>5.0000000000000044E-2</v>
      </c>
      <c r="X59" s="1155">
        <f t="shared" ca="1" si="18"/>
        <v>204408224.70628399</v>
      </c>
      <c r="Y59" s="1155">
        <f t="shared" ca="1" si="12"/>
        <v>2991428.4756011963</v>
      </c>
      <c r="Z59" s="1155">
        <f t="shared" ca="1" si="13"/>
        <v>201416796.23068279</v>
      </c>
      <c r="AA59" s="1153">
        <f t="shared" ca="1" si="14"/>
        <v>0.49953134092444768</v>
      </c>
      <c r="AB59" s="1126"/>
    </row>
    <row r="60" spans="1:28">
      <c r="A60" s="1165">
        <f>'AMORT. PROFILE 0% CPR'!A60</f>
        <v>46504</v>
      </c>
      <c r="C60" s="1125"/>
      <c r="D60" s="1146">
        <f t="shared" ca="1" si="0"/>
        <v>47208</v>
      </c>
      <c r="E60" s="1147">
        <f t="shared" ca="1" si="1"/>
        <v>47235</v>
      </c>
      <c r="F60" s="1148">
        <f t="shared" ca="1" si="2"/>
        <v>1520</v>
      </c>
      <c r="G60" s="1149">
        <f ca="1">IF(F60&lt;&gt;"",COUNTIF($F$11:F60,"&gt;0"),"")</f>
        <v>50</v>
      </c>
      <c r="H60" s="1150">
        <v>7.8246363860947302E-3</v>
      </c>
      <c r="I60" s="1149"/>
      <c r="J60" s="1151">
        <f t="shared" ca="1" si="3"/>
        <v>4028335924.6136522</v>
      </c>
      <c r="K60" s="1152">
        <f t="shared" ca="1" si="4"/>
        <v>31520263.851144541</v>
      </c>
      <c r="L60" s="1151">
        <f t="shared" ca="1" si="5"/>
        <v>27675480.929898974</v>
      </c>
      <c r="M60" s="1151">
        <f t="shared" ca="1" si="6"/>
        <v>0</v>
      </c>
      <c r="N60" s="1151">
        <f t="shared" ca="1" si="15"/>
        <v>3969140179.8326092</v>
      </c>
      <c r="O60" s="1094"/>
      <c r="P60" s="1151">
        <f t="shared" ca="1" si="7"/>
        <v>59195744.781043053</v>
      </c>
      <c r="Q60" s="1151">
        <f t="shared" ca="1" si="8"/>
        <v>3770683170.8409786</v>
      </c>
      <c r="R60" s="1151">
        <f t="shared" ca="1" si="16"/>
        <v>3826919128.3829694</v>
      </c>
      <c r="S60" s="1151">
        <f t="shared" ca="1" si="17"/>
        <v>56235957.541990757</v>
      </c>
      <c r="T60" s="1151">
        <f t="shared" ca="1" si="9"/>
        <v>3770683170.8409786</v>
      </c>
      <c r="U60" s="1153">
        <f t="shared" ca="1" si="10"/>
        <v>0.49232222615949278</v>
      </c>
      <c r="V60" s="1154">
        <f t="shared" ca="1" si="11"/>
        <v>5.0000000000000044E-2</v>
      </c>
      <c r="X60" s="1155">
        <f t="shared" ca="1" si="18"/>
        <v>201416796.23068279</v>
      </c>
      <c r="Y60" s="1155">
        <f t="shared" ca="1" si="12"/>
        <v>2959787.2390522957</v>
      </c>
      <c r="Z60" s="1155">
        <f t="shared" ca="1" si="13"/>
        <v>198457008.99163049</v>
      </c>
      <c r="AA60" s="1153">
        <f t="shared" ca="1" si="14"/>
        <v>0.49222090965465004</v>
      </c>
      <c r="AB60" s="1126"/>
    </row>
    <row r="61" spans="1:28">
      <c r="A61" s="1165">
        <f>'AMORT. PROFILE 0% CPR'!A61</f>
        <v>46534</v>
      </c>
      <c r="C61" s="1125"/>
      <c r="D61" s="1146">
        <f t="shared" ca="1" si="0"/>
        <v>47238</v>
      </c>
      <c r="E61" s="1147">
        <f t="shared" ca="1" si="1"/>
        <v>47266</v>
      </c>
      <c r="F61" s="1148">
        <f t="shared" ca="1" si="2"/>
        <v>1551</v>
      </c>
      <c r="G61" s="1149">
        <f ca="1">IF(F61&lt;&gt;"",COUNTIF($F$11:F61,"&gt;0"),"")</f>
        <v>51</v>
      </c>
      <c r="H61" s="1150">
        <v>7.86624215048249E-3</v>
      </c>
      <c r="I61" s="1149"/>
      <c r="J61" s="1151">
        <f t="shared" ca="1" si="3"/>
        <v>3969140179.8326092</v>
      </c>
      <c r="K61" s="1152">
        <f t="shared" ca="1" si="4"/>
        <v>31222217.783772919</v>
      </c>
      <c r="L61" s="1151">
        <f t="shared" ca="1" si="5"/>
        <v>27267650.728079215</v>
      </c>
      <c r="M61" s="1151">
        <f t="shared" ca="1" si="6"/>
        <v>0</v>
      </c>
      <c r="N61" s="1151">
        <f t="shared" ca="1" si="15"/>
        <v>3910650311.3207569</v>
      </c>
      <c r="O61" s="1094"/>
      <c r="P61" s="1151">
        <f t="shared" ca="1" si="7"/>
        <v>58489868.511852264</v>
      </c>
      <c r="Q61" s="1151">
        <f t="shared" ca="1" si="8"/>
        <v>3715117795.7547188</v>
      </c>
      <c r="R61" s="1151">
        <f t="shared" ca="1" si="16"/>
        <v>3770683170.8409786</v>
      </c>
      <c r="S61" s="1151">
        <f t="shared" ca="1" si="17"/>
        <v>55565375.086259842</v>
      </c>
      <c r="T61" s="1151">
        <f t="shared" ca="1" si="9"/>
        <v>3715117795.7547188</v>
      </c>
      <c r="U61" s="1153">
        <f t="shared" ca="1" si="10"/>
        <v>0.48508763068504329</v>
      </c>
      <c r="V61" s="1154">
        <f t="shared" ca="1" si="11"/>
        <v>5.0000000000000044E-2</v>
      </c>
      <c r="X61" s="1155">
        <f t="shared" ca="1" si="18"/>
        <v>198457008.99163049</v>
      </c>
      <c r="Y61" s="1155">
        <f t="shared" ca="1" si="12"/>
        <v>2924493.4255924225</v>
      </c>
      <c r="Z61" s="1155">
        <f t="shared" ca="1" si="13"/>
        <v>195532515.56603807</v>
      </c>
      <c r="AA61" s="1153">
        <f t="shared" ca="1" si="14"/>
        <v>0.48498780300984967</v>
      </c>
      <c r="AB61" s="1126"/>
    </row>
    <row r="62" spans="1:28">
      <c r="A62" s="1165">
        <f>'AMORT. PROFILE 0% CPR'!A62</f>
        <v>46566</v>
      </c>
      <c r="C62" s="1125"/>
      <c r="D62" s="1146">
        <f t="shared" ca="1" si="0"/>
        <v>47269</v>
      </c>
      <c r="E62" s="1147">
        <f t="shared" ca="1" si="1"/>
        <v>47296</v>
      </c>
      <c r="F62" s="1148">
        <f t="shared" ca="1" si="2"/>
        <v>1581</v>
      </c>
      <c r="G62" s="1149">
        <f ca="1">IF(F62&lt;&gt;"",COUNTIF($F$11:F62,"&gt;0"),"")</f>
        <v>52</v>
      </c>
      <c r="H62" s="1150">
        <v>7.9181245132533048E-3</v>
      </c>
      <c r="I62" s="1149"/>
      <c r="J62" s="1151">
        <f t="shared" ca="1" si="3"/>
        <v>3910650311.3207569</v>
      </c>
      <c r="K62" s="1152">
        <f t="shared" ca="1" si="4"/>
        <v>30965016.092830554</v>
      </c>
      <c r="L62" s="1151">
        <f t="shared" ca="1" si="5"/>
        <v>26864425.461544957</v>
      </c>
      <c r="M62" s="1151">
        <f t="shared" ca="1" si="6"/>
        <v>0</v>
      </c>
      <c r="N62" s="1151">
        <f t="shared" ca="1" si="15"/>
        <v>3852820869.7663813</v>
      </c>
      <c r="O62" s="1094"/>
      <c r="P62" s="1151">
        <f t="shared" ca="1" si="7"/>
        <v>57829441.554375648</v>
      </c>
      <c r="Q62" s="1151">
        <f t="shared" ca="1" si="8"/>
        <v>3660179826.2780619</v>
      </c>
      <c r="R62" s="1151">
        <f t="shared" ca="1" si="16"/>
        <v>3715117795.7547188</v>
      </c>
      <c r="S62" s="1151">
        <f t="shared" ca="1" si="17"/>
        <v>54937969.476656914</v>
      </c>
      <c r="T62" s="1151">
        <f t="shared" ca="1" si="9"/>
        <v>3660179826.2780619</v>
      </c>
      <c r="U62" s="1153">
        <f t="shared" ca="1" si="10"/>
        <v>0.47793930373008786</v>
      </c>
      <c r="V62" s="1154">
        <f t="shared" ca="1" si="11"/>
        <v>5.0000000000000044E-2</v>
      </c>
      <c r="X62" s="1155">
        <f t="shared" ca="1" si="18"/>
        <v>195532515.56603807</v>
      </c>
      <c r="Y62" s="1155">
        <f t="shared" ca="1" si="12"/>
        <v>2891472.0777187347</v>
      </c>
      <c r="Z62" s="1155">
        <f t="shared" ca="1" si="13"/>
        <v>192641043.48831934</v>
      </c>
      <c r="AA62" s="1153">
        <f t="shared" ca="1" si="14"/>
        <v>0.47784094713108033</v>
      </c>
      <c r="AB62" s="1126"/>
    </row>
    <row r="63" spans="1:28">
      <c r="A63" s="1165">
        <f>'AMORT. PROFILE 0% CPR'!A63</f>
        <v>46595</v>
      </c>
      <c r="C63" s="1125"/>
      <c r="D63" s="1146">
        <f t="shared" ca="1" si="0"/>
        <v>47299</v>
      </c>
      <c r="E63" s="1147">
        <f t="shared" ca="1" si="1"/>
        <v>47326</v>
      </c>
      <c r="F63" s="1148">
        <f t="shared" ca="1" si="2"/>
        <v>1611</v>
      </c>
      <c r="G63" s="1149">
        <f ca="1">IF(F63&lt;&gt;"",COUNTIF($F$11:F63,"&gt;0"),"")</f>
        <v>53</v>
      </c>
      <c r="H63" s="1150">
        <v>7.9633707574121373E-3</v>
      </c>
      <c r="I63" s="1149"/>
      <c r="J63" s="1151">
        <f t="shared" ca="1" si="3"/>
        <v>3852820869.7663813</v>
      </c>
      <c r="K63" s="1152">
        <f t="shared" ca="1" si="4"/>
        <v>30681441.047844797</v>
      </c>
      <c r="L63" s="1151">
        <f t="shared" ca="1" si="5"/>
        <v>26465955.8631569</v>
      </c>
      <c r="M63" s="1151">
        <f t="shared" ca="1" si="6"/>
        <v>0</v>
      </c>
      <c r="N63" s="1151">
        <f t="shared" ca="1" si="15"/>
        <v>3795673472.8553796</v>
      </c>
      <c r="O63" s="1094"/>
      <c r="P63" s="1151">
        <f t="shared" ca="1" si="7"/>
        <v>57147396.911001682</v>
      </c>
      <c r="Q63" s="1151">
        <f t="shared" ca="1" si="8"/>
        <v>3605889799.2126102</v>
      </c>
      <c r="R63" s="1151">
        <f t="shared" ca="1" si="16"/>
        <v>3660179826.2780619</v>
      </c>
      <c r="S63" s="1151">
        <f t="shared" ca="1" si="17"/>
        <v>54290027.065451622</v>
      </c>
      <c r="T63" s="1151">
        <f t="shared" ca="1" si="9"/>
        <v>3605889799.2126102</v>
      </c>
      <c r="U63" s="1153">
        <f t="shared" ca="1" si="10"/>
        <v>0.47087169071657259</v>
      </c>
      <c r="V63" s="1154">
        <f t="shared" ca="1" si="11"/>
        <v>5.0000000000000044E-2</v>
      </c>
      <c r="X63" s="1155">
        <f t="shared" ca="1" si="18"/>
        <v>192641043.48831934</v>
      </c>
      <c r="Y63" s="1155">
        <f t="shared" ca="1" si="12"/>
        <v>2857369.8455500603</v>
      </c>
      <c r="Z63" s="1155">
        <f t="shared" ca="1" si="13"/>
        <v>189783673.64276928</v>
      </c>
      <c r="AA63" s="1153">
        <f t="shared" ca="1" si="14"/>
        <v>0.47077478858338057</v>
      </c>
      <c r="AB63" s="1126"/>
    </row>
    <row r="64" spans="1:28">
      <c r="A64" s="1165">
        <f>'AMORT. PROFILE 0% CPR'!A64</f>
        <v>46626</v>
      </c>
      <c r="C64" s="1125"/>
      <c r="D64" s="1146">
        <f t="shared" ca="1" si="0"/>
        <v>47330</v>
      </c>
      <c r="E64" s="1147">
        <f t="shared" ca="1" si="1"/>
        <v>47357</v>
      </c>
      <c r="F64" s="1148">
        <f t="shared" ca="1" si="2"/>
        <v>1642</v>
      </c>
      <c r="G64" s="1149">
        <f ca="1">IF(F64&lt;&gt;"",COUNTIF($F$11:F64,"&gt;0"),"")</f>
        <v>54</v>
      </c>
      <c r="H64" s="1150">
        <v>8.0161210986723595E-3</v>
      </c>
      <c r="I64" s="1149"/>
      <c r="J64" s="1151">
        <f t="shared" ca="1" si="3"/>
        <v>3795673472.8553796</v>
      </c>
      <c r="K64" s="1152">
        <f t="shared" ca="1" si="4"/>
        <v>30426578.209426995</v>
      </c>
      <c r="L64" s="1151">
        <f t="shared" ca="1" si="5"/>
        <v>26072010.188544769</v>
      </c>
      <c r="M64" s="1151">
        <f t="shared" ca="1" si="6"/>
        <v>0</v>
      </c>
      <c r="N64" s="1151">
        <f t="shared" ca="1" si="15"/>
        <v>3739174884.457408</v>
      </c>
      <c r="O64" s="1094"/>
      <c r="P64" s="1151">
        <f t="shared" ca="1" si="7"/>
        <v>56498588.39797163</v>
      </c>
      <c r="Q64" s="1151">
        <f t="shared" ca="1" si="8"/>
        <v>3552216140.2345376</v>
      </c>
      <c r="R64" s="1151">
        <f t="shared" ca="1" si="16"/>
        <v>3605889799.2126102</v>
      </c>
      <c r="S64" s="1151">
        <f t="shared" ca="1" si="17"/>
        <v>53673658.978072643</v>
      </c>
      <c r="T64" s="1151">
        <f t="shared" ca="1" si="9"/>
        <v>3552216140.2345376</v>
      </c>
      <c r="U64" s="1153">
        <f t="shared" ca="1" si="10"/>
        <v>0.46388743364542406</v>
      </c>
      <c r="V64" s="1154">
        <f t="shared" ca="1" si="11"/>
        <v>4.9999999999999933E-2</v>
      </c>
      <c r="X64" s="1155">
        <f t="shared" ca="1" si="18"/>
        <v>189783673.64276928</v>
      </c>
      <c r="Y64" s="1155">
        <f t="shared" ca="1" si="12"/>
        <v>2824929.4198989868</v>
      </c>
      <c r="Z64" s="1155">
        <f t="shared" ca="1" si="13"/>
        <v>186958744.22287029</v>
      </c>
      <c r="AA64" s="1153">
        <f t="shared" ca="1" si="14"/>
        <v>0.46379196882397183</v>
      </c>
      <c r="AB64" s="1126"/>
    </row>
    <row r="65" spans="1:29">
      <c r="A65" s="1165">
        <f>'AMORT. PROFILE 0% CPR'!A65</f>
        <v>46657</v>
      </c>
      <c r="C65" s="1125"/>
      <c r="D65" s="1146">
        <f t="shared" ca="1" si="0"/>
        <v>47361</v>
      </c>
      <c r="E65" s="1147">
        <f t="shared" ca="1" si="1"/>
        <v>47388</v>
      </c>
      <c r="F65" s="1148">
        <f t="shared" ca="1" si="2"/>
        <v>1673</v>
      </c>
      <c r="G65" s="1149">
        <f ca="1">IF(F65&lt;&gt;"",COUNTIF($F$11:F65,"&gt;0"),"")</f>
        <v>55</v>
      </c>
      <c r="H65" s="1150">
        <v>8.0604177340755125E-3</v>
      </c>
      <c r="I65" s="1149"/>
      <c r="J65" s="1151">
        <f t="shared" ca="1" si="3"/>
        <v>3739174884.457408</v>
      </c>
      <c r="K65" s="1152">
        <f t="shared" ca="1" si="4"/>
        <v>30139311.549490247</v>
      </c>
      <c r="L65" s="1151">
        <f t="shared" ca="1" si="5"/>
        <v>25682781.488788169</v>
      </c>
      <c r="M65" s="1151">
        <f t="shared" ca="1" si="6"/>
        <v>0</v>
      </c>
      <c r="N65" s="1151">
        <f t="shared" ca="1" si="15"/>
        <v>3683352791.4191294</v>
      </c>
      <c r="O65" s="1094"/>
      <c r="P65" s="1151">
        <f t="shared" ca="1" si="7"/>
        <v>55822093.03827858</v>
      </c>
      <c r="Q65" s="1151">
        <f t="shared" ca="1" si="8"/>
        <v>3499185151.8481727</v>
      </c>
      <c r="R65" s="1151">
        <f t="shared" ca="1" si="16"/>
        <v>3552216140.2345376</v>
      </c>
      <c r="S65" s="1151">
        <f t="shared" ca="1" si="17"/>
        <v>53030988.386364937</v>
      </c>
      <c r="T65" s="1151">
        <f t="shared" ca="1" si="9"/>
        <v>3499185151.8481727</v>
      </c>
      <c r="U65" s="1153">
        <f t="shared" ca="1" si="10"/>
        <v>0.45698247056997604</v>
      </c>
      <c r="V65" s="1154">
        <f t="shared" ca="1" si="11"/>
        <v>5.0000000000000044E-2</v>
      </c>
      <c r="X65" s="1155">
        <f t="shared" ca="1" si="18"/>
        <v>186958744.22287029</v>
      </c>
      <c r="Y65" s="1155">
        <f t="shared" ca="1" si="12"/>
        <v>2791104.6519136429</v>
      </c>
      <c r="Z65" s="1155">
        <f t="shared" ca="1" si="13"/>
        <v>184167639.57095665</v>
      </c>
      <c r="AA65" s="1153">
        <f t="shared" ca="1" si="14"/>
        <v>0.45688842674210728</v>
      </c>
      <c r="AB65" s="1126"/>
    </row>
    <row r="66" spans="1:29">
      <c r="A66" s="1165">
        <f>'AMORT. PROFILE 0% CPR'!A66</f>
        <v>46687</v>
      </c>
      <c r="C66" s="1125"/>
      <c r="D66" s="1146">
        <f t="shared" ca="1" si="0"/>
        <v>47391</v>
      </c>
      <c r="E66" s="1147">
        <f t="shared" ca="1" si="1"/>
        <v>47420</v>
      </c>
      <c r="F66" s="1148">
        <f t="shared" ca="1" si="2"/>
        <v>1705</v>
      </c>
      <c r="G66" s="1149">
        <f ca="1">IF(F66&lt;&gt;"",COUNTIF($F$11:F66,"&gt;0"),"")</f>
        <v>56</v>
      </c>
      <c r="H66" s="1150">
        <v>8.1077891435882166E-3</v>
      </c>
      <c r="I66" s="1149"/>
      <c r="J66" s="1151">
        <f t="shared" ca="1" si="3"/>
        <v>3683352791.4191294</v>
      </c>
      <c r="K66" s="1152">
        <f t="shared" ca="1" si="4"/>
        <v>29863847.774273369</v>
      </c>
      <c r="L66" s="1151">
        <f t="shared" ca="1" si="5"/>
        <v>25298155.374058437</v>
      </c>
      <c r="M66" s="1151">
        <f t="shared" ca="1" si="6"/>
        <v>0</v>
      </c>
      <c r="N66" s="1151">
        <f t="shared" ca="1" si="15"/>
        <v>3628190788.2707977</v>
      </c>
      <c r="O66" s="1094"/>
      <c r="P66" s="1151">
        <f t="shared" ca="1" si="7"/>
        <v>55162003.148331642</v>
      </c>
      <c r="Q66" s="1151">
        <f t="shared" ca="1" si="8"/>
        <v>3446781248.8572578</v>
      </c>
      <c r="R66" s="1151">
        <f t="shared" ca="1" si="16"/>
        <v>3499185151.8481727</v>
      </c>
      <c r="S66" s="1151">
        <f t="shared" ca="1" si="17"/>
        <v>52403902.990914822</v>
      </c>
      <c r="T66" s="1151">
        <f t="shared" ca="1" si="9"/>
        <v>3446781248.8572578</v>
      </c>
      <c r="U66" s="1153">
        <f t="shared" ca="1" si="10"/>
        <v>0.45016018523235896</v>
      </c>
      <c r="V66" s="1154">
        <f t="shared" ca="1" si="11"/>
        <v>5.0000000000000044E-2</v>
      </c>
      <c r="X66" s="1155">
        <f t="shared" ca="1" si="18"/>
        <v>184167639.57095665</v>
      </c>
      <c r="Y66" s="1155">
        <f t="shared" ca="1" si="12"/>
        <v>2758100.1574168205</v>
      </c>
      <c r="Z66" s="1155">
        <f t="shared" ca="1" si="13"/>
        <v>181409539.41353983</v>
      </c>
      <c r="AA66" s="1153">
        <f t="shared" ca="1" si="14"/>
        <v>0.45006754538356952</v>
      </c>
      <c r="AB66" s="1126"/>
    </row>
    <row r="67" spans="1:29">
      <c r="A67" s="1165">
        <f>'AMORT. PROFILE 0% CPR'!A67</f>
        <v>46720</v>
      </c>
      <c r="C67" s="1125"/>
      <c r="D67" s="1146">
        <f t="shared" ca="1" si="0"/>
        <v>47422</v>
      </c>
      <c r="E67" s="1147">
        <f t="shared" ca="1" si="1"/>
        <v>47449</v>
      </c>
      <c r="F67" s="1148">
        <f t="shared" ca="1" si="2"/>
        <v>1734</v>
      </c>
      <c r="G67" s="1149">
        <f ca="1">IF(F67&lt;&gt;"",COUNTIF($F$11:F67,"&gt;0"),"")</f>
        <v>57</v>
      </c>
      <c r="H67" s="1150">
        <v>8.1599804012892924E-3</v>
      </c>
      <c r="I67" s="1149"/>
      <c r="J67" s="1151">
        <f t="shared" ca="1" si="3"/>
        <v>3628190788.2707977</v>
      </c>
      <c r="K67" s="1152">
        <f t="shared" ca="1" si="4"/>
        <v>29605965.724428058</v>
      </c>
      <c r="L67" s="1151">
        <f t="shared" ca="1" si="5"/>
        <v>24917978.23170203</v>
      </c>
      <c r="M67" s="1151">
        <f t="shared" ca="1" si="6"/>
        <v>0</v>
      </c>
      <c r="N67" s="1151">
        <f t="shared" ca="1" si="15"/>
        <v>3573666844.3146677</v>
      </c>
      <c r="O67" s="1094"/>
      <c r="P67" s="1151">
        <f t="shared" ca="1" si="7"/>
        <v>54523943.956130028</v>
      </c>
      <c r="Q67" s="1151">
        <f t="shared" ca="1" si="8"/>
        <v>3394983502.0989342</v>
      </c>
      <c r="R67" s="1151">
        <f t="shared" ca="1" si="16"/>
        <v>3446781248.8572578</v>
      </c>
      <c r="S67" s="1151">
        <f t="shared" ca="1" si="17"/>
        <v>51797746.758323669</v>
      </c>
      <c r="T67" s="1151">
        <f t="shared" ca="1" si="9"/>
        <v>3394983502.0989342</v>
      </c>
      <c r="U67" s="1153">
        <f t="shared" ca="1" si="10"/>
        <v>0.44341857264154505</v>
      </c>
      <c r="V67" s="1154">
        <f t="shared" ca="1" si="11"/>
        <v>5.0000000000000044E-2</v>
      </c>
      <c r="X67" s="1155">
        <f t="shared" ca="1" si="18"/>
        <v>181409539.41353983</v>
      </c>
      <c r="Y67" s="1155">
        <f t="shared" ca="1" si="12"/>
        <v>2726197.1978063583</v>
      </c>
      <c r="Z67" s="1155">
        <f t="shared" ca="1" si="13"/>
        <v>178683342.21573347</v>
      </c>
      <c r="AA67" s="1153">
        <f t="shared" ca="1" si="14"/>
        <v>0.44332732016994092</v>
      </c>
      <c r="AB67" s="1126"/>
    </row>
    <row r="68" spans="1:29">
      <c r="A68" s="1165">
        <f>'AMORT. PROFILE 0% CPR'!A68</f>
        <v>46748</v>
      </c>
      <c r="C68" s="1125"/>
      <c r="D68" s="1146">
        <f t="shared" ca="1" si="0"/>
        <v>47452</v>
      </c>
      <c r="E68" s="1147">
        <f t="shared" ca="1" si="1"/>
        <v>47479</v>
      </c>
      <c r="F68" s="1148">
        <f t="shared" ca="1" si="2"/>
        <v>1764</v>
      </c>
      <c r="G68" s="1149">
        <f ca="1">IF(F68&lt;&gt;"",COUNTIF($F$11:F68,"&gt;0"),"")</f>
        <v>58</v>
      </c>
      <c r="H68" s="1150">
        <v>8.1913894371840826E-3</v>
      </c>
      <c r="I68" s="1149"/>
      <c r="J68" s="1151">
        <f t="shared" ca="1" si="3"/>
        <v>3573666844.3146677</v>
      </c>
      <c r="K68" s="1152">
        <f t="shared" ca="1" si="4"/>
        <v>29273296.840534143</v>
      </c>
      <c r="L68" s="1151">
        <f t="shared" ca="1" si="5"/>
        <v>24542737.107986443</v>
      </c>
      <c r="M68" s="1151">
        <f t="shared" ca="1" si="6"/>
        <v>0</v>
      </c>
      <c r="N68" s="1151">
        <f t="shared" ca="1" si="15"/>
        <v>3519850810.366147</v>
      </c>
      <c r="O68" s="1094"/>
      <c r="P68" s="1151">
        <f t="shared" ca="1" si="7"/>
        <v>53816033.94852066</v>
      </c>
      <c r="Q68" s="1151">
        <f t="shared" ca="1" si="8"/>
        <v>3343858269.8478394</v>
      </c>
      <c r="R68" s="1151">
        <f t="shared" ca="1" si="16"/>
        <v>3394983502.0989342</v>
      </c>
      <c r="S68" s="1151">
        <f t="shared" ca="1" si="17"/>
        <v>51125232.251094818</v>
      </c>
      <c r="T68" s="1151">
        <f t="shared" ca="1" si="9"/>
        <v>3343858269.8478394</v>
      </c>
      <c r="U68" s="1153">
        <f t="shared" ca="1" si="10"/>
        <v>0.43675494032045159</v>
      </c>
      <c r="V68" s="1154">
        <f t="shared" ca="1" si="11"/>
        <v>5.0000000000000044E-2</v>
      </c>
      <c r="X68" s="1155">
        <f t="shared" ca="1" si="18"/>
        <v>178683342.21573347</v>
      </c>
      <c r="Y68" s="1155">
        <f t="shared" ca="1" si="12"/>
        <v>2690801.6974258423</v>
      </c>
      <c r="Z68" s="1155">
        <f t="shared" ca="1" si="13"/>
        <v>175992540.51830763</v>
      </c>
      <c r="AA68" s="1153">
        <f t="shared" ca="1" si="14"/>
        <v>0.43666505917823428</v>
      </c>
      <c r="AB68" s="1126"/>
    </row>
    <row r="69" spans="1:29">
      <c r="A69" s="1165">
        <f>'AMORT. PROFILE 0% CPR'!A69</f>
        <v>46779</v>
      </c>
      <c r="C69" s="1125"/>
      <c r="D69" s="1146">
        <f t="shared" ca="1" si="0"/>
        <v>47483</v>
      </c>
      <c r="E69" s="1147">
        <f t="shared" ca="1" si="1"/>
        <v>47511</v>
      </c>
      <c r="F69" s="1148">
        <f t="shared" ca="1" si="2"/>
        <v>1796</v>
      </c>
      <c r="G69" s="1149">
        <f ca="1">IF(F69&lt;&gt;"",COUNTIF($F$11:F69,"&gt;0"),"")</f>
        <v>59</v>
      </c>
      <c r="H69" s="1150">
        <v>8.2464933015456848E-3</v>
      </c>
      <c r="I69" s="1149"/>
      <c r="J69" s="1151">
        <f t="shared" ca="1" si="3"/>
        <v>3519850810.366147</v>
      </c>
      <c r="K69" s="1152">
        <f t="shared" ca="1" si="4"/>
        <v>29026426.130124584</v>
      </c>
      <c r="L69" s="1151">
        <f t="shared" ca="1" si="5"/>
        <v>24171803.724647932</v>
      </c>
      <c r="M69" s="1151">
        <f t="shared" ca="1" si="6"/>
        <v>0</v>
      </c>
      <c r="N69" s="1151">
        <f t="shared" ca="1" si="15"/>
        <v>3466652580.5113745</v>
      </c>
      <c r="O69" s="1094"/>
      <c r="P69" s="1151">
        <f t="shared" ca="1" si="7"/>
        <v>53198229.854772568</v>
      </c>
      <c r="Q69" s="1151">
        <f t="shared" ca="1" si="8"/>
        <v>3293319951.4858055</v>
      </c>
      <c r="R69" s="1151">
        <f t="shared" ca="1" si="16"/>
        <v>3343858269.8478394</v>
      </c>
      <c r="S69" s="1151">
        <f t="shared" ca="1" si="17"/>
        <v>50538318.362033844</v>
      </c>
      <c r="T69" s="1151">
        <f t="shared" ca="1" si="9"/>
        <v>3293319951.4858055</v>
      </c>
      <c r="U69" s="1153">
        <f t="shared" ca="1" si="10"/>
        <v>0.43017782507176444</v>
      </c>
      <c r="V69" s="1154">
        <f t="shared" ca="1" si="11"/>
        <v>5.0000000000000044E-2</v>
      </c>
      <c r="X69" s="1155">
        <f t="shared" ca="1" si="18"/>
        <v>175992540.51830763</v>
      </c>
      <c r="Y69" s="1155">
        <f t="shared" ca="1" si="12"/>
        <v>2659911.4927387238</v>
      </c>
      <c r="Z69" s="1155">
        <f t="shared" ca="1" si="13"/>
        <v>173332629.0255689</v>
      </c>
      <c r="AA69" s="1153">
        <f t="shared" ca="1" si="14"/>
        <v>0.43008929745431973</v>
      </c>
      <c r="AB69" s="1126"/>
    </row>
    <row r="70" spans="1:29">
      <c r="A70" s="1165">
        <f>'AMORT. PROFILE 0% CPR'!A70</f>
        <v>46811</v>
      </c>
      <c r="C70" s="1125"/>
      <c r="D70" s="1146">
        <f t="shared" ca="1" si="0"/>
        <v>47514</v>
      </c>
      <c r="E70" s="1147">
        <f t="shared" ca="1" si="1"/>
        <v>47541</v>
      </c>
      <c r="F70" s="1148">
        <f t="shared" ca="1" si="2"/>
        <v>1826</v>
      </c>
      <c r="G70" s="1149">
        <f ca="1">IF(F70&lt;&gt;"",COUNTIF($F$11:F70,"&gt;0"),"")</f>
        <v>60</v>
      </c>
      <c r="H70" s="1150">
        <v>8.287265658053232E-3</v>
      </c>
      <c r="I70" s="1149"/>
      <c r="J70" s="1151">
        <f t="shared" ca="1" si="3"/>
        <v>3466652580.5113745</v>
      </c>
      <c r="K70" s="1152">
        <f t="shared" ca="1" si="4"/>
        <v>28729070.878873531</v>
      </c>
      <c r="L70" s="1151">
        <f t="shared" ca="1" si="5"/>
        <v>23805497.827521462</v>
      </c>
      <c r="M70" s="1151">
        <f t="shared" ca="1" si="6"/>
        <v>0</v>
      </c>
      <c r="N70" s="1151">
        <f t="shared" ca="1" si="15"/>
        <v>3414118011.8049798</v>
      </c>
      <c r="O70" s="1094"/>
      <c r="P70" s="1151">
        <f t="shared" ca="1" si="7"/>
        <v>52534568.706394672</v>
      </c>
      <c r="Q70" s="1151">
        <f t="shared" ca="1" si="8"/>
        <v>3243412111.2147307</v>
      </c>
      <c r="R70" s="1151">
        <f t="shared" ca="1" si="16"/>
        <v>3293319951.4858055</v>
      </c>
      <c r="S70" s="1151">
        <f t="shared" ca="1" si="17"/>
        <v>49907840.271074772</v>
      </c>
      <c r="T70" s="1151">
        <f t="shared" ca="1" si="9"/>
        <v>3243412111.2147307</v>
      </c>
      <c r="U70" s="1153">
        <f t="shared" ca="1" si="10"/>
        <v>0.4236762146202086</v>
      </c>
      <c r="V70" s="1154">
        <f t="shared" ca="1" si="11"/>
        <v>5.0000000000000044E-2</v>
      </c>
      <c r="X70" s="1155">
        <f t="shared" ca="1" si="18"/>
        <v>173332629.0255689</v>
      </c>
      <c r="Y70" s="1155">
        <f t="shared" ca="1" si="12"/>
        <v>2626728.4353199005</v>
      </c>
      <c r="Z70" s="1155">
        <f t="shared" ca="1" si="13"/>
        <v>170705900.590249</v>
      </c>
      <c r="AA70" s="1153">
        <f t="shared" ca="1" si="14"/>
        <v>0.42358902498917134</v>
      </c>
      <c r="AB70" s="1126"/>
    </row>
    <row r="71" spans="1:29">
      <c r="A71" s="1165">
        <f>'AMORT. PROFILE 0% CPR'!A71</f>
        <v>46839</v>
      </c>
      <c r="C71" s="1125"/>
      <c r="D71" s="1146">
        <f t="shared" ca="1" si="0"/>
        <v>47542</v>
      </c>
      <c r="E71" s="1147">
        <f t="shared" ca="1" si="1"/>
        <v>47569</v>
      </c>
      <c r="F71" s="1148">
        <f t="shared" ca="1" si="2"/>
        <v>1854</v>
      </c>
      <c r="G71" s="1149">
        <f ca="1">IF(F71&lt;&gt;"",COUNTIF($F$11:F71,"&gt;0"),"")</f>
        <v>61</v>
      </c>
      <c r="H71" s="1150">
        <v>8.3338356636277009E-3</v>
      </c>
      <c r="I71" s="1149"/>
      <c r="J71" s="1151">
        <f t="shared" ca="1" si="3"/>
        <v>3414118011.8049798</v>
      </c>
      <c r="K71" s="1152">
        <f t="shared" ca="1" si="4"/>
        <v>28452698.446614042</v>
      </c>
      <c r="L71" s="1151">
        <f t="shared" ca="1" si="5"/>
        <v>23443642.081054576</v>
      </c>
      <c r="M71" s="1151">
        <f t="shared" ca="1" si="6"/>
        <v>0</v>
      </c>
      <c r="N71" s="1151">
        <f t="shared" ca="1" si="15"/>
        <v>3362221671.2773108</v>
      </c>
      <c r="O71" s="1094"/>
      <c r="P71" s="1151">
        <f t="shared" ca="1" si="7"/>
        <v>51896340.527668953</v>
      </c>
      <c r="Q71" s="1151">
        <f t="shared" ca="1" si="8"/>
        <v>3194110587.7134452</v>
      </c>
      <c r="R71" s="1151">
        <f t="shared" ca="1" si="16"/>
        <v>3243412111.2147307</v>
      </c>
      <c r="S71" s="1151">
        <f t="shared" ca="1" si="17"/>
        <v>49301523.501285553</v>
      </c>
      <c r="T71" s="1151">
        <f t="shared" ca="1" si="9"/>
        <v>3194110587.7134452</v>
      </c>
      <c r="U71" s="1153">
        <f t="shared" ca="1" si="10"/>
        <v>0.41725571337605244</v>
      </c>
      <c r="V71" s="1154">
        <f t="shared" ca="1" si="11"/>
        <v>5.0000000000000044E-2</v>
      </c>
      <c r="X71" s="1155">
        <f t="shared" ca="1" si="18"/>
        <v>170705900.590249</v>
      </c>
      <c r="Y71" s="1155">
        <f t="shared" ca="1" si="12"/>
        <v>2594817.0263834</v>
      </c>
      <c r="Z71" s="1155">
        <f t="shared" ca="1" si="13"/>
        <v>168111083.5638656</v>
      </c>
      <c r="AA71" s="1153">
        <f t="shared" ca="1" si="14"/>
        <v>0.41716984503970922</v>
      </c>
      <c r="AB71" s="1126"/>
      <c r="AC71" s="1099"/>
    </row>
    <row r="72" spans="1:29">
      <c r="A72" s="1165">
        <f>'AMORT. PROFILE 0% CPR'!A72</f>
        <v>46870</v>
      </c>
      <c r="C72" s="1125"/>
      <c r="D72" s="1146">
        <f t="shared" ca="1" si="0"/>
        <v>47573</v>
      </c>
      <c r="E72" s="1147">
        <f t="shared" ca="1" si="1"/>
        <v>47602</v>
      </c>
      <c r="F72" s="1148">
        <f t="shared" ca="1" si="2"/>
        <v>1887</v>
      </c>
      <c r="G72" s="1149">
        <f ca="1">IF(F72&lt;&gt;"",COUNTIF($F$11:F72,"&gt;0"),"")</f>
        <v>62</v>
      </c>
      <c r="H72" s="1150">
        <v>8.3879594483353744E-3</v>
      </c>
      <c r="I72" s="1149"/>
      <c r="J72" s="1151">
        <f t="shared" ca="1" si="3"/>
        <v>3362221671.2773108</v>
      </c>
      <c r="K72" s="1152">
        <f t="shared" ca="1" si="4"/>
        <v>28202179.034988474</v>
      </c>
      <c r="L72" s="1151">
        <f t="shared" ca="1" si="5"/>
        <v>23086026.654494386</v>
      </c>
      <c r="M72" s="1151">
        <f t="shared" ca="1" si="6"/>
        <v>0</v>
      </c>
      <c r="N72" s="1151">
        <f t="shared" ca="1" si="15"/>
        <v>3310933465.5878282</v>
      </c>
      <c r="O72" s="1094"/>
      <c r="P72" s="1151">
        <f t="shared" ca="1" si="7"/>
        <v>51288205.689482689</v>
      </c>
      <c r="Q72" s="1151">
        <f t="shared" ca="1" si="8"/>
        <v>3145386792.3084364</v>
      </c>
      <c r="R72" s="1151">
        <f t="shared" ca="1" si="16"/>
        <v>3194110587.7134452</v>
      </c>
      <c r="S72" s="1151">
        <f t="shared" ca="1" si="17"/>
        <v>48723795.405008793</v>
      </c>
      <c r="T72" s="1151">
        <f t="shared" ca="1" si="9"/>
        <v>3145386792.3084364</v>
      </c>
      <c r="U72" s="1153">
        <f t="shared" ca="1" si="10"/>
        <v>0.4109132130542692</v>
      </c>
      <c r="V72" s="1154">
        <f t="shared" ca="1" si="11"/>
        <v>5.0000000000000155E-2</v>
      </c>
      <c r="X72" s="1155">
        <f t="shared" ca="1" si="18"/>
        <v>168111083.5638656</v>
      </c>
      <c r="Y72" s="1155">
        <f t="shared" ca="1" si="12"/>
        <v>2564410.284473896</v>
      </c>
      <c r="Z72" s="1155">
        <f t="shared" ca="1" si="13"/>
        <v>165546673.27939171</v>
      </c>
      <c r="AA72" s="1153">
        <f t="shared" ca="1" si="14"/>
        <v>0.41082864996057089</v>
      </c>
      <c r="AB72" s="1126"/>
      <c r="AC72" s="1099"/>
    </row>
    <row r="73" spans="1:29">
      <c r="A73" s="1165">
        <f>'AMORT. PROFILE 0% CPR'!A73</f>
        <v>46902</v>
      </c>
      <c r="C73" s="1125"/>
      <c r="D73" s="1146">
        <f t="shared" ca="1" si="0"/>
        <v>47603</v>
      </c>
      <c r="E73" s="1147">
        <f t="shared" ca="1" si="1"/>
        <v>47630</v>
      </c>
      <c r="F73" s="1148">
        <f t="shared" ca="1" si="2"/>
        <v>1915</v>
      </c>
      <c r="G73" s="1149">
        <f ca="1">IF(F73&lt;&gt;"",COUNTIF($F$11:F73,"&gt;0"),"")</f>
        <v>63</v>
      </c>
      <c r="H73" s="1150">
        <v>8.4259318894268839E-3</v>
      </c>
      <c r="I73" s="1149"/>
      <c r="J73" s="1151">
        <f t="shared" ca="1" si="3"/>
        <v>3310933465.5878282</v>
      </c>
      <c r="K73" s="1152">
        <f t="shared" ca="1" si="4"/>
        <v>27897699.871467151</v>
      </c>
      <c r="L73" s="1151">
        <f t="shared" ca="1" si="5"/>
        <v>22732995.824212052</v>
      </c>
      <c r="M73" s="1151">
        <f t="shared" ca="1" si="6"/>
        <v>0</v>
      </c>
      <c r="N73" s="1151">
        <f t="shared" ca="1" si="15"/>
        <v>3260302769.892149</v>
      </c>
      <c r="O73" s="1094"/>
      <c r="P73" s="1151">
        <f t="shared" ca="1" si="7"/>
        <v>50630695.695679188</v>
      </c>
      <c r="Q73" s="1151">
        <f t="shared" ca="1" si="8"/>
        <v>3097287631.3975415</v>
      </c>
      <c r="R73" s="1151">
        <f t="shared" ca="1" si="16"/>
        <v>3145386792.3084364</v>
      </c>
      <c r="S73" s="1151">
        <f t="shared" ca="1" si="17"/>
        <v>48099160.910894871</v>
      </c>
      <c r="T73" s="1151">
        <f t="shared" ca="1" si="9"/>
        <v>3097287631.3975415</v>
      </c>
      <c r="U73" s="1153">
        <f t="shared" ca="1" si="10"/>
        <v>0.40464503580358624</v>
      </c>
      <c r="V73" s="1154">
        <f t="shared" ca="1" si="11"/>
        <v>5.0000000000000044E-2</v>
      </c>
      <c r="X73" s="1155">
        <f t="shared" ca="1" si="18"/>
        <v>165546673.27939171</v>
      </c>
      <c r="Y73" s="1155">
        <f t="shared" ca="1" si="12"/>
        <v>2531534.784784317</v>
      </c>
      <c r="Z73" s="1155">
        <f t="shared" ca="1" si="13"/>
        <v>163015138.49460739</v>
      </c>
      <c r="AA73" s="1153">
        <f t="shared" ca="1" si="14"/>
        <v>0.40456176265735999</v>
      </c>
      <c r="AB73" s="1126"/>
      <c r="AC73" s="1099"/>
    </row>
    <row r="74" spans="1:29">
      <c r="A74" s="1165">
        <f>'AMORT. PROFILE 0% CPR'!A74</f>
        <v>46931</v>
      </c>
      <c r="C74" s="1125"/>
      <c r="D74" s="1146">
        <f t="shared" ca="1" si="0"/>
        <v>47634</v>
      </c>
      <c r="E74" s="1147">
        <f t="shared" ca="1" si="1"/>
        <v>47661</v>
      </c>
      <c r="F74" s="1148">
        <f t="shared" ca="1" si="2"/>
        <v>1946</v>
      </c>
      <c r="G74" s="1149">
        <f ca="1">IF(F74&lt;&gt;"",COUNTIF($F$11:F74,"&gt;0"),"")</f>
        <v>64</v>
      </c>
      <c r="H74" s="1150">
        <v>8.4724727099141466E-3</v>
      </c>
      <c r="I74" s="1149"/>
      <c r="J74" s="1151">
        <f t="shared" ca="1" si="3"/>
        <v>3260302769.892149</v>
      </c>
      <c r="K74" s="1152">
        <f t="shared" ca="1" si="4"/>
        <v>27622826.243968733</v>
      </c>
      <c r="L74" s="1151">
        <f t="shared" ca="1" si="5"/>
        <v>22384312.844649404</v>
      </c>
      <c r="M74" s="1151">
        <f t="shared" ca="1" si="6"/>
        <v>0</v>
      </c>
      <c r="N74" s="1151">
        <f t="shared" ca="1" si="15"/>
        <v>3210295630.8035307</v>
      </c>
      <c r="O74" s="1094"/>
      <c r="P74" s="1151">
        <f t="shared" ca="1" si="7"/>
        <v>50007139.088618279</v>
      </c>
      <c r="Q74" s="1151">
        <f t="shared" ca="1" si="8"/>
        <v>3049780849.2633538</v>
      </c>
      <c r="R74" s="1151">
        <f t="shared" ca="1" si="16"/>
        <v>3097287631.3975415</v>
      </c>
      <c r="S74" s="1151">
        <f t="shared" ca="1" si="17"/>
        <v>47506782.134187698</v>
      </c>
      <c r="T74" s="1151">
        <f t="shared" ca="1" si="9"/>
        <v>3049780849.2633538</v>
      </c>
      <c r="U74" s="1153">
        <f t="shared" ca="1" si="10"/>
        <v>0.39845721599824285</v>
      </c>
      <c r="V74" s="1154">
        <f t="shared" ca="1" si="11"/>
        <v>5.0000000000000155E-2</v>
      </c>
      <c r="X74" s="1155">
        <f t="shared" ca="1" si="18"/>
        <v>163015138.49460739</v>
      </c>
      <c r="Y74" s="1155">
        <f t="shared" ca="1" si="12"/>
        <v>2500356.9544305801</v>
      </c>
      <c r="Z74" s="1155">
        <f t="shared" ca="1" si="13"/>
        <v>160514781.54017681</v>
      </c>
      <c r="AA74" s="1153">
        <f t="shared" ca="1" si="14"/>
        <v>0.3983752162624814</v>
      </c>
      <c r="AB74" s="1126"/>
      <c r="AC74" s="1099"/>
    </row>
    <row r="75" spans="1:29">
      <c r="A75" s="1165">
        <f>'AMORT. PROFILE 0% CPR'!A75</f>
        <v>46961</v>
      </c>
      <c r="C75" s="1125"/>
      <c r="D75" s="1146">
        <f t="shared" ca="1" si="0"/>
        <v>47664</v>
      </c>
      <c r="E75" s="1147">
        <f t="shared" ca="1" si="1"/>
        <v>47693</v>
      </c>
      <c r="F75" s="1148">
        <f t="shared" ca="1" si="2"/>
        <v>1978</v>
      </c>
      <c r="G75" s="1149">
        <f ca="1">IF(F75&lt;&gt;"",COUNTIF($F$11:F75,"&gt;0"),"")</f>
        <v>65</v>
      </c>
      <c r="H75" s="1150">
        <v>8.5119458346093087E-3</v>
      </c>
      <c r="I75" s="1149"/>
      <c r="J75" s="1151">
        <f t="shared" ca="1" si="3"/>
        <v>3210295630.8035307</v>
      </c>
      <c r="K75" s="1152">
        <f t="shared" ca="1" si="4"/>
        <v>27325862.522482578</v>
      </c>
      <c r="L75" s="1151">
        <f t="shared" ca="1" si="5"/>
        <v>22040100.569887519</v>
      </c>
      <c r="M75" s="1151">
        <f t="shared" ca="1" si="6"/>
        <v>0</v>
      </c>
      <c r="N75" s="1151">
        <f t="shared" ca="1" si="15"/>
        <v>3160929667.7111607</v>
      </c>
      <c r="O75" s="1094"/>
      <c r="P75" s="1151">
        <f t="shared" ca="1" si="7"/>
        <v>49365963.092370033</v>
      </c>
      <c r="Q75" s="1151">
        <f t="shared" ca="1" si="8"/>
        <v>3002883184.3256025</v>
      </c>
      <c r="R75" s="1151">
        <f t="shared" ca="1" si="16"/>
        <v>3049780849.2633538</v>
      </c>
      <c r="S75" s="1151">
        <f t="shared" ca="1" si="17"/>
        <v>46897664.937751293</v>
      </c>
      <c r="T75" s="1151">
        <f t="shared" ca="1" si="9"/>
        <v>3002883184.3256025</v>
      </c>
      <c r="U75" s="1153">
        <f t="shared" ca="1" si="10"/>
        <v>0.39234560403223301</v>
      </c>
      <c r="V75" s="1154">
        <f t="shared" ca="1" si="11"/>
        <v>5.0000000000000044E-2</v>
      </c>
      <c r="X75" s="1155">
        <f t="shared" ca="1" si="18"/>
        <v>160514781.54017681</v>
      </c>
      <c r="Y75" s="1155">
        <f t="shared" ca="1" si="12"/>
        <v>2468298.1546187401</v>
      </c>
      <c r="Z75" s="1155">
        <f t="shared" ca="1" si="13"/>
        <v>158046483.38555807</v>
      </c>
      <c r="AA75" s="1153">
        <f t="shared" ca="1" si="14"/>
        <v>0.39226486202389249</v>
      </c>
      <c r="AB75" s="1126"/>
      <c r="AC75" s="1099"/>
    </row>
    <row r="76" spans="1:29">
      <c r="A76" s="1165">
        <f>'AMORT. PROFILE 0% CPR'!A76</f>
        <v>46993</v>
      </c>
      <c r="C76" s="1125"/>
      <c r="D76" s="1146">
        <f t="shared" ref="D76:D139" ca="1" si="19">IF(E76&lt;&gt;"",EOMONTH(E76,-1),"")</f>
        <v>47695</v>
      </c>
      <c r="E76" s="1147">
        <f t="shared" ref="E76:E139" ca="1" si="20">IF(INDIRECT("A"&amp;(IFERROR(MATCH(E75,A:A),999)+1))&gt;0,INDIRECT("A"&amp;(IFERROR(MATCH(E75,A:A),999)+1)),"")</f>
        <v>47722</v>
      </c>
      <c r="F76" s="1148">
        <f t="shared" ref="F76:F139" ca="1" si="21">IF(E76&lt;&gt;"",E76-$A$31,"")</f>
        <v>2007</v>
      </c>
      <c r="G76" s="1149">
        <f ca="1">IF(F76&lt;&gt;"",COUNTIF($F$11:F76,"&gt;0"),"")</f>
        <v>66</v>
      </c>
      <c r="H76" s="1150">
        <v>8.5598230167749263E-3</v>
      </c>
      <c r="I76" s="1149"/>
      <c r="J76" s="1151">
        <f t="shared" ref="J76:J139" ca="1" si="22">IF(G76=1,$A$7,N75)</f>
        <v>3160929667.7111607</v>
      </c>
      <c r="K76" s="1152">
        <f t="shared" ref="K76:K139" ca="1" si="23">H76*J76</f>
        <v>27056998.524080712</v>
      </c>
      <c r="L76" s="1151">
        <f t="shared" ref="L76:L139" ca="1" si="24">IF(E76&lt;&gt;"",(1-(1-$A$25)^(1/12))*(J76-K76),"")</f>
        <v>21700133.469821349</v>
      </c>
      <c r="M76" s="1151">
        <f t="shared" ref="M76:M139" ca="1" si="25">IF(J76-K76-L76&lt;$A$27*$A$5,J76-K76-L76,0)</f>
        <v>0</v>
      </c>
      <c r="N76" s="1151">
        <f t="shared" ca="1" si="15"/>
        <v>3112172535.7172585</v>
      </c>
      <c r="O76" s="1094"/>
      <c r="P76" s="1151">
        <f t="shared" ref="P76:P139" ca="1" si="26">IF(G76&lt;&gt; "", R76+X76-N76, "")</f>
        <v>48757131.993902206</v>
      </c>
      <c r="Q76" s="1151">
        <f t="shared" ref="Q76:Q139" ca="1" si="27">IF(E76&lt;&gt;"", N76*(1-$A$15), "")</f>
        <v>2956563908.9313955</v>
      </c>
      <c r="R76" s="1151">
        <f t="shared" ca="1" si="16"/>
        <v>3002883184.3256025</v>
      </c>
      <c r="S76" s="1151">
        <f t="shared" ca="1" si="17"/>
        <v>46319275.394207001</v>
      </c>
      <c r="T76" s="1151">
        <f t="shared" ref="T76:T139" ca="1" si="28">IF(E76&lt;&gt;"", R76-S76, "")</f>
        <v>2956563908.9313955</v>
      </c>
      <c r="U76" s="1153">
        <f t="shared" ref="U76:U139" ca="1" si="29">IF(E76&lt;&gt;"", R76/$A$11, "")</f>
        <v>0.38631235325549357</v>
      </c>
      <c r="V76" s="1154">
        <f t="shared" ref="V76:V139" ca="1" si="30">IF(E76&lt;&gt;"", IFERROR(1-T76/N76, "n.a."), "")</f>
        <v>5.0000000000000044E-2</v>
      </c>
      <c r="X76" s="1155">
        <f t="shared" ca="1" si="18"/>
        <v>158046483.38555807</v>
      </c>
      <c r="Y76" s="1155">
        <f t="shared" ref="Y76:Y139" ca="1" si="31">IF(E76&lt;&gt;"", P76-S76, "")</f>
        <v>2437856.5996952057</v>
      </c>
      <c r="Z76" s="1155">
        <f t="shared" ref="Z76:Z139" ca="1" si="32">IF(E76&lt;&gt;"", X76-Y76, "")</f>
        <v>155608626.78586286</v>
      </c>
      <c r="AA76" s="1153">
        <f t="shared" ref="AA76:AA139" ca="1" si="33">IF(E76&lt;&gt;"", X76/$A$19, "")</f>
        <v>0.38623285284838238</v>
      </c>
      <c r="AB76" s="1126"/>
      <c r="AC76" s="1099"/>
    </row>
    <row r="77" spans="1:29">
      <c r="A77" s="1165">
        <f>'AMORT. PROFILE 0% CPR'!A77</f>
        <v>47023</v>
      </c>
      <c r="C77" s="1125"/>
      <c r="D77" s="1146">
        <f t="shared" ca="1" si="19"/>
        <v>47726</v>
      </c>
      <c r="E77" s="1147">
        <f t="shared" ca="1" si="20"/>
        <v>47753</v>
      </c>
      <c r="F77" s="1148">
        <f t="shared" ca="1" si="21"/>
        <v>2038</v>
      </c>
      <c r="G77" s="1149">
        <f ca="1">IF(F77&lt;&gt;"",COUNTIF($F$11:F77,"&gt;0"),"")</f>
        <v>67</v>
      </c>
      <c r="H77" s="1150">
        <v>8.6017040674281117E-3</v>
      </c>
      <c r="I77" s="1149"/>
      <c r="J77" s="1151">
        <f t="shared" ca="1" si="22"/>
        <v>3112172535.7172585</v>
      </c>
      <c r="K77" s="1152">
        <f t="shared" ca="1" si="23"/>
        <v>26769987.159017202</v>
      </c>
      <c r="L77" s="1151">
        <f t="shared" ca="1" si="24"/>
        <v>21364507.808547441</v>
      </c>
      <c r="M77" s="1151">
        <f t="shared" ca="1" si="25"/>
        <v>0</v>
      </c>
      <c r="N77" s="1151">
        <f t="shared" ref="N77:N140" ca="1" si="34">IF(E77&lt;&gt;"",J77-K77-L77-M77,"")</f>
        <v>3064038040.7496939</v>
      </c>
      <c r="O77" s="1094"/>
      <c r="P77" s="1151">
        <f t="shared" ca="1" si="26"/>
        <v>48134494.967564583</v>
      </c>
      <c r="Q77" s="1151">
        <f t="shared" ca="1" si="27"/>
        <v>2910836138.7122092</v>
      </c>
      <c r="R77" s="1151">
        <f t="shared" ref="R77:R140" ca="1" si="35">IF(E77&lt;&gt;"", T76, "")</f>
        <v>2956563908.9313955</v>
      </c>
      <c r="S77" s="1151">
        <f t="shared" ref="S77:S140" ca="1" si="36">IF(E77&lt;&gt;"", MIN(P77,MAX(R77-Q77,0)), "")</f>
        <v>45727770.219186306</v>
      </c>
      <c r="T77" s="1151">
        <f t="shared" ca="1" si="28"/>
        <v>2910836138.7122092</v>
      </c>
      <c r="U77" s="1153">
        <f t="shared" ca="1" si="29"/>
        <v>0.38035351064315798</v>
      </c>
      <c r="V77" s="1154">
        <f t="shared" ca="1" si="30"/>
        <v>4.9999999999999933E-2</v>
      </c>
      <c r="X77" s="1155">
        <f t="shared" ref="X77:X140" ca="1" si="37">IF(E77&lt;&gt;"", Z76, "")</f>
        <v>155608626.78586286</v>
      </c>
      <c r="Y77" s="1155">
        <f t="shared" ca="1" si="31"/>
        <v>2406724.7483782768</v>
      </c>
      <c r="Z77" s="1155">
        <f t="shared" ca="1" si="32"/>
        <v>153201902.03748459</v>
      </c>
      <c r="AA77" s="1153">
        <f t="shared" ca="1" si="33"/>
        <v>0.38027523652459155</v>
      </c>
      <c r="AB77" s="1126"/>
      <c r="AC77" s="1099"/>
    </row>
    <row r="78" spans="1:29">
      <c r="A78" s="1165">
        <f>'AMORT. PROFILE 0% CPR'!A78</f>
        <v>47053</v>
      </c>
      <c r="C78" s="1125"/>
      <c r="D78" s="1146">
        <f t="shared" ca="1" si="19"/>
        <v>47756</v>
      </c>
      <c r="E78" s="1147">
        <f t="shared" ca="1" si="20"/>
        <v>47784</v>
      </c>
      <c r="F78" s="1148">
        <f t="shared" ca="1" si="21"/>
        <v>2069</v>
      </c>
      <c r="G78" s="1149">
        <f ca="1">IF(F78&lt;&gt;"",COUNTIF($F$11:F78,"&gt;0"),"")</f>
        <v>68</v>
      </c>
      <c r="H78" s="1150">
        <v>8.6433014396991997E-3</v>
      </c>
      <c r="I78" s="1149"/>
      <c r="J78" s="1151">
        <f t="shared" ca="1" si="22"/>
        <v>3064038040.7496939</v>
      </c>
      <c r="K78" s="1152">
        <f t="shared" ca="1" si="23"/>
        <v>26483404.408904944</v>
      </c>
      <c r="L78" s="1151">
        <f t="shared" ca="1" si="24"/>
        <v>21033190.55638852</v>
      </c>
      <c r="M78" s="1151">
        <f t="shared" ca="1" si="25"/>
        <v>0</v>
      </c>
      <c r="N78" s="1151">
        <f t="shared" ca="1" si="34"/>
        <v>3016521445.7844005</v>
      </c>
      <c r="O78" s="1094"/>
      <c r="P78" s="1151">
        <f t="shared" ca="1" si="26"/>
        <v>47516594.965293407</v>
      </c>
      <c r="Q78" s="1151">
        <f t="shared" ca="1" si="27"/>
        <v>2865695373.4951801</v>
      </c>
      <c r="R78" s="1151">
        <f t="shared" ca="1" si="35"/>
        <v>2910836138.7122092</v>
      </c>
      <c r="S78" s="1151">
        <f t="shared" ca="1" si="36"/>
        <v>45140765.217029095</v>
      </c>
      <c r="T78" s="1151">
        <f t="shared" ca="1" si="28"/>
        <v>2865695373.4951801</v>
      </c>
      <c r="U78" s="1153">
        <f t="shared" ca="1" si="29"/>
        <v>0.37447076348379166</v>
      </c>
      <c r="V78" s="1154">
        <f t="shared" ca="1" si="30"/>
        <v>5.0000000000000155E-2</v>
      </c>
      <c r="X78" s="1155">
        <f t="shared" ca="1" si="37"/>
        <v>153201902.03748459</v>
      </c>
      <c r="Y78" s="1155">
        <f t="shared" ca="1" si="31"/>
        <v>2375829.7482643127</v>
      </c>
      <c r="Z78" s="1155">
        <f t="shared" ca="1" si="32"/>
        <v>150826072.28922027</v>
      </c>
      <c r="AA78" s="1153">
        <f t="shared" ca="1" si="33"/>
        <v>0.37439369999385286</v>
      </c>
      <c r="AB78" s="1126"/>
      <c r="AC78" s="1099"/>
    </row>
    <row r="79" spans="1:29">
      <c r="A79" s="1165">
        <f>'AMORT. PROFILE 0% CPR'!A79</f>
        <v>47084</v>
      </c>
      <c r="C79" s="1125"/>
      <c r="D79" s="1146">
        <f t="shared" ca="1" si="19"/>
        <v>47787</v>
      </c>
      <c r="E79" s="1147">
        <f t="shared" ca="1" si="20"/>
        <v>47814</v>
      </c>
      <c r="F79" s="1148">
        <f t="shared" ca="1" si="21"/>
        <v>2099</v>
      </c>
      <c r="G79" s="1149">
        <f ca="1">IF(F79&lt;&gt;"",COUNTIF($F$11:F79,"&gt;0"),"")</f>
        <v>69</v>
      </c>
      <c r="H79" s="1150">
        <v>8.6963022323994707E-3</v>
      </c>
      <c r="I79" s="1149"/>
      <c r="J79" s="1151">
        <f t="shared" ca="1" si="22"/>
        <v>3016521445.7844005</v>
      </c>
      <c r="K79" s="1152">
        <f t="shared" ca="1" si="23"/>
        <v>26232582.183055762</v>
      </c>
      <c r="L79" s="1151">
        <f t="shared" ca="1" si="24"/>
        <v>20705904.260718361</v>
      </c>
      <c r="M79" s="1151">
        <f t="shared" ca="1" si="25"/>
        <v>0</v>
      </c>
      <c r="N79" s="1151">
        <f t="shared" ca="1" si="34"/>
        <v>2969582959.3406262</v>
      </c>
      <c r="O79" s="1094"/>
      <c r="P79" s="1151">
        <f t="shared" ca="1" si="26"/>
        <v>46938486.443774223</v>
      </c>
      <c r="Q79" s="1151">
        <f t="shared" ca="1" si="27"/>
        <v>2821103811.3735948</v>
      </c>
      <c r="R79" s="1151">
        <f t="shared" ca="1" si="35"/>
        <v>2865695373.4951801</v>
      </c>
      <c r="S79" s="1151">
        <f t="shared" ca="1" si="36"/>
        <v>44591562.121585369</v>
      </c>
      <c r="T79" s="1151">
        <f t="shared" ca="1" si="28"/>
        <v>2821103811.3735948</v>
      </c>
      <c r="U79" s="1153">
        <f t="shared" ca="1" si="29"/>
        <v>0.36866353284299647</v>
      </c>
      <c r="V79" s="1154">
        <f t="shared" ca="1" si="30"/>
        <v>5.0000000000000044E-2</v>
      </c>
      <c r="X79" s="1155">
        <f t="shared" ca="1" si="37"/>
        <v>150826072.28922027</v>
      </c>
      <c r="Y79" s="1155">
        <f t="shared" ca="1" si="31"/>
        <v>2346924.3221888542</v>
      </c>
      <c r="Z79" s="1155">
        <f t="shared" ca="1" si="32"/>
        <v>148479147.96703142</v>
      </c>
      <c r="AA79" s="1153">
        <f t="shared" ca="1" si="33"/>
        <v>0.36858766444090973</v>
      </c>
      <c r="AB79" s="1126"/>
      <c r="AC79" s="1099"/>
    </row>
    <row r="80" spans="1:29">
      <c r="A80" s="1165">
        <f>'AMORT. PROFILE 0% CPR'!A80</f>
        <v>47114</v>
      </c>
      <c r="C80" s="1125"/>
      <c r="D80" s="1146">
        <f t="shared" ca="1" si="19"/>
        <v>47817</v>
      </c>
      <c r="E80" s="1147">
        <f t="shared" ca="1" si="20"/>
        <v>47844</v>
      </c>
      <c r="F80" s="1148">
        <f t="shared" ca="1" si="21"/>
        <v>2129</v>
      </c>
      <c r="G80" s="1149">
        <f ca="1">IF(F80&lt;&gt;"",COUNTIF($F$11:F80,"&gt;0"),"")</f>
        <v>70</v>
      </c>
      <c r="H80" s="1150">
        <v>8.7352661988350285E-3</v>
      </c>
      <c r="I80" s="1149"/>
      <c r="J80" s="1151">
        <f t="shared" ca="1" si="22"/>
        <v>2969582959.3406262</v>
      </c>
      <c r="K80" s="1152">
        <f t="shared" ca="1" si="23"/>
        <v>25940097.649364669</v>
      </c>
      <c r="L80" s="1151">
        <f t="shared" ca="1" si="24"/>
        <v>20382909.495412562</v>
      </c>
      <c r="M80" s="1151">
        <f t="shared" ca="1" si="25"/>
        <v>0</v>
      </c>
      <c r="N80" s="1151">
        <f t="shared" ca="1" si="34"/>
        <v>2923259952.1958494</v>
      </c>
      <c r="O80" s="1094"/>
      <c r="P80" s="1151">
        <f t="shared" ca="1" si="26"/>
        <v>46323007.144776821</v>
      </c>
      <c r="Q80" s="1151">
        <f t="shared" ca="1" si="27"/>
        <v>2777096954.5860567</v>
      </c>
      <c r="R80" s="1151">
        <f t="shared" ca="1" si="35"/>
        <v>2821103811.3735948</v>
      </c>
      <c r="S80" s="1151">
        <f t="shared" ca="1" si="36"/>
        <v>44006856.787538052</v>
      </c>
      <c r="T80" s="1151">
        <f t="shared" ca="1" si="28"/>
        <v>2777096954.5860567</v>
      </c>
      <c r="U80" s="1153">
        <f t="shared" ca="1" si="29"/>
        <v>0.36292695561333749</v>
      </c>
      <c r="V80" s="1154">
        <f t="shared" ca="1" si="30"/>
        <v>5.0000000000000044E-2</v>
      </c>
      <c r="X80" s="1155">
        <f t="shared" ca="1" si="37"/>
        <v>148479147.96703142</v>
      </c>
      <c r="Y80" s="1155">
        <f t="shared" ca="1" si="31"/>
        <v>2316150.3572387695</v>
      </c>
      <c r="Z80" s="1155">
        <f t="shared" ca="1" si="32"/>
        <v>146162997.60979265</v>
      </c>
      <c r="AA80" s="1153">
        <f t="shared" ca="1" si="33"/>
        <v>0.36285226775911883</v>
      </c>
      <c r="AB80" s="1126"/>
      <c r="AC80" s="1099"/>
    </row>
    <row r="81" spans="1:29">
      <c r="A81" s="1165">
        <f>'AMORT. PROFILE 0% CPR'!A81</f>
        <v>47147</v>
      </c>
      <c r="C81" s="1125"/>
      <c r="D81" s="1146">
        <f t="shared" ca="1" si="19"/>
        <v>47848</v>
      </c>
      <c r="E81" s="1147">
        <f t="shared" ca="1" si="20"/>
        <v>47875</v>
      </c>
      <c r="F81" s="1148">
        <f t="shared" ca="1" si="21"/>
        <v>2160</v>
      </c>
      <c r="G81" s="1149">
        <f ca="1">IF(F81&lt;&gt;"",COUNTIF($F$11:F81,"&gt;0"),"")</f>
        <v>71</v>
      </c>
      <c r="H81" s="1150">
        <v>8.7880372559361441E-3</v>
      </c>
      <c r="I81" s="1149"/>
      <c r="J81" s="1151">
        <f t="shared" ca="1" si="22"/>
        <v>2923259952.1958494</v>
      </c>
      <c r="K81" s="1152">
        <f t="shared" ca="1" si="23"/>
        <v>25689717.368683238</v>
      </c>
      <c r="L81" s="1151">
        <f t="shared" ca="1" si="24"/>
        <v>20063884.998314697</v>
      </c>
      <c r="M81" s="1151">
        <f t="shared" ca="1" si="25"/>
        <v>0</v>
      </c>
      <c r="N81" s="1151">
        <f t="shared" ca="1" si="34"/>
        <v>2877506349.8288512</v>
      </c>
      <c r="O81" s="1094"/>
      <c r="P81" s="1151">
        <f t="shared" ca="1" si="26"/>
        <v>45753602.366998196</v>
      </c>
      <c r="Q81" s="1151">
        <f t="shared" ca="1" si="27"/>
        <v>2733631032.3374085</v>
      </c>
      <c r="R81" s="1151">
        <f t="shared" ca="1" si="35"/>
        <v>2777096954.5860567</v>
      </c>
      <c r="S81" s="1151">
        <f t="shared" ca="1" si="36"/>
        <v>43465922.248648167</v>
      </c>
      <c r="T81" s="1151">
        <f t="shared" ca="1" si="28"/>
        <v>2733631032.3374085</v>
      </c>
      <c r="U81" s="1153">
        <f t="shared" ca="1" si="29"/>
        <v>0.35726559905650912</v>
      </c>
      <c r="V81" s="1154">
        <f t="shared" ca="1" si="30"/>
        <v>5.0000000000000044E-2</v>
      </c>
      <c r="X81" s="1155">
        <f t="shared" ca="1" si="37"/>
        <v>146162997.60979265</v>
      </c>
      <c r="Y81" s="1155">
        <f t="shared" ca="1" si="31"/>
        <v>2287680.118350029</v>
      </c>
      <c r="Z81" s="1155">
        <f t="shared" ca="1" si="32"/>
        <v>143875317.49144262</v>
      </c>
      <c r="AA81" s="1153">
        <f t="shared" ca="1" si="33"/>
        <v>0.3571920762702655</v>
      </c>
      <c r="AB81" s="1126"/>
      <c r="AC81" s="1099"/>
    </row>
    <row r="82" spans="1:29">
      <c r="A82" s="1165">
        <f>'AMORT. PROFILE 0% CPR'!A82</f>
        <v>47176</v>
      </c>
      <c r="C82" s="1125"/>
      <c r="D82" s="1146">
        <f t="shared" ca="1" si="19"/>
        <v>47879</v>
      </c>
      <c r="E82" s="1147">
        <f t="shared" ca="1" si="20"/>
        <v>47906</v>
      </c>
      <c r="F82" s="1148">
        <f t="shared" ca="1" si="21"/>
        <v>2191</v>
      </c>
      <c r="G82" s="1149">
        <f ca="1">IF(F82&lt;&gt;"",COUNTIF($F$11:F82,"&gt;0"),"")</f>
        <v>72</v>
      </c>
      <c r="H82" s="1150">
        <v>8.840598743222336E-3</v>
      </c>
      <c r="I82" s="1149"/>
      <c r="J82" s="1151">
        <f t="shared" ca="1" si="22"/>
        <v>2877506349.8288512</v>
      </c>
      <c r="K82" s="1152">
        <f t="shared" ca="1" si="23"/>
        <v>25438879.019911233</v>
      </c>
      <c r="L82" s="1151">
        <f t="shared" ca="1" si="24"/>
        <v>19748806.449607283</v>
      </c>
      <c r="M82" s="1151">
        <f t="shared" ca="1" si="25"/>
        <v>0</v>
      </c>
      <c r="N82" s="1151">
        <f t="shared" ca="1" si="34"/>
        <v>2832318664.3593326</v>
      </c>
      <c r="O82" s="1094"/>
      <c r="P82" s="1151">
        <f t="shared" ca="1" si="26"/>
        <v>45187685.469518661</v>
      </c>
      <c r="Q82" s="1151">
        <f t="shared" ca="1" si="27"/>
        <v>2690702731.141366</v>
      </c>
      <c r="R82" s="1151">
        <f t="shared" ca="1" si="35"/>
        <v>2733631032.3374085</v>
      </c>
      <c r="S82" s="1151">
        <f t="shared" ca="1" si="36"/>
        <v>42928301.196042538</v>
      </c>
      <c r="T82" s="1151">
        <f t="shared" ca="1" si="28"/>
        <v>2690702731.141366</v>
      </c>
      <c r="U82" s="1153">
        <f t="shared" ca="1" si="29"/>
        <v>0.35167383218460974</v>
      </c>
      <c r="V82" s="1154">
        <f t="shared" ca="1" si="30"/>
        <v>4.9999999999999933E-2</v>
      </c>
      <c r="X82" s="1155">
        <f t="shared" ca="1" si="37"/>
        <v>143875317.49144262</v>
      </c>
      <c r="Y82" s="1155">
        <f t="shared" ca="1" si="31"/>
        <v>2259384.2734761238</v>
      </c>
      <c r="Z82" s="1155">
        <f t="shared" ca="1" si="32"/>
        <v>141615933.2179665</v>
      </c>
      <c r="AA82" s="1153">
        <f t="shared" ca="1" si="33"/>
        <v>0.35160146014526544</v>
      </c>
      <c r="AB82" s="1126"/>
      <c r="AC82" s="1099"/>
    </row>
    <row r="83" spans="1:29">
      <c r="A83" s="1165">
        <f>'AMORT. PROFILE 0% CPR'!A83</f>
        <v>47204</v>
      </c>
      <c r="C83" s="1125"/>
      <c r="D83" s="1146">
        <f t="shared" ca="1" si="19"/>
        <v>47907</v>
      </c>
      <c r="E83" s="1147">
        <f t="shared" ca="1" si="20"/>
        <v>47934</v>
      </c>
      <c r="F83" s="1148">
        <f t="shared" ca="1" si="21"/>
        <v>2219</v>
      </c>
      <c r="G83" s="1149">
        <f ca="1">IF(F83&lt;&gt;"",COUNTIF($F$11:F83,"&gt;0"),"")</f>
        <v>73</v>
      </c>
      <c r="H83" s="1150">
        <v>8.8999626012095639E-3</v>
      </c>
      <c r="I83" s="1149"/>
      <c r="J83" s="1151">
        <f t="shared" ca="1" si="22"/>
        <v>2832318664.3593326</v>
      </c>
      <c r="K83" s="1152">
        <f t="shared" ca="1" si="23"/>
        <v>25207530.187505882</v>
      </c>
      <c r="L83" s="1151">
        <f t="shared" ca="1" si="24"/>
        <v>19437511.573165279</v>
      </c>
      <c r="M83" s="1151">
        <f t="shared" ca="1" si="25"/>
        <v>0</v>
      </c>
      <c r="N83" s="1151">
        <f t="shared" ca="1" si="34"/>
        <v>2787673622.5986614</v>
      </c>
      <c r="O83" s="1094"/>
      <c r="P83" s="1151">
        <f t="shared" ca="1" si="26"/>
        <v>44645041.760671139</v>
      </c>
      <c r="Q83" s="1151">
        <f t="shared" ca="1" si="27"/>
        <v>2648289941.4687281</v>
      </c>
      <c r="R83" s="1151">
        <f t="shared" ca="1" si="35"/>
        <v>2690702731.141366</v>
      </c>
      <c r="S83" s="1151">
        <f t="shared" ca="1" si="36"/>
        <v>42412789.672637939</v>
      </c>
      <c r="T83" s="1151">
        <f t="shared" ca="1" si="28"/>
        <v>2648289941.4687281</v>
      </c>
      <c r="U83" s="1153">
        <f t="shared" ca="1" si="29"/>
        <v>0.34615122872708359</v>
      </c>
      <c r="V83" s="1154">
        <f t="shared" ca="1" si="30"/>
        <v>5.0000000000000155E-2</v>
      </c>
      <c r="X83" s="1155">
        <f t="shared" ca="1" si="37"/>
        <v>141615933.2179665</v>
      </c>
      <c r="Y83" s="1155">
        <f t="shared" ca="1" si="31"/>
        <v>2232252.0880331993</v>
      </c>
      <c r="Z83" s="1155">
        <f t="shared" ca="1" si="32"/>
        <v>139383681.1299333</v>
      </c>
      <c r="AA83" s="1153">
        <f t="shared" ca="1" si="33"/>
        <v>0.34607999320128663</v>
      </c>
      <c r="AB83" s="1126"/>
      <c r="AC83" s="1099"/>
    </row>
    <row r="84" spans="1:29">
      <c r="A84" s="1165">
        <f>'AMORT. PROFILE 0% CPR'!A84</f>
        <v>47235</v>
      </c>
      <c r="C84" s="1125"/>
      <c r="D84" s="1146">
        <f t="shared" ca="1" si="19"/>
        <v>47938</v>
      </c>
      <c r="E84" s="1147">
        <f t="shared" ca="1" si="20"/>
        <v>47966</v>
      </c>
      <c r="F84" s="1148">
        <f t="shared" ca="1" si="21"/>
        <v>2251</v>
      </c>
      <c r="G84" s="1149">
        <f ca="1">IF(F84&lt;&gt;"",COUNTIF($F$11:F84,"&gt;0"),"")</f>
        <v>74</v>
      </c>
      <c r="H84" s="1150">
        <v>8.9664940180044853E-3</v>
      </c>
      <c r="I84" s="1094"/>
      <c r="J84" s="1151">
        <f t="shared" ca="1" si="22"/>
        <v>2787673622.5986614</v>
      </c>
      <c r="K84" s="1152">
        <f t="shared" ca="1" si="23"/>
        <v>24995658.861179791</v>
      </c>
      <c r="L84" s="1151">
        <f t="shared" ca="1" si="24"/>
        <v>19129839.299689431</v>
      </c>
      <c r="M84" s="1151">
        <f t="shared" ca="1" si="25"/>
        <v>0</v>
      </c>
      <c r="N84" s="1151">
        <f t="shared" ca="1" si="34"/>
        <v>2743548124.4377923</v>
      </c>
      <c r="O84" s="1094"/>
      <c r="P84" s="1151">
        <f t="shared" ca="1" si="26"/>
        <v>44125498.160869122</v>
      </c>
      <c r="Q84" s="1151">
        <f t="shared" ca="1" si="27"/>
        <v>2606370718.2159023</v>
      </c>
      <c r="R84" s="1151">
        <f t="shared" ca="1" si="35"/>
        <v>2648289941.4687281</v>
      </c>
      <c r="S84" s="1151">
        <f t="shared" ca="1" si="36"/>
        <v>41919223.252825737</v>
      </c>
      <c r="T84" s="1151">
        <f t="shared" ca="1" si="28"/>
        <v>2606370718.2159023</v>
      </c>
      <c r="U84" s="1153">
        <f t="shared" ca="1" si="29"/>
        <v>0.34069494435608605</v>
      </c>
      <c r="V84" s="1154">
        <f t="shared" ca="1" si="30"/>
        <v>5.0000000000000155E-2</v>
      </c>
      <c r="X84" s="1155">
        <f t="shared" ca="1" si="37"/>
        <v>139383681.1299333</v>
      </c>
      <c r="Y84" s="1155">
        <f t="shared" ca="1" si="31"/>
        <v>2206274.9080433846</v>
      </c>
      <c r="Z84" s="1155">
        <f t="shared" ca="1" si="32"/>
        <v>137177406.22188991</v>
      </c>
      <c r="AA84" s="1153">
        <f t="shared" ca="1" si="33"/>
        <v>0.34062483169582919</v>
      </c>
      <c r="AB84" s="1126"/>
      <c r="AC84" s="1099"/>
    </row>
    <row r="85" spans="1:29">
      <c r="A85" s="1165">
        <f>'AMORT. PROFILE 0% CPR'!A85</f>
        <v>47266</v>
      </c>
      <c r="C85" s="1125"/>
      <c r="D85" s="1146">
        <f t="shared" ca="1" si="19"/>
        <v>47968</v>
      </c>
      <c r="E85" s="1147">
        <f t="shared" ca="1" si="20"/>
        <v>47995</v>
      </c>
      <c r="F85" s="1148">
        <f t="shared" ca="1" si="21"/>
        <v>2280</v>
      </c>
      <c r="G85" s="1149">
        <f ca="1">IF(F85&lt;&gt;"",COUNTIF($F$11:F85,"&gt;0"),"")</f>
        <v>75</v>
      </c>
      <c r="H85" s="1150">
        <v>9.022483991741834E-3</v>
      </c>
      <c r="I85" s="1094"/>
      <c r="J85" s="1151">
        <f t="shared" ca="1" si="22"/>
        <v>2743548124.4377923</v>
      </c>
      <c r="K85" s="1152">
        <f t="shared" ca="1" si="23"/>
        <v>24753619.033313315</v>
      </c>
      <c r="L85" s="1151">
        <f t="shared" ca="1" si="24"/>
        <v>18825973.443138685</v>
      </c>
      <c r="M85" s="1151">
        <f t="shared" ca="1" si="25"/>
        <v>0</v>
      </c>
      <c r="N85" s="1151">
        <f t="shared" ca="1" si="34"/>
        <v>2699968531.9613404</v>
      </c>
      <c r="O85" s="1094"/>
      <c r="P85" s="1151">
        <f t="shared" ca="1" si="26"/>
        <v>43579592.476451874</v>
      </c>
      <c r="Q85" s="1151">
        <f t="shared" ca="1" si="27"/>
        <v>2564970105.3632731</v>
      </c>
      <c r="R85" s="1151">
        <f t="shared" ca="1" si="35"/>
        <v>2606370718.2159023</v>
      </c>
      <c r="S85" s="1151">
        <f t="shared" ca="1" si="36"/>
        <v>41400612.852629185</v>
      </c>
      <c r="T85" s="1151">
        <f t="shared" ca="1" si="28"/>
        <v>2564970105.3632731</v>
      </c>
      <c r="U85" s="1153">
        <f t="shared" ca="1" si="29"/>
        <v>0.33530215589665807</v>
      </c>
      <c r="V85" s="1154">
        <f t="shared" ca="1" si="30"/>
        <v>5.0000000000000044E-2</v>
      </c>
      <c r="X85" s="1155">
        <f t="shared" ca="1" si="37"/>
        <v>137177406.22188991</v>
      </c>
      <c r="Y85" s="1155">
        <f t="shared" ca="1" si="31"/>
        <v>2178979.6238226891</v>
      </c>
      <c r="Z85" s="1155">
        <f t="shared" ca="1" si="32"/>
        <v>134998426.59806722</v>
      </c>
      <c r="AA85" s="1153">
        <f t="shared" ca="1" si="33"/>
        <v>0.33523315303492157</v>
      </c>
      <c r="AB85" s="1126"/>
      <c r="AC85" s="1099"/>
    </row>
    <row r="86" spans="1:29">
      <c r="A86" s="1165">
        <f>'AMORT. PROFILE 0% CPR'!A86</f>
        <v>47296</v>
      </c>
      <c r="C86" s="1125"/>
      <c r="D86" s="1146">
        <f t="shared" ca="1" si="19"/>
        <v>47999</v>
      </c>
      <c r="E86" s="1147">
        <f t="shared" ca="1" si="20"/>
        <v>48026</v>
      </c>
      <c r="F86" s="1148">
        <f t="shared" ca="1" si="21"/>
        <v>2311</v>
      </c>
      <c r="G86" s="1149">
        <f ca="1">IF(F86&lt;&gt;"",COUNTIF($F$11:F86,"&gt;0"),"")</f>
        <v>76</v>
      </c>
      <c r="H86" s="1150">
        <v>9.0906429830009908E-3</v>
      </c>
      <c r="I86" s="1094"/>
      <c r="J86" s="1151">
        <f t="shared" ca="1" si="22"/>
        <v>2699968531.9613404</v>
      </c>
      <c r="K86" s="1152">
        <f t="shared" ca="1" si="23"/>
        <v>24544449.989397846</v>
      </c>
      <c r="L86" s="1151">
        <f t="shared" ca="1" si="24"/>
        <v>18525660.036540441</v>
      </c>
      <c r="M86" s="1151">
        <f t="shared" ca="1" si="25"/>
        <v>0</v>
      </c>
      <c r="N86" s="1151">
        <f t="shared" ca="1" si="34"/>
        <v>2656898421.9354019</v>
      </c>
      <c r="O86" s="1094"/>
      <c r="P86" s="1151">
        <f t="shared" ca="1" si="26"/>
        <v>43070110.025938511</v>
      </c>
      <c r="Q86" s="1151">
        <f t="shared" ca="1" si="27"/>
        <v>2524053500.8386316</v>
      </c>
      <c r="R86" s="1151">
        <f t="shared" ca="1" si="35"/>
        <v>2564970105.3632731</v>
      </c>
      <c r="S86" s="1151">
        <f t="shared" ca="1" si="36"/>
        <v>40916604.524641514</v>
      </c>
      <c r="T86" s="1151">
        <f t="shared" ca="1" si="28"/>
        <v>2524053500.8386316</v>
      </c>
      <c r="U86" s="1153">
        <f t="shared" ca="1" si="29"/>
        <v>0.32997608518541566</v>
      </c>
      <c r="V86" s="1154">
        <f t="shared" ca="1" si="30"/>
        <v>5.0000000000000044E-2</v>
      </c>
      <c r="X86" s="1155">
        <f t="shared" ca="1" si="37"/>
        <v>134998426.59806722</v>
      </c>
      <c r="Y86" s="1155">
        <f t="shared" ca="1" si="31"/>
        <v>2153505.5012969971</v>
      </c>
      <c r="Z86" s="1155">
        <f t="shared" ca="1" si="32"/>
        <v>132844921.09677023</v>
      </c>
      <c r="AA86" s="1153">
        <f t="shared" ca="1" si="33"/>
        <v>0.32990817839214864</v>
      </c>
      <c r="AB86" s="1126"/>
      <c r="AC86" s="1099"/>
    </row>
    <row r="87" spans="1:29">
      <c r="A87" s="1165">
        <f>'AMORT. PROFILE 0% CPR'!A87</f>
        <v>47326</v>
      </c>
      <c r="C87" s="1125"/>
      <c r="D87" s="1146">
        <f t="shared" ca="1" si="19"/>
        <v>48029</v>
      </c>
      <c r="E87" s="1147">
        <f t="shared" ca="1" si="20"/>
        <v>48057</v>
      </c>
      <c r="F87" s="1148">
        <f t="shared" ca="1" si="21"/>
        <v>2342</v>
      </c>
      <c r="G87" s="1149">
        <f ca="1">IF(F87&lt;&gt;"",COUNTIF($F$11:F87,"&gt;0"),"")</f>
        <v>77</v>
      </c>
      <c r="H87" s="1150">
        <v>9.1467158097798887E-3</v>
      </c>
      <c r="I87" s="1094"/>
      <c r="J87" s="1151">
        <f t="shared" ca="1" si="22"/>
        <v>2656898421.9354019</v>
      </c>
      <c r="K87" s="1152">
        <f t="shared" ca="1" si="23"/>
        <v>24301894.800895777</v>
      </c>
      <c r="L87" s="1151">
        <f t="shared" ca="1" si="24"/>
        <v>18229105.659811556</v>
      </c>
      <c r="M87" s="1151">
        <f t="shared" ca="1" si="25"/>
        <v>0</v>
      </c>
      <c r="N87" s="1151">
        <f t="shared" ca="1" si="34"/>
        <v>2614367421.4746947</v>
      </c>
      <c r="O87" s="1094"/>
      <c r="P87" s="1151">
        <f t="shared" ca="1" si="26"/>
        <v>42531000.460707188</v>
      </c>
      <c r="Q87" s="1151">
        <f t="shared" ca="1" si="27"/>
        <v>2483649050.40096</v>
      </c>
      <c r="R87" s="1151">
        <f t="shared" ca="1" si="35"/>
        <v>2524053500.8386316</v>
      </c>
      <c r="S87" s="1151">
        <f t="shared" ca="1" si="36"/>
        <v>40404450.437671661</v>
      </c>
      <c r="T87" s="1151">
        <f t="shared" ca="1" si="28"/>
        <v>2483649050.40096</v>
      </c>
      <c r="U87" s="1153">
        <f t="shared" ca="1" si="29"/>
        <v>0.32471228076450259</v>
      </c>
      <c r="V87" s="1154">
        <f t="shared" ca="1" si="30"/>
        <v>5.0000000000000044E-2</v>
      </c>
      <c r="X87" s="1155">
        <f t="shared" ca="1" si="37"/>
        <v>132844921.09677023</v>
      </c>
      <c r="Y87" s="1155">
        <f t="shared" ca="1" si="31"/>
        <v>2126550.0230355263</v>
      </c>
      <c r="Z87" s="1155">
        <f t="shared" ca="1" si="32"/>
        <v>130718371.0737347</v>
      </c>
      <c r="AA87" s="1153">
        <f t="shared" ca="1" si="33"/>
        <v>0.32464545722573368</v>
      </c>
      <c r="AB87" s="1126"/>
      <c r="AC87" s="1099"/>
    </row>
    <row r="88" spans="1:29">
      <c r="A88" s="1165">
        <f>'AMORT. PROFILE 0% CPR'!A88</f>
        <v>47357</v>
      </c>
      <c r="C88" s="1125"/>
      <c r="D88" s="1146">
        <f t="shared" ca="1" si="19"/>
        <v>48060</v>
      </c>
      <c r="E88" s="1147">
        <f t="shared" ca="1" si="20"/>
        <v>48087</v>
      </c>
      <c r="F88" s="1148">
        <f t="shared" ca="1" si="21"/>
        <v>2372</v>
      </c>
      <c r="G88" s="1149">
        <f ca="1">IF(F88&lt;&gt;"",COUNTIF($F$11:F88,"&gt;0"),"")</f>
        <v>78</v>
      </c>
      <c r="H88" s="1150">
        <v>9.2122950644957374E-3</v>
      </c>
      <c r="I88" s="1094"/>
      <c r="J88" s="1151">
        <f t="shared" ca="1" si="22"/>
        <v>2614367421.4746947</v>
      </c>
      <c r="K88" s="1152">
        <f t="shared" ca="1" si="23"/>
        <v>24084324.093629777</v>
      </c>
      <c r="L88" s="1151">
        <f t="shared" ca="1" si="24"/>
        <v>17936111.281883057</v>
      </c>
      <c r="M88" s="1151">
        <f t="shared" ca="1" si="25"/>
        <v>0</v>
      </c>
      <c r="N88" s="1151">
        <f t="shared" ca="1" si="34"/>
        <v>2572346986.0991817</v>
      </c>
      <c r="O88" s="1094"/>
      <c r="P88" s="1151">
        <f t="shared" ca="1" si="26"/>
        <v>42020435.375513077</v>
      </c>
      <c r="Q88" s="1151">
        <f t="shared" ca="1" si="27"/>
        <v>2443729636.7942224</v>
      </c>
      <c r="R88" s="1151">
        <f t="shared" ca="1" si="35"/>
        <v>2483649050.40096</v>
      </c>
      <c r="S88" s="1151">
        <f t="shared" ca="1" si="36"/>
        <v>39919413.606737614</v>
      </c>
      <c r="T88" s="1151">
        <f t="shared" ca="1" si="28"/>
        <v>2443729636.7942224</v>
      </c>
      <c r="U88" s="1153">
        <f t="shared" ca="1" si="29"/>
        <v>0.31951436350550094</v>
      </c>
      <c r="V88" s="1154">
        <f t="shared" ca="1" si="30"/>
        <v>5.0000000000000044E-2</v>
      </c>
      <c r="X88" s="1155">
        <f t="shared" ca="1" si="37"/>
        <v>130718371.0737347</v>
      </c>
      <c r="Y88" s="1155">
        <f t="shared" ca="1" si="31"/>
        <v>2101021.7687754631</v>
      </c>
      <c r="Z88" s="1155">
        <f t="shared" ca="1" si="32"/>
        <v>128617349.30495924</v>
      </c>
      <c r="AA88" s="1153">
        <f t="shared" ca="1" si="33"/>
        <v>0.31944860966210825</v>
      </c>
      <c r="AB88" s="1126"/>
    </row>
    <row r="89" spans="1:29">
      <c r="A89" s="1165">
        <f>'AMORT. PROFILE 0% CPR'!A89</f>
        <v>47388</v>
      </c>
      <c r="C89" s="1125"/>
      <c r="D89" s="1146">
        <f t="shared" ca="1" si="19"/>
        <v>48091</v>
      </c>
      <c r="E89" s="1147">
        <f t="shared" ca="1" si="20"/>
        <v>48120</v>
      </c>
      <c r="F89" s="1148">
        <f t="shared" ca="1" si="21"/>
        <v>2405</v>
      </c>
      <c r="G89" s="1149">
        <f ca="1">IF(F89&lt;&gt;"",COUNTIF($F$11:F89,"&gt;0"),"")</f>
        <v>79</v>
      </c>
      <c r="H89" s="1150">
        <v>9.2730509460333659E-3</v>
      </c>
      <c r="I89" s="1094"/>
      <c r="J89" s="1151">
        <f t="shared" ca="1" si="22"/>
        <v>2572346986.0991817</v>
      </c>
      <c r="K89" s="1152">
        <f t="shared" ca="1" si="23"/>
        <v>23853504.652973093</v>
      </c>
      <c r="L89" s="1151">
        <f t="shared" ca="1" si="24"/>
        <v>17646743.991260435</v>
      </c>
      <c r="M89" s="1151">
        <f t="shared" ca="1" si="25"/>
        <v>0</v>
      </c>
      <c r="N89" s="1151">
        <f t="shared" ca="1" si="34"/>
        <v>2530846737.4549479</v>
      </c>
      <c r="O89" s="1094"/>
      <c r="P89" s="1151">
        <f t="shared" ca="1" si="26"/>
        <v>41500248.644233704</v>
      </c>
      <c r="Q89" s="1151">
        <f t="shared" ca="1" si="27"/>
        <v>2404304400.5822005</v>
      </c>
      <c r="R89" s="1151">
        <f t="shared" ca="1" si="35"/>
        <v>2443729636.7942224</v>
      </c>
      <c r="S89" s="1151">
        <f t="shared" ca="1" si="36"/>
        <v>39425236.212021828</v>
      </c>
      <c r="T89" s="1151">
        <f t="shared" ca="1" si="28"/>
        <v>2404304400.5822005</v>
      </c>
      <c r="U89" s="1153">
        <f t="shared" ca="1" si="29"/>
        <v>0.31437884485079792</v>
      </c>
      <c r="V89" s="1154">
        <f t="shared" ca="1" si="30"/>
        <v>5.0000000000000044E-2</v>
      </c>
      <c r="X89" s="1155">
        <f t="shared" ca="1" si="37"/>
        <v>128617349.30495924</v>
      </c>
      <c r="Y89" s="1155">
        <f t="shared" ca="1" si="31"/>
        <v>2075012.4322118759</v>
      </c>
      <c r="Z89" s="1155">
        <f t="shared" ca="1" si="32"/>
        <v>126542336.87274736</v>
      </c>
      <c r="AA89" s="1153">
        <f t="shared" ca="1" si="33"/>
        <v>0.31431414786158174</v>
      </c>
      <c r="AB89" s="1126"/>
    </row>
    <row r="90" spans="1:29">
      <c r="A90" s="1165">
        <f>'AMORT. PROFILE 0% CPR'!A90</f>
        <v>47420</v>
      </c>
      <c r="C90" s="1125"/>
      <c r="D90" s="1146">
        <f t="shared" ca="1" si="19"/>
        <v>48121</v>
      </c>
      <c r="E90" s="1147">
        <f t="shared" ca="1" si="20"/>
        <v>48148</v>
      </c>
      <c r="F90" s="1148">
        <f t="shared" ca="1" si="21"/>
        <v>2433</v>
      </c>
      <c r="G90" s="1149">
        <f ca="1">IF(F90&lt;&gt;"",COUNTIF($F$11:F90,"&gt;0"),"")</f>
        <v>80</v>
      </c>
      <c r="H90" s="1150">
        <v>9.3325615661931996E-3</v>
      </c>
      <c r="I90" s="1094"/>
      <c r="J90" s="1151">
        <f t="shared" ca="1" si="22"/>
        <v>2530846737.4549479</v>
      </c>
      <c r="K90" s="1152">
        <f t="shared" ca="1" si="23"/>
        <v>23619282.991897497</v>
      </c>
      <c r="L90" s="1151">
        <f t="shared" ca="1" si="24"/>
        <v>17361002.230879318</v>
      </c>
      <c r="M90" s="1151">
        <f t="shared" ca="1" si="25"/>
        <v>0</v>
      </c>
      <c r="N90" s="1151">
        <f t="shared" ca="1" si="34"/>
        <v>2489866452.2321711</v>
      </c>
      <c r="O90" s="1094"/>
      <c r="P90" s="1151">
        <f t="shared" ca="1" si="26"/>
        <v>40980285.22277689</v>
      </c>
      <c r="Q90" s="1151">
        <f t="shared" ca="1" si="27"/>
        <v>2365373129.6205626</v>
      </c>
      <c r="R90" s="1151">
        <f t="shared" ca="1" si="35"/>
        <v>2404304400.5822005</v>
      </c>
      <c r="S90" s="1151">
        <f t="shared" ca="1" si="36"/>
        <v>38931270.961637974</v>
      </c>
      <c r="T90" s="1151">
        <f t="shared" ca="1" si="28"/>
        <v>2365373129.6205626</v>
      </c>
      <c r="U90" s="1153">
        <f t="shared" ca="1" si="29"/>
        <v>0.30930690070784239</v>
      </c>
      <c r="V90" s="1154">
        <f t="shared" ca="1" si="30"/>
        <v>4.9999999999999933E-2</v>
      </c>
      <c r="X90" s="1155">
        <f t="shared" ca="1" si="37"/>
        <v>126542336.87274736</v>
      </c>
      <c r="Y90" s="1155">
        <f t="shared" ca="1" si="31"/>
        <v>2049014.261138916</v>
      </c>
      <c r="Z90" s="1155">
        <f t="shared" ca="1" si="32"/>
        <v>124493322.61160845</v>
      </c>
      <c r="AA90" s="1153">
        <f t="shared" ca="1" si="33"/>
        <v>0.30924324748960741</v>
      </c>
      <c r="AB90" s="1126"/>
    </row>
    <row r="91" spans="1:29">
      <c r="A91" s="1165">
        <f>'AMORT. PROFILE 0% CPR'!A91</f>
        <v>47449</v>
      </c>
      <c r="C91" s="1125"/>
      <c r="D91" s="1146">
        <f t="shared" ca="1" si="19"/>
        <v>48152</v>
      </c>
      <c r="E91" s="1147">
        <f t="shared" ca="1" si="20"/>
        <v>48179</v>
      </c>
      <c r="F91" s="1148">
        <f t="shared" ca="1" si="21"/>
        <v>2464</v>
      </c>
      <c r="G91" s="1149">
        <f ca="1">IF(F91&lt;&gt;"",COUNTIF($F$11:F91,"&gt;0"),"")</f>
        <v>81</v>
      </c>
      <c r="H91" s="1150">
        <v>9.3924952872224948E-3</v>
      </c>
      <c r="I91" s="1094"/>
      <c r="J91" s="1151">
        <f t="shared" ca="1" si="22"/>
        <v>2489866452.2321711</v>
      </c>
      <c r="K91" s="1152">
        <f t="shared" ca="1" si="23"/>
        <v>23386058.918404061</v>
      </c>
      <c r="L91" s="1151">
        <f t="shared" ca="1" si="24"/>
        <v>17078853.988502968</v>
      </c>
      <c r="M91" s="1151">
        <f t="shared" ca="1" si="25"/>
        <v>0</v>
      </c>
      <c r="N91" s="1151">
        <f t="shared" ca="1" si="34"/>
        <v>2449401539.325264</v>
      </c>
      <c r="O91" s="1094"/>
      <c r="P91" s="1151">
        <f t="shared" ca="1" si="26"/>
        <v>40464912.906907082</v>
      </c>
      <c r="Q91" s="1151">
        <f t="shared" ca="1" si="27"/>
        <v>2326931462.3590007</v>
      </c>
      <c r="R91" s="1151">
        <f t="shared" ca="1" si="35"/>
        <v>2365373129.6205626</v>
      </c>
      <c r="S91" s="1151">
        <f t="shared" ca="1" si="36"/>
        <v>38441667.261561871</v>
      </c>
      <c r="T91" s="1151">
        <f t="shared" ca="1" si="28"/>
        <v>2326931462.3590007</v>
      </c>
      <c r="U91" s="1153">
        <f t="shared" ca="1" si="29"/>
        <v>0.30429850378487144</v>
      </c>
      <c r="V91" s="1154">
        <f t="shared" ca="1" si="30"/>
        <v>5.0000000000000044E-2</v>
      </c>
      <c r="X91" s="1155">
        <f t="shared" ca="1" si="37"/>
        <v>124493322.61160845</v>
      </c>
      <c r="Y91" s="1155">
        <f t="shared" ca="1" si="31"/>
        <v>2023245.645345211</v>
      </c>
      <c r="Z91" s="1155">
        <f t="shared" ca="1" si="32"/>
        <v>122470076.96626323</v>
      </c>
      <c r="AA91" s="1153">
        <f t="shared" ca="1" si="33"/>
        <v>0.3042358812600402</v>
      </c>
      <c r="AB91" s="1126"/>
    </row>
    <row r="92" spans="1:29">
      <c r="A92" s="1165">
        <f>'AMORT. PROFILE 0% CPR'!A92</f>
        <v>47479</v>
      </c>
      <c r="C92" s="1125"/>
      <c r="D92" s="1146">
        <f t="shared" ca="1" si="19"/>
        <v>48182</v>
      </c>
      <c r="E92" s="1147">
        <f t="shared" ca="1" si="20"/>
        <v>48211</v>
      </c>
      <c r="F92" s="1148">
        <f t="shared" ca="1" si="21"/>
        <v>2496</v>
      </c>
      <c r="G92" s="1149">
        <f ca="1">IF(F92&lt;&gt;"",COUNTIF($F$11:F92,"&gt;0"),"")</f>
        <v>82</v>
      </c>
      <c r="H92" s="1150">
        <v>9.4410513236365939E-3</v>
      </c>
      <c r="I92" s="1094"/>
      <c r="J92" s="1151">
        <f t="shared" ca="1" si="22"/>
        <v>2449401539.325264</v>
      </c>
      <c r="K92" s="1152">
        <f t="shared" ca="1" si="23"/>
        <v>23124925.644964293</v>
      </c>
      <c r="L92" s="1151">
        <f t="shared" ca="1" si="24"/>
        <v>16800467.635217007</v>
      </c>
      <c r="M92" s="1151">
        <f t="shared" ca="1" si="25"/>
        <v>0</v>
      </c>
      <c r="N92" s="1151">
        <f t="shared" ca="1" si="34"/>
        <v>2409476146.0450826</v>
      </c>
      <c r="O92" s="1094"/>
      <c r="P92" s="1151">
        <f t="shared" ca="1" si="26"/>
        <v>39925393.280181408</v>
      </c>
      <c r="Q92" s="1151">
        <f t="shared" ca="1" si="27"/>
        <v>2289002338.7428284</v>
      </c>
      <c r="R92" s="1151">
        <f t="shared" ca="1" si="35"/>
        <v>2326931462.3590007</v>
      </c>
      <c r="S92" s="1151">
        <f t="shared" ca="1" si="36"/>
        <v>37929123.616172314</v>
      </c>
      <c r="T92" s="1151">
        <f t="shared" ca="1" si="28"/>
        <v>2289002338.7428284</v>
      </c>
      <c r="U92" s="1153">
        <f t="shared" ca="1" si="29"/>
        <v>0.29935309298088314</v>
      </c>
      <c r="V92" s="1154">
        <f t="shared" ca="1" si="30"/>
        <v>5.0000000000000044E-2</v>
      </c>
      <c r="X92" s="1155">
        <f t="shared" ca="1" si="37"/>
        <v>122470076.96626323</v>
      </c>
      <c r="Y92" s="1155">
        <f t="shared" ca="1" si="31"/>
        <v>1996269.6640090942</v>
      </c>
      <c r="Z92" s="1155">
        <f t="shared" ca="1" si="32"/>
        <v>120473807.30225414</v>
      </c>
      <c r="AA92" s="1153">
        <f t="shared" ca="1" si="33"/>
        <v>0.29929148818734908</v>
      </c>
      <c r="AB92" s="1126"/>
    </row>
    <row r="93" spans="1:29">
      <c r="A93" s="1165">
        <f>'AMORT. PROFILE 0% CPR'!A93</f>
        <v>47511</v>
      </c>
      <c r="C93" s="1125"/>
      <c r="D93" s="1146">
        <f t="shared" ca="1" si="19"/>
        <v>48213</v>
      </c>
      <c r="E93" s="1147">
        <f t="shared" ca="1" si="20"/>
        <v>48240</v>
      </c>
      <c r="F93" s="1148">
        <f t="shared" ca="1" si="21"/>
        <v>2525</v>
      </c>
      <c r="G93" s="1149">
        <f ca="1">IF(F93&lt;&gt;"",COUNTIF($F$11:F93,"&gt;0"),"")</f>
        <v>83</v>
      </c>
      <c r="H93" s="1150">
        <v>9.4894260607976642E-3</v>
      </c>
      <c r="I93" s="1094"/>
      <c r="J93" s="1151">
        <f t="shared" ca="1" si="22"/>
        <v>2409476146.0450826</v>
      </c>
      <c r="K93" s="1152">
        <f t="shared" ca="1" si="23"/>
        <v>22864545.733150527</v>
      </c>
      <c r="L93" s="1151">
        <f t="shared" ca="1" si="24"/>
        <v>16525811.905697819</v>
      </c>
      <c r="M93" s="1151">
        <f t="shared" ca="1" si="25"/>
        <v>0</v>
      </c>
      <c r="N93" s="1151">
        <f t="shared" ca="1" si="34"/>
        <v>2370085788.4062343</v>
      </c>
      <c r="O93" s="1094"/>
      <c r="P93" s="1151">
        <f t="shared" ca="1" si="26"/>
        <v>39390357.638848305</v>
      </c>
      <c r="Q93" s="1151">
        <f t="shared" ca="1" si="27"/>
        <v>2251581498.9859223</v>
      </c>
      <c r="R93" s="1151">
        <f t="shared" ca="1" si="35"/>
        <v>2289002338.7428284</v>
      </c>
      <c r="S93" s="1151">
        <f t="shared" ca="1" si="36"/>
        <v>37420839.756906033</v>
      </c>
      <c r="T93" s="1151">
        <f t="shared" ca="1" si="28"/>
        <v>2251581498.9859223</v>
      </c>
      <c r="U93" s="1153">
        <f t="shared" ca="1" si="29"/>
        <v>0.29447361945438538</v>
      </c>
      <c r="V93" s="1154">
        <f t="shared" ca="1" si="30"/>
        <v>5.0000000000000044E-2</v>
      </c>
      <c r="X93" s="1155">
        <f t="shared" ca="1" si="37"/>
        <v>120473807.30225414</v>
      </c>
      <c r="Y93" s="1155">
        <f t="shared" ca="1" si="31"/>
        <v>1969517.8819422722</v>
      </c>
      <c r="Z93" s="1155">
        <f t="shared" ca="1" si="32"/>
        <v>118504289.42031187</v>
      </c>
      <c r="AA93" s="1153">
        <f t="shared" ca="1" si="33"/>
        <v>0.29441301882271298</v>
      </c>
      <c r="AB93" s="1126"/>
    </row>
    <row r="94" spans="1:29">
      <c r="A94" s="1165">
        <f>'AMORT. PROFILE 0% CPR'!A94</f>
        <v>47541</v>
      </c>
      <c r="C94" s="1125"/>
      <c r="D94" s="1146">
        <f t="shared" ca="1" si="19"/>
        <v>48244</v>
      </c>
      <c r="E94" s="1147">
        <f t="shared" ca="1" si="20"/>
        <v>48271</v>
      </c>
      <c r="F94" s="1148">
        <f t="shared" ca="1" si="21"/>
        <v>2556</v>
      </c>
      <c r="G94" s="1149">
        <f ca="1">IF(F94&lt;&gt;"",COUNTIF($F$11:F94,"&gt;0"),"")</f>
        <v>84</v>
      </c>
      <c r="H94" s="1150">
        <v>9.5446780838907511E-3</v>
      </c>
      <c r="I94" s="1094"/>
      <c r="J94" s="1151">
        <f t="shared" ca="1" si="22"/>
        <v>2370085788.4062343</v>
      </c>
      <c r="K94" s="1152">
        <f t="shared" ca="1" si="23"/>
        <v>22621705.881541915</v>
      </c>
      <c r="L94" s="1151">
        <f t="shared" ca="1" si="24"/>
        <v>16254739.513590815</v>
      </c>
      <c r="M94" s="1151">
        <f t="shared" ca="1" si="25"/>
        <v>0</v>
      </c>
      <c r="N94" s="1151">
        <f t="shared" ca="1" si="34"/>
        <v>2331209343.0111017</v>
      </c>
      <c r="O94" s="1094"/>
      <c r="P94" s="1151">
        <f t="shared" ca="1" si="26"/>
        <v>38876445.395132542</v>
      </c>
      <c r="Q94" s="1151">
        <f t="shared" ca="1" si="27"/>
        <v>2214648875.8605466</v>
      </c>
      <c r="R94" s="1151">
        <f t="shared" ca="1" si="35"/>
        <v>2251581498.9859223</v>
      </c>
      <c r="S94" s="1151">
        <f t="shared" ca="1" si="36"/>
        <v>36932623.125375748</v>
      </c>
      <c r="T94" s="1151">
        <f t="shared" ca="1" si="28"/>
        <v>2214648875.8605466</v>
      </c>
      <c r="U94" s="1153">
        <f t="shared" ca="1" si="29"/>
        <v>0.28965953519604826</v>
      </c>
      <c r="V94" s="1154">
        <f t="shared" ca="1" si="30"/>
        <v>5.0000000000000044E-2</v>
      </c>
      <c r="X94" s="1155">
        <f t="shared" ca="1" si="37"/>
        <v>118504289.42031187</v>
      </c>
      <c r="Y94" s="1155">
        <f t="shared" ca="1" si="31"/>
        <v>1943822.269756794</v>
      </c>
      <c r="Z94" s="1155">
        <f t="shared" ca="1" si="32"/>
        <v>116560467.15055507</v>
      </c>
      <c r="AA94" s="1153">
        <f t="shared" ca="1" si="33"/>
        <v>0.28959992526957934</v>
      </c>
      <c r="AB94" s="1126"/>
    </row>
    <row r="95" spans="1:29">
      <c r="A95" s="1165">
        <f>'AMORT. PROFILE 0% CPR'!A95</f>
        <v>47569</v>
      </c>
      <c r="C95" s="1125"/>
      <c r="D95" s="1146">
        <f t="shared" ca="1" si="19"/>
        <v>48273</v>
      </c>
      <c r="E95" s="1147">
        <f t="shared" ca="1" si="20"/>
        <v>48303</v>
      </c>
      <c r="F95" s="1148">
        <f t="shared" ca="1" si="21"/>
        <v>2588</v>
      </c>
      <c r="G95" s="1149">
        <f ca="1">IF(F95&lt;&gt;"",COUNTIF($F$11:F95,"&gt;0"),"")</f>
        <v>85</v>
      </c>
      <c r="H95" s="1150">
        <v>9.5921706937073109E-3</v>
      </c>
      <c r="I95" s="1094"/>
      <c r="J95" s="1151">
        <f t="shared" ca="1" si="22"/>
        <v>2331209343.0111017</v>
      </c>
      <c r="K95" s="1152">
        <f t="shared" ca="1" si="23"/>
        <v>22361357.940927763</v>
      </c>
      <c r="L95" s="1151">
        <f t="shared" ca="1" si="24"/>
        <v>15987346.879204027</v>
      </c>
      <c r="M95" s="1151">
        <f t="shared" ca="1" si="25"/>
        <v>0</v>
      </c>
      <c r="N95" s="1151">
        <f t="shared" ca="1" si="34"/>
        <v>2292860638.1909699</v>
      </c>
      <c r="O95" s="1094"/>
      <c r="P95" s="1151">
        <f t="shared" ca="1" si="26"/>
        <v>38348704.820131779</v>
      </c>
      <c r="Q95" s="1151">
        <f t="shared" ca="1" si="27"/>
        <v>2178217606.2814212</v>
      </c>
      <c r="R95" s="1151">
        <f t="shared" ca="1" si="35"/>
        <v>2214648875.8605466</v>
      </c>
      <c r="S95" s="1151">
        <f t="shared" ca="1" si="36"/>
        <v>36431269.579125404</v>
      </c>
      <c r="T95" s="1151">
        <f t="shared" ca="1" si="28"/>
        <v>2178217606.2814212</v>
      </c>
      <c r="U95" s="1153">
        <f t="shared" ca="1" si="29"/>
        <v>0.28490825861428326</v>
      </c>
      <c r="V95" s="1154">
        <f t="shared" ca="1" si="30"/>
        <v>5.0000000000000155E-2</v>
      </c>
      <c r="X95" s="1155">
        <f t="shared" ca="1" si="37"/>
        <v>116560467.15055507</v>
      </c>
      <c r="Y95" s="1155">
        <f t="shared" ca="1" si="31"/>
        <v>1917435.2410063744</v>
      </c>
      <c r="Z95" s="1155">
        <f t="shared" ca="1" si="32"/>
        <v>114643031.9095487</v>
      </c>
      <c r="AA95" s="1153">
        <f t="shared" ca="1" si="33"/>
        <v>0.28484962646763212</v>
      </c>
      <c r="AB95" s="1126"/>
    </row>
    <row r="96" spans="1:29">
      <c r="A96" s="1165">
        <f>'AMORT. PROFILE 0% CPR'!A96</f>
        <v>47602</v>
      </c>
      <c r="C96" s="1125"/>
      <c r="D96" s="1146">
        <f t="shared" ca="1" si="19"/>
        <v>48304</v>
      </c>
      <c r="E96" s="1147">
        <f t="shared" ca="1" si="20"/>
        <v>48331</v>
      </c>
      <c r="F96" s="1148">
        <f t="shared" ca="1" si="21"/>
        <v>2616</v>
      </c>
      <c r="G96" s="1149">
        <f ca="1">IF(F96&lt;&gt;"",COUNTIF($F$11:F96,"&gt;0"),"")</f>
        <v>86</v>
      </c>
      <c r="H96" s="1150">
        <v>9.661662876957966E-3</v>
      </c>
      <c r="I96" s="1094"/>
      <c r="J96" s="1151">
        <f t="shared" ca="1" si="22"/>
        <v>2292860638.1909699</v>
      </c>
      <c r="K96" s="1152">
        <f t="shared" ca="1" si="23"/>
        <v>22152846.510047846</v>
      </c>
      <c r="L96" s="1151">
        <f t="shared" ca="1" si="24"/>
        <v>15723249.586659513</v>
      </c>
      <c r="M96" s="1151">
        <f t="shared" ca="1" si="25"/>
        <v>0</v>
      </c>
      <c r="N96" s="1151">
        <f t="shared" ca="1" si="34"/>
        <v>2254984542.0942626</v>
      </c>
      <c r="O96" s="1094"/>
      <c r="P96" s="1151">
        <f t="shared" ca="1" si="26"/>
        <v>37876096.096707344</v>
      </c>
      <c r="Q96" s="1151">
        <f t="shared" ca="1" si="27"/>
        <v>2142235314.9895494</v>
      </c>
      <c r="R96" s="1151">
        <f t="shared" ca="1" si="35"/>
        <v>2178217606.2814212</v>
      </c>
      <c r="S96" s="1151">
        <f t="shared" ca="1" si="36"/>
        <v>35982291.291871786</v>
      </c>
      <c r="T96" s="1151">
        <f t="shared" ca="1" si="28"/>
        <v>2142235314.9895494</v>
      </c>
      <c r="U96" s="1153">
        <f t="shared" ca="1" si="29"/>
        <v>0.28022147973568429</v>
      </c>
      <c r="V96" s="1154">
        <f t="shared" ca="1" si="30"/>
        <v>5.0000000000000044E-2</v>
      </c>
      <c r="X96" s="1155">
        <f t="shared" ca="1" si="37"/>
        <v>114643031.9095487</v>
      </c>
      <c r="Y96" s="1155">
        <f t="shared" ca="1" si="31"/>
        <v>1893804.8048355579</v>
      </c>
      <c r="Z96" s="1155">
        <f t="shared" ca="1" si="32"/>
        <v>112749227.10471314</v>
      </c>
      <c r="AA96" s="1153">
        <f t="shared" ca="1" si="33"/>
        <v>0.28016381209567132</v>
      </c>
      <c r="AB96" s="1126"/>
    </row>
    <row r="97" spans="1:28">
      <c r="A97" s="1165">
        <f>'AMORT. PROFILE 0% CPR'!A97</f>
        <v>47630</v>
      </c>
      <c r="C97" s="1125"/>
      <c r="D97" s="1146">
        <f t="shared" ca="1" si="19"/>
        <v>48334</v>
      </c>
      <c r="E97" s="1147">
        <f t="shared" ca="1" si="20"/>
        <v>48361</v>
      </c>
      <c r="F97" s="1148">
        <f t="shared" ca="1" si="21"/>
        <v>2646</v>
      </c>
      <c r="G97" s="1149">
        <f ca="1">IF(F97&lt;&gt;"",COUNTIF($F$11:F97,"&gt;0"),"")</f>
        <v>87</v>
      </c>
      <c r="H97" s="1150">
        <v>9.7202625010779555E-3</v>
      </c>
      <c r="I97" s="1094"/>
      <c r="J97" s="1151">
        <f t="shared" ca="1" si="22"/>
        <v>2254984542.0942626</v>
      </c>
      <c r="K97" s="1152">
        <f t="shared" ca="1" si="23"/>
        <v>21919041.685029306</v>
      </c>
      <c r="L97" s="1151">
        <f t="shared" ca="1" si="24"/>
        <v>15462599.958888443</v>
      </c>
      <c r="M97" s="1151">
        <f t="shared" ca="1" si="25"/>
        <v>0</v>
      </c>
      <c r="N97" s="1151">
        <f t="shared" ca="1" si="34"/>
        <v>2217602900.4503446</v>
      </c>
      <c r="O97" s="1094"/>
      <c r="P97" s="1151">
        <f t="shared" ca="1" si="26"/>
        <v>37381641.643918037</v>
      </c>
      <c r="Q97" s="1151">
        <f t="shared" ca="1" si="27"/>
        <v>2106722755.4278271</v>
      </c>
      <c r="R97" s="1151">
        <f t="shared" ca="1" si="35"/>
        <v>2142235314.9895494</v>
      </c>
      <c r="S97" s="1151">
        <f t="shared" ca="1" si="36"/>
        <v>35512559.561722279</v>
      </c>
      <c r="T97" s="1151">
        <f t="shared" ca="1" si="28"/>
        <v>2106722755.4278271</v>
      </c>
      <c r="U97" s="1153">
        <f t="shared" ca="1" si="29"/>
        <v>0.27559246063262871</v>
      </c>
      <c r="V97" s="1154">
        <f t="shared" ca="1" si="30"/>
        <v>5.0000000000000044E-2</v>
      </c>
      <c r="X97" s="1155">
        <f t="shared" ca="1" si="37"/>
        <v>112749227.10471314</v>
      </c>
      <c r="Y97" s="1155">
        <f t="shared" ca="1" si="31"/>
        <v>1869082.0821957588</v>
      </c>
      <c r="Z97" s="1155">
        <f t="shared" ca="1" si="32"/>
        <v>110880145.02251738</v>
      </c>
      <c r="AA97" s="1153">
        <f t="shared" ca="1" si="33"/>
        <v>0.27553574561269095</v>
      </c>
      <c r="AB97" s="1126"/>
    </row>
    <row r="98" spans="1:28">
      <c r="A98" s="1165">
        <f>'AMORT. PROFILE 0% CPR'!A98</f>
        <v>47661</v>
      </c>
      <c r="C98" s="1125"/>
      <c r="D98" s="1146">
        <f t="shared" ca="1" si="19"/>
        <v>48365</v>
      </c>
      <c r="E98" s="1147">
        <f t="shared" ca="1" si="20"/>
        <v>48393</v>
      </c>
      <c r="F98" s="1148">
        <f t="shared" ca="1" si="21"/>
        <v>2678</v>
      </c>
      <c r="G98" s="1149">
        <f ca="1">IF(F98&lt;&gt;"",COUNTIF($F$11:F98,"&gt;0"),"")</f>
        <v>88</v>
      </c>
      <c r="H98" s="1150">
        <v>9.7800217095957136E-3</v>
      </c>
      <c r="I98" s="1094"/>
      <c r="J98" s="1151">
        <f t="shared" ca="1" si="22"/>
        <v>2217602900.4503446</v>
      </c>
      <c r="K98" s="1152">
        <f t="shared" ca="1" si="23"/>
        <v>21688204.509666793</v>
      </c>
      <c r="L98" s="1151">
        <f t="shared" ca="1" si="24"/>
        <v>15205353.573799029</v>
      </c>
      <c r="M98" s="1151">
        <f t="shared" ca="1" si="25"/>
        <v>0</v>
      </c>
      <c r="N98" s="1151">
        <f t="shared" ca="1" si="34"/>
        <v>2180709342.3668785</v>
      </c>
      <c r="O98" s="1094"/>
      <c r="P98" s="1151">
        <f t="shared" ca="1" si="26"/>
        <v>36893558.083466053</v>
      </c>
      <c r="Q98" s="1151">
        <f t="shared" ca="1" si="27"/>
        <v>2071673875.2485344</v>
      </c>
      <c r="R98" s="1151">
        <f t="shared" ca="1" si="35"/>
        <v>2106722755.4278271</v>
      </c>
      <c r="S98" s="1151">
        <f t="shared" ca="1" si="36"/>
        <v>35048880.179292679</v>
      </c>
      <c r="T98" s="1151">
        <f t="shared" ca="1" si="28"/>
        <v>2071673875.2485344</v>
      </c>
      <c r="U98" s="1153">
        <f t="shared" ca="1" si="29"/>
        <v>0.27102387117632726</v>
      </c>
      <c r="V98" s="1154">
        <f t="shared" ca="1" si="30"/>
        <v>5.0000000000000044E-2</v>
      </c>
      <c r="X98" s="1155">
        <f t="shared" ca="1" si="37"/>
        <v>110880145.02251738</v>
      </c>
      <c r="Y98" s="1155">
        <f t="shared" ca="1" si="31"/>
        <v>1844677.9041733742</v>
      </c>
      <c r="Z98" s="1155">
        <f t="shared" ca="1" si="32"/>
        <v>109035467.11834401</v>
      </c>
      <c r="AA98" s="1153">
        <f t="shared" ca="1" si="33"/>
        <v>0.27096809634046282</v>
      </c>
      <c r="AB98" s="1126"/>
    </row>
    <row r="99" spans="1:28">
      <c r="A99" s="1165">
        <f>'AMORT. PROFILE 0% CPR'!A99</f>
        <v>47693</v>
      </c>
      <c r="C99" s="1125"/>
      <c r="D99" s="1146">
        <f t="shared" ca="1" si="19"/>
        <v>48395</v>
      </c>
      <c r="E99" s="1147">
        <f t="shared" ca="1" si="20"/>
        <v>48422</v>
      </c>
      <c r="F99" s="1148">
        <f t="shared" ca="1" si="21"/>
        <v>2707</v>
      </c>
      <c r="G99" s="1149">
        <f ca="1">IF(F99&lt;&gt;"",COUNTIF($F$11:F99,"&gt;0"),"")</f>
        <v>89</v>
      </c>
      <c r="H99" s="1150">
        <v>9.8395058437742034E-3</v>
      </c>
      <c r="I99" s="1094"/>
      <c r="J99" s="1151">
        <f t="shared" ca="1" si="22"/>
        <v>2180709342.3668785</v>
      </c>
      <c r="K99" s="1152">
        <f t="shared" ca="1" si="23"/>
        <v>21457102.317791902</v>
      </c>
      <c r="L99" s="1151">
        <f t="shared" ca="1" si="24"/>
        <v>14951488.701112503</v>
      </c>
      <c r="M99" s="1151">
        <f t="shared" ca="1" si="25"/>
        <v>0</v>
      </c>
      <c r="N99" s="1151">
        <f t="shared" ca="1" si="34"/>
        <v>2144300751.3479741</v>
      </c>
      <c r="O99" s="1094"/>
      <c r="P99" s="1151">
        <f t="shared" ca="1" si="26"/>
        <v>36408591.018904448</v>
      </c>
      <c r="Q99" s="1151">
        <f t="shared" ca="1" si="27"/>
        <v>2037085713.7805753</v>
      </c>
      <c r="R99" s="1151">
        <f t="shared" ca="1" si="35"/>
        <v>2071673875.2485344</v>
      </c>
      <c r="S99" s="1151">
        <f t="shared" ca="1" si="36"/>
        <v>34588161.467959166</v>
      </c>
      <c r="T99" s="1151">
        <f t="shared" ca="1" si="28"/>
        <v>2037085713.7805753</v>
      </c>
      <c r="U99" s="1153">
        <f t="shared" ca="1" si="29"/>
        <v>0.2665149327495156</v>
      </c>
      <c r="V99" s="1154">
        <f t="shared" ca="1" si="30"/>
        <v>5.0000000000000044E-2</v>
      </c>
      <c r="X99" s="1155">
        <f t="shared" ca="1" si="37"/>
        <v>109035467.11834401</v>
      </c>
      <c r="Y99" s="1155">
        <f t="shared" ca="1" si="31"/>
        <v>1820429.550945282</v>
      </c>
      <c r="Z99" s="1155">
        <f t="shared" ca="1" si="32"/>
        <v>107215037.56739873</v>
      </c>
      <c r="AA99" s="1153">
        <f t="shared" ca="1" si="33"/>
        <v>0.26646008582195507</v>
      </c>
      <c r="AB99" s="1126"/>
    </row>
    <row r="100" spans="1:28">
      <c r="A100" s="1165">
        <f>'AMORT. PROFILE 0% CPR'!A100</f>
        <v>47722</v>
      </c>
      <c r="C100" s="1125"/>
      <c r="D100" s="1146">
        <f t="shared" ca="1" si="19"/>
        <v>48426</v>
      </c>
      <c r="E100" s="1147">
        <f t="shared" ca="1" si="20"/>
        <v>48453</v>
      </c>
      <c r="F100" s="1148">
        <f t="shared" ca="1" si="21"/>
        <v>2738</v>
      </c>
      <c r="G100" s="1149">
        <f ca="1">IF(F100&lt;&gt;"",COUNTIF($F$11:F100,"&gt;0"),"")</f>
        <v>90</v>
      </c>
      <c r="H100" s="1150">
        <v>9.8993835338828818E-3</v>
      </c>
      <c r="I100" s="1094"/>
      <c r="J100" s="1151">
        <f t="shared" ca="1" si="22"/>
        <v>2144300751.3479741</v>
      </c>
      <c r="K100" s="1152">
        <f t="shared" ca="1" si="23"/>
        <v>21227255.549586825</v>
      </c>
      <c r="L100" s="1151">
        <f t="shared" ca="1" si="24"/>
        <v>14700973.232909273</v>
      </c>
      <c r="M100" s="1151">
        <f t="shared" ca="1" si="25"/>
        <v>0</v>
      </c>
      <c r="N100" s="1151">
        <f t="shared" ca="1" si="34"/>
        <v>2108372522.5654781</v>
      </c>
      <c r="O100" s="1094"/>
      <c r="P100" s="1151">
        <f t="shared" ca="1" si="26"/>
        <v>35928228.782495975</v>
      </c>
      <c r="Q100" s="1151">
        <f t="shared" ca="1" si="27"/>
        <v>2002953896.4372041</v>
      </c>
      <c r="R100" s="1151">
        <f t="shared" ca="1" si="35"/>
        <v>2037085713.7805753</v>
      </c>
      <c r="S100" s="1151">
        <f t="shared" ca="1" si="36"/>
        <v>34131817.343371153</v>
      </c>
      <c r="T100" s="1151">
        <f t="shared" ca="1" si="28"/>
        <v>2002953896.4372041</v>
      </c>
      <c r="U100" s="1153">
        <f t="shared" ca="1" si="29"/>
        <v>0.26206526447030504</v>
      </c>
      <c r="V100" s="1154">
        <f t="shared" ca="1" si="30"/>
        <v>5.0000000000000044E-2</v>
      </c>
      <c r="X100" s="1155">
        <f t="shared" ca="1" si="37"/>
        <v>107215037.56739873</v>
      </c>
      <c r="Y100" s="1155">
        <f t="shared" ca="1" si="31"/>
        <v>1796411.4391248226</v>
      </c>
      <c r="Z100" s="1155">
        <f t="shared" ca="1" si="32"/>
        <v>105418626.1282739</v>
      </c>
      <c r="AA100" s="1153">
        <f t="shared" ca="1" si="33"/>
        <v>0.2620113332536626</v>
      </c>
      <c r="AB100" s="1126"/>
    </row>
    <row r="101" spans="1:28">
      <c r="A101" s="1165">
        <f>'AMORT. PROFILE 0% CPR'!A101</f>
        <v>47753</v>
      </c>
      <c r="C101" s="1125"/>
      <c r="D101" s="1146">
        <f t="shared" ca="1" si="19"/>
        <v>48457</v>
      </c>
      <c r="E101" s="1147">
        <f t="shared" ca="1" si="20"/>
        <v>48484</v>
      </c>
      <c r="F101" s="1148">
        <f t="shared" ca="1" si="21"/>
        <v>2769</v>
      </c>
      <c r="G101" s="1149">
        <f ca="1">IF(F101&lt;&gt;"",COUNTIF($F$11:F101,"&gt;0"),"")</f>
        <v>91</v>
      </c>
      <c r="H101" s="1150">
        <v>9.9561697940096401E-3</v>
      </c>
      <c r="I101" s="1094"/>
      <c r="J101" s="1151">
        <f t="shared" ca="1" si="22"/>
        <v>2108372522.5654781</v>
      </c>
      <c r="K101" s="1152">
        <f t="shared" ca="1" si="23"/>
        <v>20991314.82368632</v>
      </c>
      <c r="L101" s="1151">
        <f t="shared" ca="1" si="24"/>
        <v>14453826.173525924</v>
      </c>
      <c r="M101" s="1151">
        <f t="shared" ca="1" si="25"/>
        <v>0</v>
      </c>
      <c r="N101" s="1151">
        <f t="shared" ca="1" si="34"/>
        <v>2072927381.5682659</v>
      </c>
      <c r="O101" s="1094"/>
      <c r="P101" s="1151">
        <f t="shared" ca="1" si="26"/>
        <v>35445140.997212172</v>
      </c>
      <c r="Q101" s="1151">
        <f t="shared" ca="1" si="27"/>
        <v>1969281012.4898524</v>
      </c>
      <c r="R101" s="1151">
        <f t="shared" ca="1" si="35"/>
        <v>2002953896.4372041</v>
      </c>
      <c r="S101" s="1151">
        <f t="shared" ca="1" si="36"/>
        <v>33672883.947351694</v>
      </c>
      <c r="T101" s="1151">
        <f t="shared" ca="1" si="28"/>
        <v>1969281012.4898524</v>
      </c>
      <c r="U101" s="1153">
        <f t="shared" ca="1" si="29"/>
        <v>0.25767430356059334</v>
      </c>
      <c r="V101" s="1154">
        <f t="shared" ca="1" si="30"/>
        <v>5.0000000000000044E-2</v>
      </c>
      <c r="X101" s="1155">
        <f t="shared" ca="1" si="37"/>
        <v>105418626.1282739</v>
      </c>
      <c r="Y101" s="1155">
        <f t="shared" ca="1" si="31"/>
        <v>1772257.0498604774</v>
      </c>
      <c r="Z101" s="1155">
        <f t="shared" ca="1" si="32"/>
        <v>103646369.07841343</v>
      </c>
      <c r="AA101" s="1153">
        <f t="shared" ca="1" si="33"/>
        <v>0.25762127597329887</v>
      </c>
      <c r="AB101" s="1126"/>
    </row>
    <row r="102" spans="1:28">
      <c r="A102" s="1165">
        <f>'AMORT. PROFILE 0% CPR'!A102</f>
        <v>47784</v>
      </c>
      <c r="C102" s="1125"/>
      <c r="D102" s="1146">
        <f t="shared" ca="1" si="19"/>
        <v>48487</v>
      </c>
      <c r="E102" s="1147">
        <f t="shared" ca="1" si="20"/>
        <v>48514</v>
      </c>
      <c r="F102" s="1148">
        <f t="shared" ca="1" si="21"/>
        <v>2799</v>
      </c>
      <c r="G102" s="1149">
        <f ca="1">IF(F102&lt;&gt;"",COUNTIF($F$11:F102,"&gt;0"),"")</f>
        <v>92</v>
      </c>
      <c r="H102" s="1150">
        <v>1.0011079015101747E-2</v>
      </c>
      <c r="I102" s="1094"/>
      <c r="J102" s="1151">
        <f t="shared" ca="1" si="22"/>
        <v>2072927381.5682659</v>
      </c>
      <c r="K102" s="1152">
        <f t="shared" ca="1" si="23"/>
        <v>20752239.809447881</v>
      </c>
      <c r="L102" s="1151">
        <f t="shared" ca="1" si="24"/>
        <v>14210045.901822658</v>
      </c>
      <c r="M102" s="1151">
        <f t="shared" ca="1" si="25"/>
        <v>0</v>
      </c>
      <c r="N102" s="1151">
        <f t="shared" ca="1" si="34"/>
        <v>2037965095.8569956</v>
      </c>
      <c r="O102" s="1094"/>
      <c r="P102" s="1151">
        <f t="shared" ca="1" si="26"/>
        <v>34962285.711270332</v>
      </c>
      <c r="Q102" s="1151">
        <f t="shared" ca="1" si="27"/>
        <v>1936066841.0641458</v>
      </c>
      <c r="R102" s="1151">
        <f t="shared" ca="1" si="35"/>
        <v>1969281012.4898524</v>
      </c>
      <c r="S102" s="1151">
        <f t="shared" ca="1" si="36"/>
        <v>33214171.425706625</v>
      </c>
      <c r="T102" s="1151">
        <f t="shared" ca="1" si="28"/>
        <v>1936066841.0641458</v>
      </c>
      <c r="U102" s="1153">
        <f t="shared" ca="1" si="29"/>
        <v>0.25334238312276186</v>
      </c>
      <c r="V102" s="1154">
        <f t="shared" ca="1" si="30"/>
        <v>5.0000000000000044E-2</v>
      </c>
      <c r="X102" s="1155">
        <f t="shared" ca="1" si="37"/>
        <v>103646369.07841343</v>
      </c>
      <c r="Y102" s="1155">
        <f t="shared" ca="1" si="31"/>
        <v>1748114.2855637074</v>
      </c>
      <c r="Z102" s="1155">
        <f t="shared" ca="1" si="32"/>
        <v>101898254.79284972</v>
      </c>
      <c r="AA102" s="1153">
        <f t="shared" ca="1" si="33"/>
        <v>0.25329024701469555</v>
      </c>
      <c r="AB102" s="1126"/>
    </row>
    <row r="103" spans="1:28">
      <c r="A103" s="1165">
        <f>'AMORT. PROFILE 0% CPR'!A103</f>
        <v>47814</v>
      </c>
      <c r="C103" s="1125"/>
      <c r="D103" s="1146">
        <f t="shared" ca="1" si="19"/>
        <v>48518</v>
      </c>
      <c r="E103" s="1147">
        <f t="shared" ca="1" si="20"/>
        <v>48547</v>
      </c>
      <c r="F103" s="1148">
        <f t="shared" ca="1" si="21"/>
        <v>2832</v>
      </c>
      <c r="G103" s="1149">
        <f ca="1">IF(F103&lt;&gt;"",COUNTIF($F$11:F103,"&gt;0"),"")</f>
        <v>93</v>
      </c>
      <c r="H103" s="1150">
        <v>1.0084905084903981E-2</v>
      </c>
      <c r="I103" s="1094"/>
      <c r="J103" s="1151">
        <f t="shared" ca="1" si="22"/>
        <v>2037965095.8569956</v>
      </c>
      <c r="K103" s="1152">
        <f t="shared" ca="1" si="23"/>
        <v>20552684.558065046</v>
      </c>
      <c r="L103" s="1151">
        <f t="shared" ca="1" si="24"/>
        <v>13969335.454913959</v>
      </c>
      <c r="M103" s="1151">
        <f t="shared" ca="1" si="25"/>
        <v>0</v>
      </c>
      <c r="N103" s="1151">
        <f t="shared" ca="1" si="34"/>
        <v>2003443075.8440168</v>
      </c>
      <c r="O103" s="1094"/>
      <c r="P103" s="1151">
        <f t="shared" ca="1" si="26"/>
        <v>34522020.012978792</v>
      </c>
      <c r="Q103" s="1151">
        <f t="shared" ca="1" si="27"/>
        <v>1903270922.0518157</v>
      </c>
      <c r="R103" s="1151">
        <f t="shared" ca="1" si="35"/>
        <v>1936066841.0641458</v>
      </c>
      <c r="S103" s="1151">
        <f t="shared" ca="1" si="36"/>
        <v>32795919.012330055</v>
      </c>
      <c r="T103" s="1151">
        <f t="shared" ca="1" si="28"/>
        <v>1903270922.0518157</v>
      </c>
      <c r="U103" s="1153">
        <f t="shared" ca="1" si="29"/>
        <v>0.24906947474195257</v>
      </c>
      <c r="V103" s="1154">
        <f t="shared" ca="1" si="30"/>
        <v>5.0000000000000155E-2</v>
      </c>
      <c r="X103" s="1155">
        <f t="shared" ca="1" si="37"/>
        <v>101898254.79284972</v>
      </c>
      <c r="Y103" s="1155">
        <f t="shared" ca="1" si="31"/>
        <v>1726101.000648737</v>
      </c>
      <c r="Z103" s="1155">
        <f t="shared" ca="1" si="32"/>
        <v>100172153.79220098</v>
      </c>
      <c r="AA103" s="1153">
        <f t="shared" ca="1" si="33"/>
        <v>0.24901821796884097</v>
      </c>
      <c r="AB103" s="1126"/>
    </row>
    <row r="104" spans="1:28">
      <c r="A104" s="1165">
        <f>'AMORT. PROFILE 0% CPR'!A104</f>
        <v>47844</v>
      </c>
      <c r="C104" s="1125"/>
      <c r="D104" s="1146">
        <f t="shared" ca="1" si="19"/>
        <v>48548</v>
      </c>
      <c r="E104" s="1147">
        <f t="shared" ca="1" si="20"/>
        <v>48575</v>
      </c>
      <c r="F104" s="1148">
        <f t="shared" ca="1" si="21"/>
        <v>2860</v>
      </c>
      <c r="G104" s="1149">
        <f ca="1">IF(F104&lt;&gt;"",COUNTIF($F$11:F104,"&gt;0"),"")</f>
        <v>94</v>
      </c>
      <c r="H104" s="1150">
        <v>1.0142221653639991E-2</v>
      </c>
      <c r="I104" s="1094"/>
      <c r="J104" s="1151">
        <f t="shared" ca="1" si="22"/>
        <v>2003443075.8440168</v>
      </c>
      <c r="K104" s="1152">
        <f t="shared" ca="1" si="23"/>
        <v>20319363.745660294</v>
      </c>
      <c r="L104" s="1151">
        <f t="shared" ca="1" si="24"/>
        <v>13731907.381822519</v>
      </c>
      <c r="M104" s="1151">
        <f t="shared" ca="1" si="25"/>
        <v>0</v>
      </c>
      <c r="N104" s="1151">
        <f t="shared" ca="1" si="34"/>
        <v>1969391804.7165339</v>
      </c>
      <c r="O104" s="1094"/>
      <c r="P104" s="1151">
        <f t="shared" ca="1" si="26"/>
        <v>34051271.127482891</v>
      </c>
      <c r="Q104" s="1151">
        <f t="shared" ca="1" si="27"/>
        <v>1870922214.4807072</v>
      </c>
      <c r="R104" s="1151">
        <f t="shared" ca="1" si="35"/>
        <v>1903270922.0518157</v>
      </c>
      <c r="S104" s="1151">
        <f t="shared" ca="1" si="36"/>
        <v>32348707.57110858</v>
      </c>
      <c r="T104" s="1151">
        <f t="shared" ca="1" si="28"/>
        <v>1870922214.4807072</v>
      </c>
      <c r="U104" s="1153">
        <f t="shared" ca="1" si="29"/>
        <v>0.24485037334068541</v>
      </c>
      <c r="V104" s="1154">
        <f t="shared" ca="1" si="30"/>
        <v>5.0000000000000044E-2</v>
      </c>
      <c r="X104" s="1155">
        <f t="shared" ca="1" si="37"/>
        <v>100172153.79220098</v>
      </c>
      <c r="Y104" s="1155">
        <f t="shared" ca="1" si="31"/>
        <v>1702563.5563743114</v>
      </c>
      <c r="Z104" s="1155">
        <f t="shared" ca="1" si="32"/>
        <v>98469590.235826671</v>
      </c>
      <c r="AA104" s="1153">
        <f t="shared" ca="1" si="33"/>
        <v>0.24479998482942567</v>
      </c>
      <c r="AB104" s="1126"/>
    </row>
    <row r="105" spans="1:28">
      <c r="A105" s="1165">
        <f>'AMORT. PROFILE 0% CPR'!A105</f>
        <v>47875</v>
      </c>
      <c r="C105" s="1125"/>
      <c r="D105" s="1146">
        <f t="shared" ca="1" si="19"/>
        <v>48579</v>
      </c>
      <c r="E105" s="1147">
        <f t="shared" ca="1" si="20"/>
        <v>48606</v>
      </c>
      <c r="F105" s="1148">
        <f t="shared" ca="1" si="21"/>
        <v>2891</v>
      </c>
      <c r="G105" s="1149">
        <f ca="1">IF(F105&lt;&gt;"",COUNTIF($F$11:F105,"&gt;0"),"")</f>
        <v>95</v>
      </c>
      <c r="H105" s="1150">
        <v>1.0206235338456701E-2</v>
      </c>
      <c r="I105" s="1094"/>
      <c r="J105" s="1151">
        <f t="shared" ca="1" si="22"/>
        <v>1969391804.7165339</v>
      </c>
      <c r="K105" s="1152">
        <f t="shared" ca="1" si="23"/>
        <v>20100076.232564908</v>
      </c>
      <c r="L105" s="1151">
        <f t="shared" ca="1" si="24"/>
        <v>13497641.782202143</v>
      </c>
      <c r="M105" s="1151">
        <f t="shared" ca="1" si="25"/>
        <v>0</v>
      </c>
      <c r="N105" s="1151">
        <f t="shared" ca="1" si="34"/>
        <v>1935794086.7017667</v>
      </c>
      <c r="O105" s="1094"/>
      <c r="P105" s="1151">
        <f t="shared" ca="1" si="26"/>
        <v>33597718.01476717</v>
      </c>
      <c r="Q105" s="1151">
        <f t="shared" ca="1" si="27"/>
        <v>1839004382.3666782</v>
      </c>
      <c r="R105" s="1151">
        <f t="shared" ca="1" si="35"/>
        <v>1870922214.4807072</v>
      </c>
      <c r="S105" s="1151">
        <f t="shared" ca="1" si="36"/>
        <v>31917832.114028931</v>
      </c>
      <c r="T105" s="1151">
        <f t="shared" ca="1" si="28"/>
        <v>1839004382.3666782</v>
      </c>
      <c r="U105" s="1153">
        <f t="shared" ca="1" si="29"/>
        <v>0.24068880441526105</v>
      </c>
      <c r="V105" s="1154">
        <f t="shared" ca="1" si="30"/>
        <v>5.0000000000000044E-2</v>
      </c>
      <c r="X105" s="1155">
        <f t="shared" ca="1" si="37"/>
        <v>98469590.235826671</v>
      </c>
      <c r="Y105" s="1155">
        <f t="shared" ca="1" si="31"/>
        <v>1679885.9007382393</v>
      </c>
      <c r="Z105" s="1155">
        <f t="shared" ca="1" si="32"/>
        <v>96789704.335088432</v>
      </c>
      <c r="AA105" s="1153">
        <f t="shared" ca="1" si="33"/>
        <v>0.24063927232606713</v>
      </c>
      <c r="AB105" s="1126"/>
    </row>
    <row r="106" spans="1:28">
      <c r="A106" s="1165">
        <f>'AMORT. PROFILE 0% CPR'!A106</f>
        <v>47906</v>
      </c>
      <c r="C106" s="1125"/>
      <c r="D106" s="1146">
        <f t="shared" ca="1" si="19"/>
        <v>48610</v>
      </c>
      <c r="E106" s="1147">
        <f t="shared" ca="1" si="20"/>
        <v>48638</v>
      </c>
      <c r="F106" s="1148">
        <f t="shared" ca="1" si="21"/>
        <v>2923</v>
      </c>
      <c r="G106" s="1149">
        <f ca="1">IF(F106&lt;&gt;"",COUNTIF($F$11:F106,"&gt;0"),"")</f>
        <v>96</v>
      </c>
      <c r="H106" s="1150">
        <v>1.0266860205826534E-2</v>
      </c>
      <c r="I106" s="1094"/>
      <c r="J106" s="1151">
        <f t="shared" ca="1" si="22"/>
        <v>1935794086.7017667</v>
      </c>
      <c r="K106" s="1152">
        <f t="shared" ca="1" si="23"/>
        <v>19874527.275432687</v>
      </c>
      <c r="L106" s="1151">
        <f t="shared" ca="1" si="24"/>
        <v>13266560.114510786</v>
      </c>
      <c r="M106" s="1151">
        <f t="shared" ca="1" si="25"/>
        <v>0</v>
      </c>
      <c r="N106" s="1151">
        <f t="shared" ca="1" si="34"/>
        <v>1902652999.3118234</v>
      </c>
      <c r="O106" s="1094"/>
      <c r="P106" s="1151">
        <f t="shared" ca="1" si="26"/>
        <v>33141087.389943361</v>
      </c>
      <c r="Q106" s="1151">
        <f t="shared" ca="1" si="27"/>
        <v>1807520349.3462322</v>
      </c>
      <c r="R106" s="1151">
        <f t="shared" ca="1" si="35"/>
        <v>1839004382.3666782</v>
      </c>
      <c r="S106" s="1151">
        <f t="shared" ca="1" si="36"/>
        <v>31484033.020446062</v>
      </c>
      <c r="T106" s="1151">
        <f t="shared" ca="1" si="28"/>
        <v>1807520349.3462322</v>
      </c>
      <c r="U106" s="1153">
        <f t="shared" ca="1" si="29"/>
        <v>0.23658266638793268</v>
      </c>
      <c r="V106" s="1154">
        <f t="shared" ca="1" si="30"/>
        <v>5.0000000000000044E-2</v>
      </c>
      <c r="X106" s="1155">
        <f t="shared" ca="1" si="37"/>
        <v>96789704.335088432</v>
      </c>
      <c r="Y106" s="1155">
        <f t="shared" ca="1" si="31"/>
        <v>1657054.3694972992</v>
      </c>
      <c r="Z106" s="1155">
        <f t="shared" ca="1" si="32"/>
        <v>95132649.965591133</v>
      </c>
      <c r="AA106" s="1153">
        <f t="shared" ca="1" si="33"/>
        <v>0.23653397931351033</v>
      </c>
      <c r="AB106" s="1126"/>
    </row>
    <row r="107" spans="1:28">
      <c r="A107" s="1165">
        <f>'AMORT. PROFILE 0% CPR'!A107</f>
        <v>47934</v>
      </c>
      <c r="C107" s="1125"/>
      <c r="D107" s="1146">
        <f t="shared" ca="1" si="19"/>
        <v>48638</v>
      </c>
      <c r="E107" s="1147">
        <f t="shared" ca="1" si="20"/>
        <v>48666</v>
      </c>
      <c r="F107" s="1148">
        <f t="shared" ca="1" si="21"/>
        <v>2951</v>
      </c>
      <c r="G107" s="1149">
        <f ca="1">IF(F107&lt;&gt;"",COUNTIF($F$11:F107,"&gt;0"),"")</f>
        <v>97</v>
      </c>
      <c r="H107" s="1150">
        <v>1.0335059755144243E-2</v>
      </c>
      <c r="I107" s="1094"/>
      <c r="J107" s="1151">
        <f t="shared" ca="1" si="22"/>
        <v>1902652999.3118234</v>
      </c>
      <c r="K107" s="1152">
        <f t="shared" ca="1" si="23"/>
        <v>19664032.441192113</v>
      </c>
      <c r="L107" s="1151">
        <f t="shared" ca="1" si="24"/>
        <v>13038536.091478469</v>
      </c>
      <c r="M107" s="1151">
        <f t="shared" ca="1" si="25"/>
        <v>0</v>
      </c>
      <c r="N107" s="1151">
        <f t="shared" ca="1" si="34"/>
        <v>1869950430.7791526</v>
      </c>
      <c r="O107" s="1094"/>
      <c r="P107" s="1151">
        <f t="shared" ca="1" si="26"/>
        <v>32702568.532670736</v>
      </c>
      <c r="Q107" s="1151">
        <f t="shared" ca="1" si="27"/>
        <v>1776452909.240195</v>
      </c>
      <c r="R107" s="1151">
        <f t="shared" ca="1" si="35"/>
        <v>1807520349.3462322</v>
      </c>
      <c r="S107" s="1151">
        <f t="shared" ca="1" si="36"/>
        <v>31067440.10603714</v>
      </c>
      <c r="T107" s="1151">
        <f t="shared" ca="1" si="28"/>
        <v>1776452909.240195</v>
      </c>
      <c r="U107" s="1153">
        <f t="shared" ca="1" si="29"/>
        <v>0.23253233537619414</v>
      </c>
      <c r="V107" s="1154">
        <f t="shared" ca="1" si="30"/>
        <v>4.9999999999999933E-2</v>
      </c>
      <c r="X107" s="1155">
        <f t="shared" ca="1" si="37"/>
        <v>95132649.965591133</v>
      </c>
      <c r="Y107" s="1155">
        <f t="shared" ca="1" si="31"/>
        <v>1635128.4266335964</v>
      </c>
      <c r="Z107" s="1155">
        <f t="shared" ca="1" si="32"/>
        <v>93497521.538957536</v>
      </c>
      <c r="AA107" s="1153">
        <f t="shared" ca="1" si="33"/>
        <v>0.23248448183184539</v>
      </c>
      <c r="AB107" s="1126"/>
    </row>
    <row r="108" spans="1:28">
      <c r="A108" s="1165">
        <f>'AMORT. PROFILE 0% CPR'!A108</f>
        <v>47966</v>
      </c>
      <c r="C108" s="1125"/>
      <c r="D108" s="1146">
        <f t="shared" ca="1" si="19"/>
        <v>48669</v>
      </c>
      <c r="E108" s="1147">
        <f t="shared" ca="1" si="20"/>
        <v>48696</v>
      </c>
      <c r="F108" s="1148">
        <f t="shared" ca="1" si="21"/>
        <v>2981</v>
      </c>
      <c r="G108" s="1149">
        <f ca="1">IF(F108&lt;&gt;"",COUNTIF($F$11:F108,"&gt;0"),"")</f>
        <v>98</v>
      </c>
      <c r="H108" s="1150">
        <v>1.0408245221072806E-2</v>
      </c>
      <c r="I108" s="1094"/>
      <c r="J108" s="1151">
        <f t="shared" ca="1" si="22"/>
        <v>1869950430.7791526</v>
      </c>
      <c r="K108" s="1152">
        <f t="shared" ca="1" si="23"/>
        <v>19462902.634800151</v>
      </c>
      <c r="L108" s="1151">
        <f t="shared" ca="1" si="24"/>
        <v>12813483.693767486</v>
      </c>
      <c r="M108" s="1151">
        <f t="shared" ca="1" si="25"/>
        <v>0</v>
      </c>
      <c r="N108" s="1151">
        <f t="shared" ca="1" si="34"/>
        <v>1837674044.4505849</v>
      </c>
      <c r="O108" s="1094"/>
      <c r="P108" s="1151">
        <f t="shared" ca="1" si="26"/>
        <v>32276386.328567743</v>
      </c>
      <c r="Q108" s="1151">
        <f t="shared" ca="1" si="27"/>
        <v>1745790342.2280555</v>
      </c>
      <c r="R108" s="1151">
        <f t="shared" ca="1" si="35"/>
        <v>1776452909.240195</v>
      </c>
      <c r="S108" s="1151">
        <f t="shared" ca="1" si="36"/>
        <v>30662567.012139559</v>
      </c>
      <c r="T108" s="1151">
        <f t="shared" ca="1" si="28"/>
        <v>1745790342.2280555</v>
      </c>
      <c r="U108" s="1153">
        <f t="shared" ca="1" si="29"/>
        <v>0.2285355978541907</v>
      </c>
      <c r="V108" s="1154">
        <f t="shared" ca="1" si="30"/>
        <v>5.0000000000000044E-2</v>
      </c>
      <c r="X108" s="1155">
        <f t="shared" ca="1" si="37"/>
        <v>93497521.538957536</v>
      </c>
      <c r="Y108" s="1155">
        <f t="shared" ca="1" si="31"/>
        <v>1613819.3164281845</v>
      </c>
      <c r="Z108" s="1155">
        <f t="shared" ca="1" si="32"/>
        <v>91883702.222529352</v>
      </c>
      <c r="AA108" s="1153">
        <f t="shared" ca="1" si="33"/>
        <v>0.22848856681074667</v>
      </c>
      <c r="AB108" s="1126"/>
    </row>
    <row r="109" spans="1:28">
      <c r="A109" s="1165">
        <f>'AMORT. PROFILE 0% CPR'!A109</f>
        <v>47995</v>
      </c>
      <c r="C109" s="1125"/>
      <c r="D109" s="1146">
        <f t="shared" ca="1" si="19"/>
        <v>48699</v>
      </c>
      <c r="E109" s="1147">
        <f t="shared" ca="1" si="20"/>
        <v>48726</v>
      </c>
      <c r="F109" s="1148">
        <f t="shared" ca="1" si="21"/>
        <v>3011</v>
      </c>
      <c r="G109" s="1149">
        <f ca="1">IF(F109&lt;&gt;"",COUNTIF($F$11:F109,"&gt;0"),"")</f>
        <v>99</v>
      </c>
      <c r="H109" s="1150">
        <v>1.0460068996684183E-2</v>
      </c>
      <c r="I109" s="1094"/>
      <c r="J109" s="1151">
        <f t="shared" ca="1" si="22"/>
        <v>1837674044.4505849</v>
      </c>
      <c r="K109" s="1152">
        <f t="shared" ca="1" si="23"/>
        <v>19222197.298368793</v>
      </c>
      <c r="L109" s="1151">
        <f t="shared" ca="1" si="24"/>
        <v>12591656.380819796</v>
      </c>
      <c r="M109" s="1151">
        <f t="shared" ca="1" si="25"/>
        <v>0</v>
      </c>
      <c r="N109" s="1151">
        <f t="shared" ca="1" si="34"/>
        <v>1805860190.7713964</v>
      </c>
      <c r="O109" s="1094"/>
      <c r="P109" s="1151">
        <f t="shared" ca="1" si="26"/>
        <v>31813853.67918849</v>
      </c>
      <c r="Q109" s="1151">
        <f t="shared" ca="1" si="27"/>
        <v>1715567181.2328265</v>
      </c>
      <c r="R109" s="1151">
        <f t="shared" ca="1" si="35"/>
        <v>1745790342.2280555</v>
      </c>
      <c r="S109" s="1151">
        <f t="shared" ca="1" si="36"/>
        <v>30223160.995229006</v>
      </c>
      <c r="T109" s="1151">
        <f t="shared" ca="1" si="28"/>
        <v>1715567181.2328265</v>
      </c>
      <c r="U109" s="1153">
        <f t="shared" ca="1" si="29"/>
        <v>0.22459094610045482</v>
      </c>
      <c r="V109" s="1154">
        <f t="shared" ca="1" si="30"/>
        <v>5.0000000000000044E-2</v>
      </c>
      <c r="X109" s="1155">
        <f t="shared" ca="1" si="37"/>
        <v>91883702.222529352</v>
      </c>
      <c r="Y109" s="1155">
        <f t="shared" ca="1" si="31"/>
        <v>1590692.6839594841</v>
      </c>
      <c r="Z109" s="1155">
        <f t="shared" ca="1" si="32"/>
        <v>90293009.538569868</v>
      </c>
      <c r="AA109" s="1153">
        <f t="shared" ca="1" si="33"/>
        <v>0.22454472683902579</v>
      </c>
      <c r="AB109" s="1126"/>
    </row>
    <row r="110" spans="1:28">
      <c r="A110" s="1165">
        <f>'AMORT. PROFILE 0% CPR'!A110</f>
        <v>48026</v>
      </c>
      <c r="C110" s="1125"/>
      <c r="D110" s="1146">
        <f t="shared" ca="1" si="19"/>
        <v>48730</v>
      </c>
      <c r="E110" s="1147">
        <f t="shared" ca="1" si="20"/>
        <v>48757</v>
      </c>
      <c r="F110" s="1148">
        <f t="shared" ca="1" si="21"/>
        <v>3042</v>
      </c>
      <c r="G110" s="1149">
        <f ca="1">IF(F110&lt;&gt;"",COUNTIF($F$11:F110,"&gt;0"),"")</f>
        <v>100</v>
      </c>
      <c r="H110" s="1150">
        <v>1.0528787347237506E-2</v>
      </c>
      <c r="I110" s="1094"/>
      <c r="J110" s="1151">
        <f t="shared" ca="1" si="22"/>
        <v>1805860190.7713964</v>
      </c>
      <c r="K110" s="1152">
        <f t="shared" ca="1" si="23"/>
        <v>19013517.927473787</v>
      </c>
      <c r="L110" s="1151">
        <f t="shared" ca="1" si="24"/>
        <v>12372810.060875073</v>
      </c>
      <c r="M110" s="1151">
        <f t="shared" ca="1" si="25"/>
        <v>0</v>
      </c>
      <c r="N110" s="1151">
        <f t="shared" ca="1" si="34"/>
        <v>1774473862.7830474</v>
      </c>
      <c r="O110" s="1094"/>
      <c r="P110" s="1151">
        <f t="shared" ca="1" si="26"/>
        <v>31386327.988348961</v>
      </c>
      <c r="Q110" s="1151">
        <f t="shared" ca="1" si="27"/>
        <v>1685750169.6438949</v>
      </c>
      <c r="R110" s="1151">
        <f t="shared" ca="1" si="35"/>
        <v>1715567181.2328265</v>
      </c>
      <c r="S110" s="1151">
        <f t="shared" ca="1" si="36"/>
        <v>29817011.588931561</v>
      </c>
      <c r="T110" s="1151">
        <f t="shared" ca="1" si="28"/>
        <v>1685750169.6438949</v>
      </c>
      <c r="U110" s="1153">
        <f t="shared" ca="1" si="29"/>
        <v>0.22070282267699615</v>
      </c>
      <c r="V110" s="1154">
        <f t="shared" ca="1" si="30"/>
        <v>5.0000000000000044E-2</v>
      </c>
      <c r="X110" s="1155">
        <f t="shared" ca="1" si="37"/>
        <v>90293009.538569868</v>
      </c>
      <c r="Y110" s="1155">
        <f t="shared" ca="1" si="31"/>
        <v>1569316.3994174004</v>
      </c>
      <c r="Z110" s="1155">
        <f t="shared" ca="1" si="32"/>
        <v>88723693.139152467</v>
      </c>
      <c r="AA110" s="1153">
        <f t="shared" ca="1" si="33"/>
        <v>0.22065740356444249</v>
      </c>
      <c r="AB110" s="1126"/>
    </row>
    <row r="111" spans="1:28">
      <c r="A111" s="1165">
        <f>'AMORT. PROFILE 0% CPR'!A111</f>
        <v>48057</v>
      </c>
      <c r="C111" s="1125"/>
      <c r="D111" s="1146">
        <f t="shared" ca="1" si="19"/>
        <v>48760</v>
      </c>
      <c r="E111" s="1147">
        <f t="shared" ca="1" si="20"/>
        <v>48787</v>
      </c>
      <c r="F111" s="1148">
        <f t="shared" ca="1" si="21"/>
        <v>3072</v>
      </c>
      <c r="G111" s="1149">
        <f ca="1">IF(F111&lt;&gt;"",COUNTIF($F$11:F111,"&gt;0"),"")</f>
        <v>101</v>
      </c>
      <c r="H111" s="1150">
        <v>1.0586099687577125E-2</v>
      </c>
      <c r="I111" s="1094"/>
      <c r="J111" s="1151">
        <f t="shared" ca="1" si="22"/>
        <v>1774473862.7830474</v>
      </c>
      <c r="K111" s="1152">
        <f t="shared" ca="1" si="23"/>
        <v>18784757.204421394</v>
      </c>
      <c r="L111" s="1151">
        <f t="shared" ca="1" si="24"/>
        <v>12157063.143363183</v>
      </c>
      <c r="M111" s="1151">
        <f t="shared" ca="1" si="25"/>
        <v>0</v>
      </c>
      <c r="N111" s="1151">
        <f t="shared" ca="1" si="34"/>
        <v>1743532042.4352629</v>
      </c>
      <c r="O111" s="1094"/>
      <c r="P111" s="1151">
        <f t="shared" ca="1" si="26"/>
        <v>30941820.347784519</v>
      </c>
      <c r="Q111" s="1151">
        <f t="shared" ca="1" si="27"/>
        <v>1656355440.3134997</v>
      </c>
      <c r="R111" s="1151">
        <f t="shared" ca="1" si="35"/>
        <v>1685750169.6438949</v>
      </c>
      <c r="S111" s="1151">
        <f t="shared" ca="1" si="36"/>
        <v>29394729.330395222</v>
      </c>
      <c r="T111" s="1151">
        <f t="shared" ca="1" si="28"/>
        <v>1656355440.3134997</v>
      </c>
      <c r="U111" s="1153">
        <f t="shared" ca="1" si="29"/>
        <v>0.21686694921575347</v>
      </c>
      <c r="V111" s="1154">
        <f t="shared" ca="1" si="30"/>
        <v>5.0000000000000044E-2</v>
      </c>
      <c r="X111" s="1155">
        <f t="shared" ca="1" si="37"/>
        <v>88723693.139152467</v>
      </c>
      <c r="Y111" s="1155">
        <f t="shared" ca="1" si="31"/>
        <v>1547091.0173892975</v>
      </c>
      <c r="Z111" s="1155">
        <f t="shared" ca="1" si="32"/>
        <v>87176602.12176317</v>
      </c>
      <c r="AA111" s="1153">
        <f t="shared" ca="1" si="33"/>
        <v>0.21682231949939509</v>
      </c>
      <c r="AB111" s="1126"/>
    </row>
    <row r="112" spans="1:28">
      <c r="A112" s="1165">
        <f>'AMORT. PROFILE 0% CPR'!A112</f>
        <v>48087</v>
      </c>
      <c r="C112" s="1125"/>
      <c r="D112" s="1146">
        <f t="shared" ca="1" si="19"/>
        <v>48791</v>
      </c>
      <c r="E112" s="1147">
        <f t="shared" ca="1" si="20"/>
        <v>48820</v>
      </c>
      <c r="F112" s="1148">
        <f t="shared" ca="1" si="21"/>
        <v>3105</v>
      </c>
      <c r="G112" s="1149">
        <f ca="1">IF(F112&lt;&gt;"",COUNTIF($F$11:F112,"&gt;0"),"")</f>
        <v>102</v>
      </c>
      <c r="H112" s="1150">
        <v>1.0648424617451045E-2</v>
      </c>
      <c r="I112" s="1094"/>
      <c r="J112" s="1151">
        <f t="shared" ca="1" si="22"/>
        <v>1743532042.4352629</v>
      </c>
      <c r="K112" s="1152">
        <f t="shared" ca="1" si="23"/>
        <v>18565869.521982353</v>
      </c>
      <c r="L112" s="1151">
        <f t="shared" ca="1" si="24"/>
        <v>11944325.802124852</v>
      </c>
      <c r="M112" s="1151">
        <f t="shared" ca="1" si="25"/>
        <v>0</v>
      </c>
      <c r="N112" s="1151">
        <f t="shared" ca="1" si="34"/>
        <v>1713021847.1111557</v>
      </c>
      <c r="O112" s="1094"/>
      <c r="P112" s="1151">
        <f t="shared" ca="1" si="26"/>
        <v>30510195.32410717</v>
      </c>
      <c r="Q112" s="1151">
        <f t="shared" ca="1" si="27"/>
        <v>1627370754.7555978</v>
      </c>
      <c r="R112" s="1151">
        <f t="shared" ca="1" si="35"/>
        <v>1656355440.3134997</v>
      </c>
      <c r="S112" s="1151">
        <f t="shared" ca="1" si="36"/>
        <v>28984685.557901859</v>
      </c>
      <c r="T112" s="1151">
        <f t="shared" ca="1" si="28"/>
        <v>1627370754.7555978</v>
      </c>
      <c r="U112" s="1153">
        <f t="shared" ca="1" si="29"/>
        <v>0.21308540116213395</v>
      </c>
      <c r="V112" s="1154">
        <f t="shared" ca="1" si="30"/>
        <v>5.0000000000000044E-2</v>
      </c>
      <c r="X112" s="1155">
        <f t="shared" ca="1" si="37"/>
        <v>87176602.12176317</v>
      </c>
      <c r="Y112" s="1155">
        <f t="shared" ca="1" si="31"/>
        <v>1525509.7662053108</v>
      </c>
      <c r="Z112" s="1155">
        <f t="shared" ca="1" si="32"/>
        <v>85651092.355557859</v>
      </c>
      <c r="AA112" s="1153">
        <f t="shared" ca="1" si="33"/>
        <v>0.21304154966217784</v>
      </c>
      <c r="AB112" s="1126"/>
    </row>
    <row r="113" spans="1:28">
      <c r="A113" s="1165">
        <f>'AMORT. PROFILE 0% CPR'!A113</f>
        <v>48120</v>
      </c>
      <c r="C113" s="1125"/>
      <c r="D113" s="1146">
        <f t="shared" ca="1" si="19"/>
        <v>48822</v>
      </c>
      <c r="E113" s="1147">
        <f t="shared" ca="1" si="20"/>
        <v>48849</v>
      </c>
      <c r="F113" s="1148">
        <f t="shared" ca="1" si="21"/>
        <v>3134</v>
      </c>
      <c r="G113" s="1149">
        <f ca="1">IF(F113&lt;&gt;"",COUNTIF($F$11:F113,"&gt;0"),"")</f>
        <v>103</v>
      </c>
      <c r="H113" s="1150">
        <v>1.0696179559403711E-2</v>
      </c>
      <c r="I113" s="1094"/>
      <c r="J113" s="1151">
        <f t="shared" ca="1" si="22"/>
        <v>1713021847.1111557</v>
      </c>
      <c r="K113" s="1152">
        <f t="shared" ca="1" si="23"/>
        <v>18322789.265882332</v>
      </c>
      <c r="L113" s="1151">
        <f t="shared" ca="1" si="24"/>
        <v>11734744.716339204</v>
      </c>
      <c r="M113" s="1151">
        <f t="shared" ca="1" si="25"/>
        <v>0</v>
      </c>
      <c r="N113" s="1151">
        <f t="shared" ca="1" si="34"/>
        <v>1682964313.1289344</v>
      </c>
      <c r="O113" s="1094"/>
      <c r="P113" s="1151">
        <f t="shared" ca="1" si="26"/>
        <v>30057533.982221365</v>
      </c>
      <c r="Q113" s="1151">
        <f t="shared" ca="1" si="27"/>
        <v>1598816097.4724877</v>
      </c>
      <c r="R113" s="1151">
        <f t="shared" ca="1" si="35"/>
        <v>1627370754.7555978</v>
      </c>
      <c r="S113" s="1151">
        <f t="shared" ca="1" si="36"/>
        <v>28554657.283110142</v>
      </c>
      <c r="T113" s="1151">
        <f t="shared" ca="1" si="28"/>
        <v>1598816097.4724877</v>
      </c>
      <c r="U113" s="1153">
        <f t="shared" ca="1" si="29"/>
        <v>0.20935660406982939</v>
      </c>
      <c r="V113" s="1154">
        <f t="shared" ca="1" si="30"/>
        <v>4.9999999999999933E-2</v>
      </c>
      <c r="X113" s="1155">
        <f t="shared" ca="1" si="37"/>
        <v>85651092.355557859</v>
      </c>
      <c r="Y113" s="1155">
        <f t="shared" ca="1" si="31"/>
        <v>1502876.6991112232</v>
      </c>
      <c r="Z113" s="1155">
        <f t="shared" ca="1" si="32"/>
        <v>84148215.656446636</v>
      </c>
      <c r="AA113" s="1153">
        <f t="shared" ca="1" si="33"/>
        <v>0.2093135199304933</v>
      </c>
      <c r="AB113" s="1126"/>
    </row>
    <row r="114" spans="1:28">
      <c r="A114" s="1165">
        <f>'AMORT. PROFILE 0% CPR'!A114</f>
        <v>48148</v>
      </c>
      <c r="C114" s="1125"/>
      <c r="D114" s="1146">
        <f t="shared" ca="1" si="19"/>
        <v>48852</v>
      </c>
      <c r="E114" s="1147">
        <f t="shared" ca="1" si="20"/>
        <v>48879</v>
      </c>
      <c r="F114" s="1148">
        <f t="shared" ca="1" si="21"/>
        <v>3164</v>
      </c>
      <c r="G114" s="1149">
        <f ca="1">IF(F114&lt;&gt;"",COUNTIF($F$11:F114,"&gt;0"),"")</f>
        <v>104</v>
      </c>
      <c r="H114" s="1150">
        <v>1.0740697734351535E-2</v>
      </c>
      <c r="I114" s="1094"/>
      <c r="J114" s="1151">
        <f t="shared" ca="1" si="22"/>
        <v>1682964313.1289344</v>
      </c>
      <c r="K114" s="1152">
        <f t="shared" ca="1" si="23"/>
        <v>18076210.985018432</v>
      </c>
      <c r="L114" s="1151">
        <f t="shared" ca="1" si="24"/>
        <v>11528322.25254772</v>
      </c>
      <c r="M114" s="1151">
        <f t="shared" ca="1" si="25"/>
        <v>0</v>
      </c>
      <c r="N114" s="1151">
        <f t="shared" ca="1" si="34"/>
        <v>1653359779.8913682</v>
      </c>
      <c r="O114" s="1094"/>
      <c r="P114" s="1151">
        <f t="shared" ca="1" si="26"/>
        <v>29604533.237566233</v>
      </c>
      <c r="Q114" s="1151">
        <f t="shared" ca="1" si="27"/>
        <v>1570691790.8967996</v>
      </c>
      <c r="R114" s="1151">
        <f t="shared" ca="1" si="35"/>
        <v>1598816097.4724877</v>
      </c>
      <c r="S114" s="1151">
        <f t="shared" ca="1" si="36"/>
        <v>28124306.575688124</v>
      </c>
      <c r="T114" s="1151">
        <f t="shared" ca="1" si="28"/>
        <v>1570691790.8967996</v>
      </c>
      <c r="U114" s="1153">
        <f t="shared" ca="1" si="29"/>
        <v>0.2056831288880368</v>
      </c>
      <c r="V114" s="1154">
        <f t="shared" ca="1" si="30"/>
        <v>5.0000000000000155E-2</v>
      </c>
      <c r="X114" s="1155">
        <f t="shared" ca="1" si="37"/>
        <v>84148215.656446636</v>
      </c>
      <c r="Y114" s="1155">
        <f t="shared" ca="1" si="31"/>
        <v>1480226.661878109</v>
      </c>
      <c r="Z114" s="1155">
        <f t="shared" ca="1" si="32"/>
        <v>82667988.994568527</v>
      </c>
      <c r="AA114" s="1153">
        <f t="shared" ca="1" si="33"/>
        <v>0.20564080072445415</v>
      </c>
      <c r="AB114" s="1126"/>
    </row>
    <row r="115" spans="1:28">
      <c r="A115" s="1165">
        <f>'AMORT. PROFILE 0% CPR'!A115</f>
        <v>48179</v>
      </c>
      <c r="C115" s="1125"/>
      <c r="D115" s="1146">
        <f t="shared" ca="1" si="19"/>
        <v>48883</v>
      </c>
      <c r="E115" s="1147">
        <f t="shared" ca="1" si="20"/>
        <v>48911</v>
      </c>
      <c r="F115" s="1148">
        <f t="shared" ca="1" si="21"/>
        <v>3196</v>
      </c>
      <c r="G115" s="1149">
        <f ca="1">IF(F115&lt;&gt;"",COUNTIF($F$11:F115,"&gt;0"),"")</f>
        <v>105</v>
      </c>
      <c r="H115" s="1150">
        <v>1.078737950997598E-2</v>
      </c>
      <c r="I115" s="1094"/>
      <c r="J115" s="1151">
        <f t="shared" ca="1" si="22"/>
        <v>1653359779.8913682</v>
      </c>
      <c r="K115" s="1152">
        <f t="shared" ca="1" si="23"/>
        <v>17835419.412218541</v>
      </c>
      <c r="L115" s="1151">
        <f t="shared" ca="1" si="24"/>
        <v>11324996.46986234</v>
      </c>
      <c r="M115" s="1151">
        <f t="shared" ca="1" si="25"/>
        <v>0</v>
      </c>
      <c r="N115" s="1151">
        <f t="shared" ca="1" si="34"/>
        <v>1624199364.0092874</v>
      </c>
      <c r="O115" s="1094"/>
      <c r="P115" s="1151">
        <f t="shared" ca="1" si="26"/>
        <v>29160415.882080793</v>
      </c>
      <c r="Q115" s="1151">
        <f t="shared" ca="1" si="27"/>
        <v>1542989395.8088229</v>
      </c>
      <c r="R115" s="1151">
        <f t="shared" ca="1" si="35"/>
        <v>1570691790.8967996</v>
      </c>
      <c r="S115" s="1151">
        <f t="shared" ca="1" si="36"/>
        <v>27702395.087976694</v>
      </c>
      <c r="T115" s="1151">
        <f t="shared" ca="1" si="28"/>
        <v>1542989395.8088229</v>
      </c>
      <c r="U115" s="1153">
        <f t="shared" ca="1" si="29"/>
        <v>0.20206501709679406</v>
      </c>
      <c r="V115" s="1154">
        <f t="shared" ca="1" si="30"/>
        <v>5.0000000000000044E-2</v>
      </c>
      <c r="X115" s="1155">
        <f t="shared" ca="1" si="37"/>
        <v>82667988.994568527</v>
      </c>
      <c r="Y115" s="1155">
        <f t="shared" ca="1" si="31"/>
        <v>1458020.7941040993</v>
      </c>
      <c r="Z115" s="1155">
        <f t="shared" ca="1" si="32"/>
        <v>81209968.200464427</v>
      </c>
      <c r="AA115" s="1153">
        <f t="shared" ca="1" si="33"/>
        <v>0.20202343351556337</v>
      </c>
      <c r="AB115" s="1126"/>
    </row>
    <row r="116" spans="1:28">
      <c r="A116" s="1165">
        <f>'AMORT. PROFILE 0% CPR'!A116</f>
        <v>48211</v>
      </c>
      <c r="C116" s="1125"/>
      <c r="D116" s="1146">
        <f t="shared" ca="1" si="19"/>
        <v>48913</v>
      </c>
      <c r="E116" s="1147">
        <f t="shared" ca="1" si="20"/>
        <v>48940</v>
      </c>
      <c r="F116" s="1148">
        <f t="shared" ca="1" si="21"/>
        <v>3225</v>
      </c>
      <c r="G116" s="1149">
        <f ca="1">IF(F116&lt;&gt;"",COUNTIF($F$11:F116,"&gt;0"),"")</f>
        <v>106</v>
      </c>
      <c r="H116" s="1150">
        <v>1.0813178622296924E-2</v>
      </c>
      <c r="I116" s="1094"/>
      <c r="J116" s="1151">
        <f t="shared" ca="1" si="22"/>
        <v>1624199364.0092874</v>
      </c>
      <c r="K116" s="1152">
        <f t="shared" ca="1" si="23"/>
        <v>17562757.841253486</v>
      </c>
      <c r="L116" s="1151">
        <f t="shared" ca="1" si="24"/>
        <v>11124966.605739869</v>
      </c>
      <c r="M116" s="1151">
        <f t="shared" ca="1" si="25"/>
        <v>0</v>
      </c>
      <c r="N116" s="1151">
        <f t="shared" ca="1" si="34"/>
        <v>1595511639.562294</v>
      </c>
      <c r="O116" s="1094"/>
      <c r="P116" s="1151">
        <f t="shared" ca="1" si="26"/>
        <v>28687724.446993351</v>
      </c>
      <c r="Q116" s="1151">
        <f t="shared" ca="1" si="27"/>
        <v>1515736057.5841792</v>
      </c>
      <c r="R116" s="1151">
        <f t="shared" ca="1" si="35"/>
        <v>1542989395.8088229</v>
      </c>
      <c r="S116" s="1151">
        <f t="shared" ca="1" si="36"/>
        <v>27253338.224643707</v>
      </c>
      <c r="T116" s="1151">
        <f t="shared" ca="1" si="28"/>
        <v>1515736057.5841792</v>
      </c>
      <c r="U116" s="1153">
        <f t="shared" ca="1" si="29"/>
        <v>0.19850118301456579</v>
      </c>
      <c r="V116" s="1154">
        <f t="shared" ca="1" si="30"/>
        <v>5.0000000000000044E-2</v>
      </c>
      <c r="X116" s="1155">
        <f t="shared" ca="1" si="37"/>
        <v>81209968.200464427</v>
      </c>
      <c r="Y116" s="1155">
        <f t="shared" ca="1" si="31"/>
        <v>1434386.2223496437</v>
      </c>
      <c r="Z116" s="1155">
        <f t="shared" ca="1" si="32"/>
        <v>79775581.978114784</v>
      </c>
      <c r="AA116" s="1153">
        <f t="shared" ca="1" si="33"/>
        <v>0.19846033284570974</v>
      </c>
      <c r="AB116" s="1126"/>
    </row>
    <row r="117" spans="1:28">
      <c r="A117" s="1165">
        <f>'AMORT. PROFILE 0% CPR'!A117</f>
        <v>48240</v>
      </c>
      <c r="C117" s="1125"/>
      <c r="D117" s="1146">
        <f t="shared" ca="1" si="19"/>
        <v>48944</v>
      </c>
      <c r="E117" s="1147">
        <f t="shared" ca="1" si="20"/>
        <v>48971</v>
      </c>
      <c r="F117" s="1148">
        <f t="shared" ca="1" si="21"/>
        <v>3256</v>
      </c>
      <c r="G117" s="1149">
        <f ca="1">IF(F117&lt;&gt;"",COUNTIF($F$11:F117,"&gt;0"),"")</f>
        <v>107</v>
      </c>
      <c r="H117" s="1150">
        <v>1.0863511821642956E-2</v>
      </c>
      <c r="I117" s="1094"/>
      <c r="J117" s="1151">
        <f t="shared" ca="1" si="22"/>
        <v>1595511639.562294</v>
      </c>
      <c r="K117" s="1152">
        <f t="shared" ca="1" si="23"/>
        <v>17332859.557953916</v>
      </c>
      <c r="L117" s="1151">
        <f t="shared" ca="1" si="24"/>
        <v>10927913.728612823</v>
      </c>
      <c r="M117" s="1151">
        <f t="shared" ca="1" si="25"/>
        <v>0</v>
      </c>
      <c r="N117" s="1151">
        <f t="shared" ca="1" si="34"/>
        <v>1567250866.2757273</v>
      </c>
      <c r="O117" s="1094"/>
      <c r="P117" s="1151">
        <f t="shared" ca="1" si="26"/>
        <v>28260773.286566734</v>
      </c>
      <c r="Q117" s="1151">
        <f t="shared" ca="1" si="27"/>
        <v>1488888322.9619408</v>
      </c>
      <c r="R117" s="1151">
        <f t="shared" ca="1" si="35"/>
        <v>1515736057.5841792</v>
      </c>
      <c r="S117" s="1151">
        <f t="shared" ca="1" si="36"/>
        <v>26847734.622238398</v>
      </c>
      <c r="T117" s="1151">
        <f t="shared" ca="1" si="28"/>
        <v>1488888322.9619408</v>
      </c>
      <c r="U117" s="1153">
        <f t="shared" ca="1" si="29"/>
        <v>0.1949951188164693</v>
      </c>
      <c r="V117" s="1154">
        <f t="shared" ca="1" si="30"/>
        <v>5.0000000000000044E-2</v>
      </c>
      <c r="X117" s="1155">
        <f t="shared" ca="1" si="37"/>
        <v>79775581.978114784</v>
      </c>
      <c r="Y117" s="1155">
        <f t="shared" ca="1" si="31"/>
        <v>1413038.6643283367</v>
      </c>
      <c r="Z117" s="1155">
        <f t="shared" ca="1" si="32"/>
        <v>78362543.313786447</v>
      </c>
      <c r="AA117" s="1153">
        <f t="shared" ca="1" si="33"/>
        <v>0.19495499017134599</v>
      </c>
      <c r="AB117" s="1126"/>
    </row>
    <row r="118" spans="1:28">
      <c r="A118" s="1165">
        <f>'AMORT. PROFILE 0% CPR'!A118</f>
        <v>48271</v>
      </c>
      <c r="C118" s="1125"/>
      <c r="D118" s="1146">
        <f t="shared" ca="1" si="19"/>
        <v>48975</v>
      </c>
      <c r="E118" s="1147">
        <f t="shared" ca="1" si="20"/>
        <v>49002</v>
      </c>
      <c r="F118" s="1148">
        <f t="shared" ca="1" si="21"/>
        <v>3287</v>
      </c>
      <c r="G118" s="1149">
        <f ca="1">IF(F118&lt;&gt;"",COUNTIF($F$11:F118,"&gt;0"),"")</f>
        <v>108</v>
      </c>
      <c r="H118" s="1150">
        <v>1.0910962812219724E-2</v>
      </c>
      <c r="I118" s="1094"/>
      <c r="J118" s="1151">
        <f t="shared" ca="1" si="22"/>
        <v>1567250866.2757273</v>
      </c>
      <c r="K118" s="1152">
        <f t="shared" ca="1" si="23"/>
        <v>17100215.919353608</v>
      </c>
      <c r="L118" s="1151">
        <f t="shared" ca="1" si="24"/>
        <v>10733836.23457472</v>
      </c>
      <c r="M118" s="1151">
        <f t="shared" ca="1" si="25"/>
        <v>0</v>
      </c>
      <c r="N118" s="1151">
        <f t="shared" ca="1" si="34"/>
        <v>1539416814.1217988</v>
      </c>
      <c r="O118" s="1094"/>
      <c r="P118" s="1151">
        <f t="shared" ca="1" si="26"/>
        <v>27834052.153928518</v>
      </c>
      <c r="Q118" s="1151">
        <f t="shared" ca="1" si="27"/>
        <v>1462445973.4157088</v>
      </c>
      <c r="R118" s="1151">
        <f t="shared" ca="1" si="35"/>
        <v>1488888322.9619408</v>
      </c>
      <c r="S118" s="1151">
        <f t="shared" ca="1" si="36"/>
        <v>26442349.546231985</v>
      </c>
      <c r="T118" s="1151">
        <f t="shared" ca="1" si="28"/>
        <v>1462445973.4157088</v>
      </c>
      <c r="U118" s="1153">
        <f t="shared" ca="1" si="29"/>
        <v>0.19154123436447548</v>
      </c>
      <c r="V118" s="1154">
        <f t="shared" ca="1" si="30"/>
        <v>5.0000000000000044E-2</v>
      </c>
      <c r="X118" s="1155">
        <f t="shared" ca="1" si="37"/>
        <v>78362543.313786447</v>
      </c>
      <c r="Y118" s="1155">
        <f t="shared" ca="1" si="31"/>
        <v>1391702.6076965332</v>
      </c>
      <c r="Z118" s="1155">
        <f t="shared" ca="1" si="32"/>
        <v>76970840.706089914</v>
      </c>
      <c r="AA118" s="1153">
        <f t="shared" ca="1" si="33"/>
        <v>0.19150181650485446</v>
      </c>
      <c r="AB118" s="1126"/>
    </row>
    <row r="119" spans="1:28">
      <c r="A119" s="1165">
        <f>'AMORT. PROFILE 0% CPR'!A119</f>
        <v>48303</v>
      </c>
      <c r="C119" s="1125"/>
      <c r="D119" s="1146">
        <f t="shared" ca="1" si="19"/>
        <v>49003</v>
      </c>
      <c r="E119" s="1147">
        <f t="shared" ca="1" si="20"/>
        <v>49030</v>
      </c>
      <c r="F119" s="1148">
        <f t="shared" ca="1" si="21"/>
        <v>3315</v>
      </c>
      <c r="G119" s="1149">
        <f ca="1">IF(F119&lt;&gt;"",COUNTIF($F$11:F119,"&gt;0"),"")</f>
        <v>109</v>
      </c>
      <c r="H119" s="1150">
        <v>1.0970113584381817E-2</v>
      </c>
      <c r="I119" s="1094"/>
      <c r="J119" s="1151">
        <f t="shared" ca="1" si="22"/>
        <v>1539416814.1217988</v>
      </c>
      <c r="K119" s="1152">
        <f t="shared" ca="1" si="23"/>
        <v>16887577.304623324</v>
      </c>
      <c r="L119" s="1151">
        <f t="shared" ca="1" si="24"/>
        <v>10542574.998494823</v>
      </c>
      <c r="M119" s="1151">
        <f t="shared" ca="1" si="25"/>
        <v>0</v>
      </c>
      <c r="N119" s="1151">
        <f t="shared" ca="1" si="34"/>
        <v>1511986661.8186805</v>
      </c>
      <c r="O119" s="1094"/>
      <c r="P119" s="1151">
        <f t="shared" ca="1" si="26"/>
        <v>27430152.303118229</v>
      </c>
      <c r="Q119" s="1151">
        <f t="shared" ca="1" si="27"/>
        <v>1436387328.7277465</v>
      </c>
      <c r="R119" s="1151">
        <f t="shared" ca="1" si="35"/>
        <v>1462445973.4157088</v>
      </c>
      <c r="S119" s="1151">
        <f t="shared" ca="1" si="36"/>
        <v>26058644.687962294</v>
      </c>
      <c r="T119" s="1151">
        <f t="shared" ca="1" si="28"/>
        <v>1436387328.7277465</v>
      </c>
      <c r="U119" s="1153">
        <f t="shared" ca="1" si="29"/>
        <v>0.18813950154578665</v>
      </c>
      <c r="V119" s="1154">
        <f t="shared" ca="1" si="30"/>
        <v>5.0000000000000044E-2</v>
      </c>
      <c r="X119" s="1155">
        <f t="shared" ca="1" si="37"/>
        <v>76970840.706089914</v>
      </c>
      <c r="Y119" s="1155">
        <f t="shared" ca="1" si="31"/>
        <v>1371507.6151559353</v>
      </c>
      <c r="Z119" s="1155">
        <f t="shared" ca="1" si="32"/>
        <v>75599333.090933979</v>
      </c>
      <c r="AA119" s="1153">
        <f t="shared" ca="1" si="33"/>
        <v>0.18810078373922268</v>
      </c>
      <c r="AB119" s="1126"/>
    </row>
    <row r="120" spans="1:28">
      <c r="A120" s="1165">
        <f>'AMORT. PROFILE 0% CPR'!A120</f>
        <v>48331</v>
      </c>
      <c r="C120" s="1125"/>
      <c r="D120" s="1146">
        <f t="shared" ca="1" si="19"/>
        <v>49034</v>
      </c>
      <c r="E120" s="1147">
        <f t="shared" ca="1" si="20"/>
        <v>49061</v>
      </c>
      <c r="F120" s="1148">
        <f t="shared" ca="1" si="21"/>
        <v>3346</v>
      </c>
      <c r="G120" s="1149">
        <f ca="1">IF(F120&lt;&gt;"",COUNTIF($F$11:F120,"&gt;0"),"")</f>
        <v>110</v>
      </c>
      <c r="H120" s="1150">
        <v>1.1052340116553533E-2</v>
      </c>
      <c r="I120" s="1094"/>
      <c r="J120" s="1151">
        <f t="shared" ca="1" si="22"/>
        <v>1511986661.8186805</v>
      </c>
      <c r="K120" s="1152">
        <f t="shared" ca="1" si="23"/>
        <v>16710990.838112462</v>
      </c>
      <c r="L120" s="1151">
        <f t="shared" ca="1" si="24"/>
        <v>10353860.880656604</v>
      </c>
      <c r="M120" s="1151">
        <f t="shared" ca="1" si="25"/>
        <v>0</v>
      </c>
      <c r="N120" s="1151">
        <f t="shared" ca="1" si="34"/>
        <v>1484921810.0999115</v>
      </c>
      <c r="O120" s="1094"/>
      <c r="P120" s="1151">
        <f t="shared" ca="1" si="26"/>
        <v>27064851.718769073</v>
      </c>
      <c r="Q120" s="1151">
        <f t="shared" ca="1" si="27"/>
        <v>1410675719.5949159</v>
      </c>
      <c r="R120" s="1151">
        <f t="shared" ca="1" si="35"/>
        <v>1436387328.7277465</v>
      </c>
      <c r="S120" s="1151">
        <f t="shared" ca="1" si="36"/>
        <v>25711609.13283062</v>
      </c>
      <c r="T120" s="1151">
        <f t="shared" ca="1" si="28"/>
        <v>1410675719.5949159</v>
      </c>
      <c r="U120" s="1153">
        <f t="shared" ca="1" si="29"/>
        <v>0.18478713126225318</v>
      </c>
      <c r="V120" s="1154">
        <f t="shared" ca="1" si="30"/>
        <v>5.0000000000000044E-2</v>
      </c>
      <c r="X120" s="1155">
        <f t="shared" ca="1" si="37"/>
        <v>75599333.090933979</v>
      </c>
      <c r="Y120" s="1155">
        <f t="shared" ca="1" si="31"/>
        <v>1353242.5859384537</v>
      </c>
      <c r="Z120" s="1155">
        <f t="shared" ca="1" si="32"/>
        <v>74246090.504995525</v>
      </c>
      <c r="AA120" s="1153">
        <f t="shared" ca="1" si="33"/>
        <v>0.18474910335027853</v>
      </c>
      <c r="AB120" s="1126"/>
    </row>
    <row r="121" spans="1:28">
      <c r="A121" s="1165">
        <f>'AMORT. PROFILE 0% CPR'!A121</f>
        <v>48361</v>
      </c>
      <c r="C121" s="1125"/>
      <c r="D121" s="1146">
        <f t="shared" ca="1" si="19"/>
        <v>49064</v>
      </c>
      <c r="E121" s="1147">
        <f t="shared" ca="1" si="20"/>
        <v>49094</v>
      </c>
      <c r="F121" s="1148">
        <f t="shared" ca="1" si="21"/>
        <v>3379</v>
      </c>
      <c r="G121" s="1149">
        <f ca="1">IF(F121&lt;&gt;"",COUNTIF($F$11:F121,"&gt;0"),"")</f>
        <v>111</v>
      </c>
      <c r="H121" s="1150">
        <v>1.1111771663004718E-2</v>
      </c>
      <c r="I121" s="1094"/>
      <c r="J121" s="1151">
        <f t="shared" ca="1" si="22"/>
        <v>1484921810.0999115</v>
      </c>
      <c r="K121" s="1152">
        <f t="shared" ca="1" si="23"/>
        <v>16500112.091245869</v>
      </c>
      <c r="L121" s="1151">
        <f t="shared" ca="1" si="24"/>
        <v>10167913.696709139</v>
      </c>
      <c r="M121" s="1151">
        <f t="shared" ca="1" si="25"/>
        <v>0</v>
      </c>
      <c r="N121" s="1151">
        <f t="shared" ca="1" si="34"/>
        <v>1458253784.3119564</v>
      </c>
      <c r="O121" s="1094"/>
      <c r="P121" s="1151">
        <f t="shared" ca="1" si="26"/>
        <v>26668025.787955046</v>
      </c>
      <c r="Q121" s="1151">
        <f t="shared" ca="1" si="27"/>
        <v>1385341095.0963585</v>
      </c>
      <c r="R121" s="1151">
        <f t="shared" ca="1" si="35"/>
        <v>1410675719.5949159</v>
      </c>
      <c r="S121" s="1151">
        <f t="shared" ca="1" si="36"/>
        <v>25334624.498557329</v>
      </c>
      <c r="T121" s="1151">
        <f t="shared" ca="1" si="28"/>
        <v>1385341095.0963585</v>
      </c>
      <c r="U121" s="1153">
        <f t="shared" ca="1" si="29"/>
        <v>0.18147940611265834</v>
      </c>
      <c r="V121" s="1154">
        <f t="shared" ca="1" si="30"/>
        <v>5.0000000000000044E-2</v>
      </c>
      <c r="X121" s="1155">
        <f t="shared" ca="1" si="37"/>
        <v>74246090.504995525</v>
      </c>
      <c r="Y121" s="1155">
        <f t="shared" ca="1" si="31"/>
        <v>1333401.2893977165</v>
      </c>
      <c r="Z121" s="1155">
        <f t="shared" ca="1" si="32"/>
        <v>72912689.215597808</v>
      </c>
      <c r="AA121" s="1153">
        <f t="shared" ca="1" si="33"/>
        <v>0.1814420589076137</v>
      </c>
      <c r="AB121" s="1126"/>
    </row>
    <row r="122" spans="1:28">
      <c r="A122" s="1165">
        <f>'AMORT. PROFILE 0% CPR'!A122</f>
        <v>48393</v>
      </c>
      <c r="C122" s="1125"/>
      <c r="D122" s="1146">
        <f t="shared" ca="1" si="19"/>
        <v>49095</v>
      </c>
      <c r="E122" s="1147">
        <f t="shared" ca="1" si="20"/>
        <v>49122</v>
      </c>
      <c r="F122" s="1148">
        <f t="shared" ca="1" si="21"/>
        <v>3407</v>
      </c>
      <c r="G122" s="1149">
        <f ca="1">IF(F122&lt;&gt;"",COUNTIF($F$11:F122,"&gt;0"),"")</f>
        <v>112</v>
      </c>
      <c r="H122" s="1150">
        <v>1.1196095104483026E-2</v>
      </c>
      <c r="I122" s="1094"/>
      <c r="J122" s="1151">
        <f t="shared" ca="1" si="22"/>
        <v>1458253784.3119564</v>
      </c>
      <c r="K122" s="1152">
        <f t="shared" ca="1" si="23"/>
        <v>16326748.055628942</v>
      </c>
      <c r="L122" s="1151">
        <f t="shared" ca="1" si="24"/>
        <v>9984454.52112858</v>
      </c>
      <c r="M122" s="1151">
        <f t="shared" ca="1" si="25"/>
        <v>0</v>
      </c>
      <c r="N122" s="1151">
        <f t="shared" ca="1" si="34"/>
        <v>1431942581.7351987</v>
      </c>
      <c r="O122" s="1094"/>
      <c r="P122" s="1151">
        <f t="shared" ca="1" si="26"/>
        <v>26311202.576757669</v>
      </c>
      <c r="Q122" s="1151">
        <f t="shared" ca="1" si="27"/>
        <v>1360345452.6484387</v>
      </c>
      <c r="R122" s="1151">
        <f t="shared" ca="1" si="35"/>
        <v>1385341095.0963585</v>
      </c>
      <c r="S122" s="1151">
        <f t="shared" ca="1" si="36"/>
        <v>24995642.447919846</v>
      </c>
      <c r="T122" s="1151">
        <f t="shared" ca="1" si="28"/>
        <v>1360345452.6484387</v>
      </c>
      <c r="U122" s="1153">
        <f t="shared" ca="1" si="29"/>
        <v>0.17822017896057718</v>
      </c>
      <c r="V122" s="1154">
        <f t="shared" ca="1" si="30"/>
        <v>5.0000000000000044E-2</v>
      </c>
      <c r="X122" s="1155">
        <f t="shared" ca="1" si="37"/>
        <v>72912689.215597808</v>
      </c>
      <c r="Y122" s="1155">
        <f t="shared" ca="1" si="31"/>
        <v>1315560.1288378239</v>
      </c>
      <c r="Z122" s="1155">
        <f t="shared" ca="1" si="32"/>
        <v>71597129.086759984</v>
      </c>
      <c r="AA122" s="1153">
        <f t="shared" ca="1" si="33"/>
        <v>0.17818350248191059</v>
      </c>
      <c r="AB122" s="1126"/>
    </row>
    <row r="123" spans="1:28">
      <c r="A123" s="1165">
        <f>'AMORT. PROFILE 0% CPR'!A123</f>
        <v>48422</v>
      </c>
      <c r="C123" s="1125"/>
      <c r="D123" s="1146">
        <f t="shared" ca="1" si="19"/>
        <v>49125</v>
      </c>
      <c r="E123" s="1147">
        <f t="shared" ca="1" si="20"/>
        <v>49152</v>
      </c>
      <c r="F123" s="1148">
        <f t="shared" ca="1" si="21"/>
        <v>3437</v>
      </c>
      <c r="G123" s="1149">
        <f ca="1">IF(F123&lt;&gt;"",COUNTIF($F$11:F123,"&gt;0"),"")</f>
        <v>113</v>
      </c>
      <c r="H123" s="1150">
        <v>1.1262061112173481E-2</v>
      </c>
      <c r="I123" s="1094"/>
      <c r="J123" s="1151">
        <f t="shared" ca="1" si="22"/>
        <v>1431942581.7351987</v>
      </c>
      <c r="K123" s="1152">
        <f t="shared" ca="1" si="23"/>
        <v>16126624.864625277</v>
      </c>
      <c r="L123" s="1151">
        <f t="shared" ca="1" si="24"/>
        <v>9803651.416623719</v>
      </c>
      <c r="M123" s="1151">
        <f t="shared" ca="1" si="25"/>
        <v>0</v>
      </c>
      <c r="N123" s="1151">
        <f t="shared" ca="1" si="34"/>
        <v>1406012305.4539497</v>
      </c>
      <c r="O123" s="1094"/>
      <c r="P123" s="1151">
        <f t="shared" ca="1" si="26"/>
        <v>25930276.281249046</v>
      </c>
      <c r="Q123" s="1151">
        <f t="shared" ca="1" si="27"/>
        <v>1335711690.1812522</v>
      </c>
      <c r="R123" s="1151">
        <f t="shared" ca="1" si="35"/>
        <v>1360345452.6484387</v>
      </c>
      <c r="S123" s="1151">
        <f t="shared" ca="1" si="36"/>
        <v>24633762.467186451</v>
      </c>
      <c r="T123" s="1151">
        <f t="shared" ca="1" si="28"/>
        <v>1335711690.1812522</v>
      </c>
      <c r="U123" s="1153">
        <f t="shared" ca="1" si="29"/>
        <v>0.17500456088206126</v>
      </c>
      <c r="V123" s="1154">
        <f t="shared" ca="1" si="30"/>
        <v>4.9999999999999933E-2</v>
      </c>
      <c r="X123" s="1155">
        <f t="shared" ca="1" si="37"/>
        <v>71597129.086759984</v>
      </c>
      <c r="Y123" s="1155">
        <f t="shared" ca="1" si="31"/>
        <v>1296513.8140625954</v>
      </c>
      <c r="Z123" s="1155">
        <f t="shared" ca="1" si="32"/>
        <v>70300615.272697389</v>
      </c>
      <c r="AA123" s="1153">
        <f t="shared" ca="1" si="33"/>
        <v>0.17496854615532742</v>
      </c>
      <c r="AB123" s="1126"/>
    </row>
    <row r="124" spans="1:28">
      <c r="A124" s="1165">
        <f>'AMORT. PROFILE 0% CPR'!A124</f>
        <v>48453</v>
      </c>
      <c r="C124" s="1125"/>
      <c r="D124" s="1146">
        <f t="shared" ca="1" si="19"/>
        <v>49156</v>
      </c>
      <c r="E124" s="1147">
        <f t="shared" ca="1" si="20"/>
        <v>49184</v>
      </c>
      <c r="F124" s="1148">
        <f t="shared" ca="1" si="21"/>
        <v>3469</v>
      </c>
      <c r="G124" s="1149">
        <f ca="1">IF(F124&lt;&gt;"",COUNTIF($F$11:F124,"&gt;0"),"")</f>
        <v>114</v>
      </c>
      <c r="H124" s="1150">
        <v>1.1334964767391655E-2</v>
      </c>
      <c r="I124" s="1094"/>
      <c r="J124" s="1151">
        <f t="shared" ca="1" si="22"/>
        <v>1406012305.4539497</v>
      </c>
      <c r="K124" s="1152">
        <f t="shared" ca="1" si="23"/>
        <v>15937099.944839634</v>
      </c>
      <c r="L124" s="1151">
        <f t="shared" ca="1" si="24"/>
        <v>9625412.6050570253</v>
      </c>
      <c r="M124" s="1151">
        <f t="shared" ca="1" si="25"/>
        <v>0</v>
      </c>
      <c r="N124" s="1151">
        <f t="shared" ca="1" si="34"/>
        <v>1380449792.904053</v>
      </c>
      <c r="O124" s="1094"/>
      <c r="P124" s="1151">
        <f t="shared" ca="1" si="26"/>
        <v>25562512.549896717</v>
      </c>
      <c r="Q124" s="1151">
        <f t="shared" ca="1" si="27"/>
        <v>1311427303.2588503</v>
      </c>
      <c r="R124" s="1151">
        <f t="shared" ca="1" si="35"/>
        <v>1335711690.1812522</v>
      </c>
      <c r="S124" s="1151">
        <f t="shared" ca="1" si="36"/>
        <v>24284386.922401905</v>
      </c>
      <c r="T124" s="1151">
        <f t="shared" ca="1" si="28"/>
        <v>1311427303.2588503</v>
      </c>
      <c r="U124" s="1153">
        <f t="shared" ca="1" si="29"/>
        <v>0.17183549763048064</v>
      </c>
      <c r="V124" s="1154">
        <f t="shared" ca="1" si="30"/>
        <v>5.0000000000000044E-2</v>
      </c>
      <c r="X124" s="1155">
        <f t="shared" ca="1" si="37"/>
        <v>70300615.272697389</v>
      </c>
      <c r="Y124" s="1155">
        <f t="shared" ca="1" si="31"/>
        <v>1278125.627494812</v>
      </c>
      <c r="Z124" s="1155">
        <f t="shared" ca="1" si="32"/>
        <v>69022489.645202577</v>
      </c>
      <c r="AA124" s="1153">
        <f t="shared" ca="1" si="33"/>
        <v>0.17180013507501807</v>
      </c>
      <c r="AB124" s="1126"/>
    </row>
    <row r="125" spans="1:28">
      <c r="A125" s="1165">
        <f>'AMORT. PROFILE 0% CPR'!A125</f>
        <v>48484</v>
      </c>
      <c r="C125" s="1125"/>
      <c r="D125" s="1146">
        <f t="shared" ca="1" si="19"/>
        <v>49187</v>
      </c>
      <c r="E125" s="1147">
        <f t="shared" ca="1" si="20"/>
        <v>49214</v>
      </c>
      <c r="F125" s="1148">
        <f t="shared" ca="1" si="21"/>
        <v>3499</v>
      </c>
      <c r="G125" s="1149">
        <f ca="1">IF(F125&lt;&gt;"",COUNTIF($F$11:F125,"&gt;0"),"")</f>
        <v>115</v>
      </c>
      <c r="H125" s="1150">
        <v>1.1393319989222802E-2</v>
      </c>
      <c r="I125" s="1094"/>
      <c r="J125" s="1151">
        <f t="shared" ca="1" si="22"/>
        <v>1380449792.904053</v>
      </c>
      <c r="K125" s="1152">
        <f t="shared" ca="1" si="23"/>
        <v>15727906.219612224</v>
      </c>
      <c r="L125" s="1151">
        <f t="shared" ca="1" si="24"/>
        <v>9449856.5246177502</v>
      </c>
      <c r="M125" s="1151">
        <f t="shared" ca="1" si="25"/>
        <v>0</v>
      </c>
      <c r="N125" s="1151">
        <f t="shared" ca="1" si="34"/>
        <v>1355272030.1598232</v>
      </c>
      <c r="O125" s="1094"/>
      <c r="P125" s="1151">
        <f t="shared" ca="1" si="26"/>
        <v>25177762.744229794</v>
      </c>
      <c r="Q125" s="1151">
        <f t="shared" ca="1" si="27"/>
        <v>1287508428.6518319</v>
      </c>
      <c r="R125" s="1151">
        <f t="shared" ca="1" si="35"/>
        <v>1311427303.2588503</v>
      </c>
      <c r="S125" s="1151">
        <f t="shared" ca="1" si="36"/>
        <v>23918874.607018471</v>
      </c>
      <c r="T125" s="1151">
        <f t="shared" ca="1" si="28"/>
        <v>1287508428.6518319</v>
      </c>
      <c r="U125" s="1153">
        <f t="shared" ca="1" si="29"/>
        <v>0.1687113805458306</v>
      </c>
      <c r="V125" s="1154">
        <f t="shared" ca="1" si="30"/>
        <v>5.0000000000000155E-2</v>
      </c>
      <c r="X125" s="1155">
        <f t="shared" ca="1" si="37"/>
        <v>69022489.645202577</v>
      </c>
      <c r="Y125" s="1155">
        <f t="shared" ca="1" si="31"/>
        <v>1258888.1372113228</v>
      </c>
      <c r="Z125" s="1155">
        <f t="shared" ca="1" si="32"/>
        <v>67763601.507991254</v>
      </c>
      <c r="AA125" s="1153">
        <f t="shared" ca="1" si="33"/>
        <v>0.16867666091202976</v>
      </c>
      <c r="AB125" s="1126"/>
    </row>
    <row r="126" spans="1:28">
      <c r="A126" s="1165">
        <f>'AMORT. PROFILE 0% CPR'!A126</f>
        <v>48514</v>
      </c>
      <c r="C126" s="1125"/>
      <c r="D126" s="1146">
        <f t="shared" ca="1" si="19"/>
        <v>49217</v>
      </c>
      <c r="E126" s="1147">
        <f t="shared" ca="1" si="20"/>
        <v>49244</v>
      </c>
      <c r="F126" s="1148">
        <f t="shared" ca="1" si="21"/>
        <v>3529</v>
      </c>
      <c r="G126" s="1149">
        <f ca="1">IF(F126&lt;&gt;"",COUNTIF($F$11:F126,"&gt;0"),"")</f>
        <v>116</v>
      </c>
      <c r="H126" s="1150">
        <v>1.1436699626936178E-2</v>
      </c>
      <c r="I126" s="1094"/>
      <c r="J126" s="1151">
        <f t="shared" ca="1" si="22"/>
        <v>1355272030.1598232</v>
      </c>
      <c r="K126" s="1152">
        <f t="shared" ca="1" si="23"/>
        <v>15499839.121725887</v>
      </c>
      <c r="L126" s="1151">
        <f t="shared" ca="1" si="24"/>
        <v>9277095.2855028529</v>
      </c>
      <c r="M126" s="1151">
        <f t="shared" ca="1" si="25"/>
        <v>0</v>
      </c>
      <c r="N126" s="1151">
        <f t="shared" ca="1" si="34"/>
        <v>1330495095.7525945</v>
      </c>
      <c r="O126" s="1094"/>
      <c r="P126" s="1151">
        <f t="shared" ca="1" si="26"/>
        <v>24776934.407228708</v>
      </c>
      <c r="Q126" s="1151">
        <f t="shared" ca="1" si="27"/>
        <v>1263970340.9649646</v>
      </c>
      <c r="R126" s="1151">
        <f t="shared" ca="1" si="35"/>
        <v>1287508428.6518319</v>
      </c>
      <c r="S126" s="1151">
        <f t="shared" ca="1" si="36"/>
        <v>23538087.686867237</v>
      </c>
      <c r="T126" s="1151">
        <f t="shared" ca="1" si="28"/>
        <v>1263970340.9649646</v>
      </c>
      <c r="U126" s="1153">
        <f t="shared" ca="1" si="29"/>
        <v>0.16563428557760407</v>
      </c>
      <c r="V126" s="1154">
        <f t="shared" ca="1" si="30"/>
        <v>5.0000000000000044E-2</v>
      </c>
      <c r="X126" s="1155">
        <f t="shared" ca="1" si="37"/>
        <v>67763601.507991254</v>
      </c>
      <c r="Y126" s="1155">
        <f t="shared" ca="1" si="31"/>
        <v>1238846.7203614712</v>
      </c>
      <c r="Z126" s="1155">
        <f t="shared" ca="1" si="32"/>
        <v>66524754.787629783</v>
      </c>
      <c r="AA126" s="1153">
        <f t="shared" ca="1" si="33"/>
        <v>0.16560019918863944</v>
      </c>
      <c r="AB126" s="1126"/>
    </row>
    <row r="127" spans="1:28">
      <c r="A127" s="1165">
        <f>'AMORT. PROFILE 0% CPR'!A127</f>
        <v>48547</v>
      </c>
      <c r="C127" s="1125"/>
      <c r="D127" s="1146">
        <f t="shared" ca="1" si="19"/>
        <v>49248</v>
      </c>
      <c r="E127" s="1147">
        <f t="shared" ca="1" si="20"/>
        <v>49275</v>
      </c>
      <c r="F127" s="1148">
        <f t="shared" ca="1" si="21"/>
        <v>3560</v>
      </c>
      <c r="G127" s="1149">
        <f ca="1">IF(F127&lt;&gt;"",COUNTIF($F$11:F127,"&gt;0"),"")</f>
        <v>117</v>
      </c>
      <c r="H127" s="1150">
        <v>1.149743588772667E-2</v>
      </c>
      <c r="I127" s="1094"/>
      <c r="J127" s="1151">
        <f t="shared" ca="1" si="22"/>
        <v>1330495095.7525945</v>
      </c>
      <c r="K127" s="1152">
        <f t="shared" ca="1" si="23"/>
        <v>15297282.062350212</v>
      </c>
      <c r="L127" s="1151">
        <f t="shared" ca="1" si="24"/>
        <v>9106932.8938941024</v>
      </c>
      <c r="M127" s="1151">
        <f t="shared" ca="1" si="25"/>
        <v>0</v>
      </c>
      <c r="N127" s="1151">
        <f t="shared" ca="1" si="34"/>
        <v>1306090880.79635</v>
      </c>
      <c r="O127" s="1094"/>
      <c r="P127" s="1151">
        <f t="shared" ca="1" si="26"/>
        <v>24404214.956244469</v>
      </c>
      <c r="Q127" s="1151">
        <f t="shared" ca="1" si="27"/>
        <v>1240786336.7565324</v>
      </c>
      <c r="R127" s="1151">
        <f t="shared" ca="1" si="35"/>
        <v>1263970340.9649646</v>
      </c>
      <c r="S127" s="1151">
        <f t="shared" ca="1" si="36"/>
        <v>23184004.208432198</v>
      </c>
      <c r="T127" s="1151">
        <f t="shared" ca="1" si="28"/>
        <v>1240786336.7565324</v>
      </c>
      <c r="U127" s="1153">
        <f t="shared" ca="1" si="29"/>
        <v>0.16260617776011999</v>
      </c>
      <c r="V127" s="1154">
        <f t="shared" ca="1" si="30"/>
        <v>5.0000000000000044E-2</v>
      </c>
      <c r="X127" s="1155">
        <f t="shared" ca="1" si="37"/>
        <v>66524754.787629783</v>
      </c>
      <c r="Y127" s="1155">
        <f t="shared" ca="1" si="31"/>
        <v>1220210.7478122711</v>
      </c>
      <c r="Z127" s="1155">
        <f t="shared" ca="1" si="32"/>
        <v>65304544.039817512</v>
      </c>
      <c r="AA127" s="1153">
        <f t="shared" ca="1" si="33"/>
        <v>0.16257271453477465</v>
      </c>
      <c r="AB127" s="1126"/>
    </row>
    <row r="128" spans="1:28">
      <c r="A128" s="1165">
        <f>'AMORT. PROFILE 0% CPR'!A128</f>
        <v>48575</v>
      </c>
      <c r="C128" s="1125"/>
      <c r="D128" s="1146">
        <f t="shared" ca="1" si="19"/>
        <v>49278</v>
      </c>
      <c r="E128" s="1147">
        <f t="shared" ca="1" si="20"/>
        <v>49305</v>
      </c>
      <c r="F128" s="1148">
        <f t="shared" ca="1" si="21"/>
        <v>3590</v>
      </c>
      <c r="G128" s="1149">
        <f ca="1">IF(F128&lt;&gt;"",COUNTIF($F$11:F128,"&gt;0"),"")</f>
        <v>118</v>
      </c>
      <c r="H128" s="1150">
        <v>1.1555022241423348E-2</v>
      </c>
      <c r="I128" s="1094"/>
      <c r="J128" s="1151">
        <f t="shared" ca="1" si="22"/>
        <v>1306090880.79635</v>
      </c>
      <c r="K128" s="1152">
        <f t="shared" ca="1" si="23"/>
        <v>15091909.176922034</v>
      </c>
      <c r="L128" s="1151">
        <f t="shared" ca="1" si="24"/>
        <v>8939370.8522339817</v>
      </c>
      <c r="M128" s="1151">
        <f t="shared" ca="1" si="25"/>
        <v>0</v>
      </c>
      <c r="N128" s="1151">
        <f t="shared" ca="1" si="34"/>
        <v>1282059600.767194</v>
      </c>
      <c r="O128" s="1094"/>
      <c r="P128" s="1151">
        <f t="shared" ca="1" si="26"/>
        <v>24031280.02915597</v>
      </c>
      <c r="Q128" s="1151">
        <f t="shared" ca="1" si="27"/>
        <v>1217956620.7288344</v>
      </c>
      <c r="R128" s="1151">
        <f t="shared" ca="1" si="35"/>
        <v>1240786336.7565324</v>
      </c>
      <c r="S128" s="1151">
        <f t="shared" ca="1" si="36"/>
        <v>22829716.02769804</v>
      </c>
      <c r="T128" s="1151">
        <f t="shared" ca="1" si="28"/>
        <v>1217956620.7288344</v>
      </c>
      <c r="U128" s="1153">
        <f t="shared" ca="1" si="29"/>
        <v>0.15962362177179701</v>
      </c>
      <c r="V128" s="1154">
        <f t="shared" ca="1" si="30"/>
        <v>4.9999999999999933E-2</v>
      </c>
      <c r="X128" s="1155">
        <f t="shared" ca="1" si="37"/>
        <v>65304544.039817512</v>
      </c>
      <c r="Y128" s="1155">
        <f t="shared" ca="1" si="31"/>
        <v>1201564.0014579296</v>
      </c>
      <c r="Z128" s="1155">
        <f t="shared" ca="1" si="32"/>
        <v>64102980.038359582</v>
      </c>
      <c r="AA128" s="1153">
        <f t="shared" ca="1" si="33"/>
        <v>0.15959077233581992</v>
      </c>
      <c r="AB128" s="1126"/>
    </row>
    <row r="129" spans="1:28">
      <c r="A129" s="1165">
        <f>'AMORT. PROFILE 0% CPR'!A129</f>
        <v>48606</v>
      </c>
      <c r="C129" s="1125"/>
      <c r="D129" s="1146">
        <f t="shared" ca="1" si="19"/>
        <v>49309</v>
      </c>
      <c r="E129" s="1147">
        <f t="shared" ca="1" si="20"/>
        <v>49338</v>
      </c>
      <c r="F129" s="1148">
        <f t="shared" ca="1" si="21"/>
        <v>3623</v>
      </c>
      <c r="G129" s="1149">
        <f ca="1">IF(F129&lt;&gt;"",COUNTIF($F$11:F129,"&gt;0"),"")</f>
        <v>119</v>
      </c>
      <c r="H129" s="1150">
        <v>1.1605834995699654E-2</v>
      </c>
      <c r="I129" s="1094"/>
      <c r="J129" s="1151">
        <f t="shared" ca="1" si="22"/>
        <v>1282059600.767194</v>
      </c>
      <c r="K129" s="1152">
        <f t="shared" ca="1" si="23"/>
        <v>14879372.181156628</v>
      </c>
      <c r="L129" s="1151">
        <f t="shared" ca="1" si="24"/>
        <v>8774440.7617456447</v>
      </c>
      <c r="M129" s="1151">
        <f t="shared" ca="1" si="25"/>
        <v>0</v>
      </c>
      <c r="N129" s="1151">
        <f t="shared" ca="1" si="34"/>
        <v>1258405787.8242917</v>
      </c>
      <c r="O129" s="1094"/>
      <c r="P129" s="1151">
        <f t="shared" ca="1" si="26"/>
        <v>23653812.942902327</v>
      </c>
      <c r="Q129" s="1151">
        <f t="shared" ca="1" si="27"/>
        <v>1195485498.4330771</v>
      </c>
      <c r="R129" s="1151">
        <f t="shared" ca="1" si="35"/>
        <v>1217956620.7288344</v>
      </c>
      <c r="S129" s="1151">
        <f t="shared" ca="1" si="36"/>
        <v>22471122.295757294</v>
      </c>
      <c r="T129" s="1151">
        <f t="shared" ca="1" si="28"/>
        <v>1195485498.4330771</v>
      </c>
      <c r="U129" s="1153">
        <f t="shared" ca="1" si="29"/>
        <v>0.1566866439470018</v>
      </c>
      <c r="V129" s="1154">
        <f t="shared" ca="1" si="30"/>
        <v>5.0000000000000044E-2</v>
      </c>
      <c r="X129" s="1155">
        <f t="shared" ca="1" si="37"/>
        <v>64102980.038359582</v>
      </c>
      <c r="Y129" s="1155">
        <f t="shared" ca="1" si="31"/>
        <v>1182690.6471450329</v>
      </c>
      <c r="Z129" s="1155">
        <f t="shared" ca="1" si="32"/>
        <v>62920289.39121455</v>
      </c>
      <c r="AA129" s="1153">
        <f t="shared" ca="1" si="33"/>
        <v>0.15665439892072233</v>
      </c>
      <c r="AB129" s="1126"/>
    </row>
    <row r="130" spans="1:28">
      <c r="A130" s="1165">
        <f>'AMORT. PROFILE 0% CPR'!A130</f>
        <v>48638</v>
      </c>
      <c r="C130" s="1125"/>
      <c r="D130" s="1146">
        <f t="shared" ca="1" si="19"/>
        <v>49340</v>
      </c>
      <c r="E130" s="1147">
        <f t="shared" ca="1" si="20"/>
        <v>49367</v>
      </c>
      <c r="F130" s="1148">
        <f t="shared" ca="1" si="21"/>
        <v>3652</v>
      </c>
      <c r="G130" s="1149">
        <f ca="1">IF(F130&lt;&gt;"",COUNTIF($F$11:F130,"&gt;0"),"")</f>
        <v>120</v>
      </c>
      <c r="H130" s="1150">
        <v>1.1655534415548082E-2</v>
      </c>
      <c r="I130" s="1094"/>
      <c r="J130" s="1151">
        <f t="shared" ca="1" si="22"/>
        <v>1258405787.8242917</v>
      </c>
      <c r="K130" s="1152">
        <f t="shared" ca="1" si="23"/>
        <v>14667391.968710929</v>
      </c>
      <c r="L130" s="1151">
        <f t="shared" ca="1" si="24"/>
        <v>8612120.5424113702</v>
      </c>
      <c r="M130" s="1151">
        <f t="shared" ca="1" si="25"/>
        <v>0</v>
      </c>
      <c r="N130" s="1151">
        <f t="shared" ca="1" si="34"/>
        <v>1235126275.3131695</v>
      </c>
      <c r="O130" s="1094"/>
      <c r="P130" s="1151">
        <f t="shared" ca="1" si="26"/>
        <v>23279512.511122227</v>
      </c>
      <c r="Q130" s="1151">
        <f t="shared" ca="1" si="27"/>
        <v>1173369961.5475109</v>
      </c>
      <c r="R130" s="1151">
        <f t="shared" ca="1" si="35"/>
        <v>1195485498.4330771</v>
      </c>
      <c r="S130" s="1151">
        <f t="shared" ca="1" si="36"/>
        <v>22115536.885566235</v>
      </c>
      <c r="T130" s="1151">
        <f t="shared" ca="1" si="28"/>
        <v>1173369961.5475109</v>
      </c>
      <c r="U130" s="1153">
        <f t="shared" ca="1" si="29"/>
        <v>0.15379579818261169</v>
      </c>
      <c r="V130" s="1154">
        <f t="shared" ca="1" si="30"/>
        <v>5.0000000000000155E-2</v>
      </c>
      <c r="X130" s="1155">
        <f t="shared" ca="1" si="37"/>
        <v>62920289.39121455</v>
      </c>
      <c r="Y130" s="1155">
        <f t="shared" ca="1" si="31"/>
        <v>1163975.6255559921</v>
      </c>
      <c r="Z130" s="1155">
        <f t="shared" ca="1" si="32"/>
        <v>61756313.765658557</v>
      </c>
      <c r="AA130" s="1153">
        <f t="shared" ca="1" si="33"/>
        <v>0.15376414807237182</v>
      </c>
      <c r="AB130" s="1126"/>
    </row>
    <row r="131" spans="1:28">
      <c r="A131" s="1165">
        <f>'AMORT. PROFILE 0% CPR'!A131</f>
        <v>48666</v>
      </c>
      <c r="C131" s="1125"/>
      <c r="D131" s="1146">
        <f t="shared" ca="1" si="19"/>
        <v>49368</v>
      </c>
      <c r="E131" s="1147">
        <f t="shared" ca="1" si="20"/>
        <v>49395</v>
      </c>
      <c r="F131" s="1148">
        <f t="shared" ca="1" si="21"/>
        <v>3680</v>
      </c>
      <c r="G131" s="1149">
        <f ca="1">IF(F131&lt;&gt;"",COUNTIF($F$11:F131,"&gt;0"),"")</f>
        <v>121</v>
      </c>
      <c r="H131" s="1150">
        <v>1.1719020820377648E-2</v>
      </c>
      <c r="I131" s="1094"/>
      <c r="J131" s="1151">
        <f t="shared" ca="1" si="22"/>
        <v>1235126275.3131695</v>
      </c>
      <c r="K131" s="1152">
        <f t="shared" ca="1" si="23"/>
        <v>14474470.536190528</v>
      </c>
      <c r="L131" s="1151">
        <f t="shared" ca="1" si="24"/>
        <v>8452260.1522000469</v>
      </c>
      <c r="M131" s="1151">
        <f t="shared" ca="1" si="25"/>
        <v>0</v>
      </c>
      <c r="N131" s="1151">
        <f t="shared" ca="1" si="34"/>
        <v>1212199544.624779</v>
      </c>
      <c r="O131" s="1094"/>
      <c r="P131" s="1151">
        <f t="shared" ca="1" si="26"/>
        <v>22926730.688390493</v>
      </c>
      <c r="Q131" s="1151">
        <f t="shared" ca="1" si="27"/>
        <v>1151589567.3935399</v>
      </c>
      <c r="R131" s="1151">
        <f t="shared" ca="1" si="35"/>
        <v>1173369961.5475109</v>
      </c>
      <c r="S131" s="1151">
        <f t="shared" ca="1" si="36"/>
        <v>21780394.153970957</v>
      </c>
      <c r="T131" s="1151">
        <f t="shared" ca="1" si="28"/>
        <v>1151589567.3935399</v>
      </c>
      <c r="U131" s="1153">
        <f t="shared" ca="1" si="29"/>
        <v>0.15095069746661746</v>
      </c>
      <c r="V131" s="1154">
        <f t="shared" ca="1" si="30"/>
        <v>5.0000000000000155E-2</v>
      </c>
      <c r="X131" s="1155">
        <f t="shared" ca="1" si="37"/>
        <v>61756313.765658557</v>
      </c>
      <c r="Y131" s="1155">
        <f t="shared" ca="1" si="31"/>
        <v>1146336.5344195366</v>
      </c>
      <c r="Z131" s="1155">
        <f t="shared" ca="1" si="32"/>
        <v>60609977.231239021</v>
      </c>
      <c r="AA131" s="1153">
        <f t="shared" ca="1" si="33"/>
        <v>0.15091963285840312</v>
      </c>
      <c r="AB131" s="1126"/>
    </row>
    <row r="132" spans="1:28">
      <c r="A132" s="1165">
        <f>'AMORT. PROFILE 0% CPR'!A132</f>
        <v>48696</v>
      </c>
      <c r="C132" s="1125"/>
      <c r="D132" s="1146">
        <f t="shared" ca="1" si="19"/>
        <v>49399</v>
      </c>
      <c r="E132" s="1147">
        <f t="shared" ca="1" si="20"/>
        <v>49426</v>
      </c>
      <c r="F132" s="1148">
        <f t="shared" ca="1" si="21"/>
        <v>3711</v>
      </c>
      <c r="G132" s="1149">
        <f ca="1">IF(F132&lt;&gt;"",COUNTIF($F$11:F132,"&gt;0"),"")</f>
        <v>122</v>
      </c>
      <c r="H132" s="1150">
        <v>1.1772454203261574E-2</v>
      </c>
      <c r="I132" s="1094"/>
      <c r="J132" s="1151">
        <f t="shared" ca="1" si="22"/>
        <v>1212199544.624779</v>
      </c>
      <c r="K132" s="1152">
        <f t="shared" ca="1" si="23"/>
        <v>14270563.624309745</v>
      </c>
      <c r="L132" s="1151">
        <f t="shared" ca="1" si="24"/>
        <v>8294918.6259760736</v>
      </c>
      <c r="M132" s="1151">
        <f t="shared" ca="1" si="25"/>
        <v>0</v>
      </c>
      <c r="N132" s="1151">
        <f t="shared" ca="1" si="34"/>
        <v>1189634062.3744931</v>
      </c>
      <c r="O132" s="1094"/>
      <c r="P132" s="1151">
        <f t="shared" ca="1" si="26"/>
        <v>22565482.250285864</v>
      </c>
      <c r="Q132" s="1151">
        <f t="shared" ca="1" si="27"/>
        <v>1130152359.2557683</v>
      </c>
      <c r="R132" s="1151">
        <f t="shared" ca="1" si="35"/>
        <v>1151589567.3935399</v>
      </c>
      <c r="S132" s="1151">
        <f t="shared" ca="1" si="36"/>
        <v>21437208.137771606</v>
      </c>
      <c r="T132" s="1151">
        <f t="shared" ca="1" si="28"/>
        <v>1130152359.2557683</v>
      </c>
      <c r="U132" s="1153">
        <f t="shared" ca="1" si="29"/>
        <v>0.1481487119067488</v>
      </c>
      <c r="V132" s="1154">
        <f t="shared" ca="1" si="30"/>
        <v>5.0000000000000155E-2</v>
      </c>
      <c r="X132" s="1155">
        <f t="shared" ca="1" si="37"/>
        <v>60609977.231239021</v>
      </c>
      <c r="Y132" s="1155">
        <f t="shared" ca="1" si="31"/>
        <v>1128274.1125142574</v>
      </c>
      <c r="Z132" s="1155">
        <f t="shared" ca="1" si="32"/>
        <v>59481703.118724763</v>
      </c>
      <c r="AA132" s="1153">
        <f t="shared" ca="1" si="33"/>
        <v>0.14811822392775909</v>
      </c>
      <c r="AB132" s="1126"/>
    </row>
    <row r="133" spans="1:28">
      <c r="A133" s="1165">
        <f>'AMORT. PROFILE 0% CPR'!A133</f>
        <v>48726</v>
      </c>
      <c r="C133" s="1125"/>
      <c r="D133" s="1146">
        <f t="shared" ca="1" si="19"/>
        <v>49429</v>
      </c>
      <c r="E133" s="1147">
        <f t="shared" ca="1" si="20"/>
        <v>49457</v>
      </c>
      <c r="F133" s="1148">
        <f t="shared" ca="1" si="21"/>
        <v>3742</v>
      </c>
      <c r="G133" s="1149">
        <f ca="1">IF(F133&lt;&gt;"",COUNTIF($F$11:F133,"&gt;0"),"")</f>
        <v>123</v>
      </c>
      <c r="H133" s="1150">
        <v>1.1814644938606718E-2</v>
      </c>
      <c r="I133" s="1094"/>
      <c r="J133" s="1151">
        <f t="shared" ca="1" si="22"/>
        <v>1189634062.3744931</v>
      </c>
      <c r="K133" s="1152">
        <f t="shared" ca="1" si="23"/>
        <v>14055104.053826952</v>
      </c>
      <c r="L133" s="1151">
        <f t="shared" ca="1" si="24"/>
        <v>8140158.517189947</v>
      </c>
      <c r="M133" s="1151">
        <f t="shared" ca="1" si="25"/>
        <v>0</v>
      </c>
      <c r="N133" s="1151">
        <f t="shared" ca="1" si="34"/>
        <v>1167438799.8034761</v>
      </c>
      <c r="O133" s="1094"/>
      <c r="P133" s="1151">
        <f t="shared" ca="1" si="26"/>
        <v>22195262.571017027</v>
      </c>
      <c r="Q133" s="1151">
        <f t="shared" ca="1" si="27"/>
        <v>1109066859.8133023</v>
      </c>
      <c r="R133" s="1151">
        <f t="shared" ca="1" si="35"/>
        <v>1130152359.2557683</v>
      </c>
      <c r="S133" s="1151">
        <f t="shared" ca="1" si="36"/>
        <v>21085499.442466021</v>
      </c>
      <c r="T133" s="1151">
        <f t="shared" ca="1" si="28"/>
        <v>1109066859.8133023</v>
      </c>
      <c r="U133" s="1153">
        <f t="shared" ca="1" si="29"/>
        <v>0.14539087624861941</v>
      </c>
      <c r="V133" s="1154">
        <f t="shared" ca="1" si="30"/>
        <v>5.0000000000000044E-2</v>
      </c>
      <c r="X133" s="1155">
        <f t="shared" ca="1" si="37"/>
        <v>59481703.118724763</v>
      </c>
      <c r="Y133" s="1155">
        <f t="shared" ca="1" si="31"/>
        <v>1109763.1285510063</v>
      </c>
      <c r="Z133" s="1155">
        <f t="shared" ca="1" si="32"/>
        <v>58371939.990173757</v>
      </c>
      <c r="AA133" s="1153">
        <f t="shared" ca="1" si="33"/>
        <v>0.14536095581311037</v>
      </c>
      <c r="AB133" s="1126"/>
    </row>
    <row r="134" spans="1:28">
      <c r="A134" s="1165">
        <f>'AMORT. PROFILE 0% CPR'!A134</f>
        <v>48757</v>
      </c>
      <c r="C134" s="1125"/>
      <c r="D134" s="1146">
        <f t="shared" ca="1" si="19"/>
        <v>49460</v>
      </c>
      <c r="E134" s="1147">
        <f t="shared" ca="1" si="20"/>
        <v>49487</v>
      </c>
      <c r="F134" s="1148">
        <f t="shared" ca="1" si="21"/>
        <v>3772</v>
      </c>
      <c r="G134" s="1149">
        <f ca="1">IF(F134&lt;&gt;"",COUNTIF($F$11:F134,"&gt;0"),"")</f>
        <v>124</v>
      </c>
      <c r="H134" s="1150">
        <v>1.184628088348732E-2</v>
      </c>
      <c r="I134" s="1094"/>
      <c r="J134" s="1151">
        <f t="shared" ca="1" si="22"/>
        <v>1167438799.8034761</v>
      </c>
      <c r="K134" s="1152">
        <f t="shared" ca="1" si="23"/>
        <v>13829807.936753299</v>
      </c>
      <c r="L134" s="1151">
        <f t="shared" ca="1" si="24"/>
        <v>7988030.0631319415</v>
      </c>
      <c r="M134" s="1151">
        <f t="shared" ca="1" si="25"/>
        <v>0</v>
      </c>
      <c r="N134" s="1151">
        <f t="shared" ca="1" si="34"/>
        <v>1145620961.8035908</v>
      </c>
      <c r="O134" s="1094"/>
      <c r="P134" s="1151">
        <f t="shared" ca="1" si="26"/>
        <v>21817837.999885321</v>
      </c>
      <c r="Q134" s="1151">
        <f t="shared" ca="1" si="27"/>
        <v>1088339913.7134111</v>
      </c>
      <c r="R134" s="1151">
        <f t="shared" ca="1" si="35"/>
        <v>1109066859.8133023</v>
      </c>
      <c r="S134" s="1151">
        <f t="shared" ca="1" si="36"/>
        <v>20726946.099891186</v>
      </c>
      <c r="T134" s="1151">
        <f t="shared" ca="1" si="28"/>
        <v>1088339913.7134111</v>
      </c>
      <c r="U134" s="1153">
        <f t="shared" ca="1" si="29"/>
        <v>0.14267828691057766</v>
      </c>
      <c r="V134" s="1154">
        <f t="shared" ca="1" si="30"/>
        <v>5.0000000000000155E-2</v>
      </c>
      <c r="X134" s="1155">
        <f t="shared" ca="1" si="37"/>
        <v>58371939.990173757</v>
      </c>
      <c r="Y134" s="1155">
        <f t="shared" ca="1" si="31"/>
        <v>1090891.8999941349</v>
      </c>
      <c r="Z134" s="1155">
        <f t="shared" ca="1" si="32"/>
        <v>57281048.090179622</v>
      </c>
      <c r="AA134" s="1153">
        <f t="shared" ca="1" si="33"/>
        <v>0.1426489247071695</v>
      </c>
      <c r="AB134" s="1126"/>
    </row>
    <row r="135" spans="1:28">
      <c r="A135" s="1165">
        <f>'AMORT. PROFILE 0% CPR'!A135</f>
        <v>48787</v>
      </c>
      <c r="C135" s="1125"/>
      <c r="D135" s="1146">
        <f t="shared" ca="1" si="19"/>
        <v>49490</v>
      </c>
      <c r="E135" s="1147">
        <f t="shared" ca="1" si="20"/>
        <v>49517</v>
      </c>
      <c r="F135" s="1148">
        <f t="shared" ca="1" si="21"/>
        <v>3802</v>
      </c>
      <c r="G135" s="1149">
        <f ca="1">IF(F135&lt;&gt;"",COUNTIF($F$11:F135,"&gt;0"),"")</f>
        <v>125</v>
      </c>
      <c r="H135" s="1150">
        <v>1.189451779593848E-2</v>
      </c>
      <c r="I135" s="1094"/>
      <c r="J135" s="1151">
        <f t="shared" ca="1" si="22"/>
        <v>1145620961.8035908</v>
      </c>
      <c r="K135" s="1152">
        <f t="shared" ca="1" si="23"/>
        <v>13626608.917572968</v>
      </c>
      <c r="L135" s="1151">
        <f t="shared" ca="1" si="24"/>
        <v>7838362.0324569838</v>
      </c>
      <c r="M135" s="1151">
        <f t="shared" ca="1" si="25"/>
        <v>0</v>
      </c>
      <c r="N135" s="1151">
        <f t="shared" ca="1" si="34"/>
        <v>1124155990.8535609</v>
      </c>
      <c r="O135" s="1094"/>
      <c r="P135" s="1151">
        <f t="shared" ca="1" si="26"/>
        <v>21464970.95002985</v>
      </c>
      <c r="Q135" s="1151">
        <f t="shared" ca="1" si="27"/>
        <v>1067948191.3108828</v>
      </c>
      <c r="R135" s="1151">
        <f t="shared" ca="1" si="35"/>
        <v>1088339913.7134111</v>
      </c>
      <c r="S135" s="1151">
        <f t="shared" ca="1" si="36"/>
        <v>20391722.402528286</v>
      </c>
      <c r="T135" s="1151">
        <f t="shared" ca="1" si="28"/>
        <v>1067948191.3108828</v>
      </c>
      <c r="U135" s="1153">
        <f t="shared" ca="1" si="29"/>
        <v>0.14001182443696433</v>
      </c>
      <c r="V135" s="1154">
        <f t="shared" ca="1" si="30"/>
        <v>5.0000000000000044E-2</v>
      </c>
      <c r="X135" s="1155">
        <f t="shared" ca="1" si="37"/>
        <v>57281048.090179622</v>
      </c>
      <c r="Y135" s="1155">
        <f t="shared" ca="1" si="31"/>
        <v>1073248.547501564</v>
      </c>
      <c r="Z135" s="1155">
        <f t="shared" ca="1" si="32"/>
        <v>56207799.542678058</v>
      </c>
      <c r="AA135" s="1153">
        <f t="shared" ca="1" si="33"/>
        <v>0.13998301097306848</v>
      </c>
      <c r="AB135" s="1126"/>
    </row>
    <row r="136" spans="1:28">
      <c r="A136" s="1165">
        <f>'AMORT. PROFILE 0% CPR'!A136</f>
        <v>48820</v>
      </c>
      <c r="C136" s="1125"/>
      <c r="D136" s="1146">
        <f t="shared" ca="1" si="19"/>
        <v>49521</v>
      </c>
      <c r="E136" s="1147">
        <f t="shared" ca="1" si="20"/>
        <v>49548</v>
      </c>
      <c r="F136" s="1148">
        <f t="shared" ca="1" si="21"/>
        <v>3833</v>
      </c>
      <c r="G136" s="1149">
        <f ca="1">IF(F136&lt;&gt;"",COUNTIF($F$11:F136,"&gt;0"),"")</f>
        <v>126</v>
      </c>
      <c r="H136" s="1150">
        <v>1.1958332181730192E-2</v>
      </c>
      <c r="I136" s="1094"/>
      <c r="J136" s="1151">
        <f t="shared" ca="1" si="22"/>
        <v>1124155990.8535609</v>
      </c>
      <c r="K136" s="1152">
        <f t="shared" ca="1" si="23"/>
        <v>13443030.762708928</v>
      </c>
      <c r="L136" s="1151">
        <f t="shared" ca="1" si="24"/>
        <v>7691001.5258801216</v>
      </c>
      <c r="M136" s="1151">
        <f t="shared" ca="1" si="25"/>
        <v>0</v>
      </c>
      <c r="N136" s="1151">
        <f t="shared" ca="1" si="34"/>
        <v>1103021958.5649719</v>
      </c>
      <c r="O136" s="1094"/>
      <c r="P136" s="1151">
        <f t="shared" ca="1" si="26"/>
        <v>21134032.288589001</v>
      </c>
      <c r="Q136" s="1151">
        <f t="shared" ca="1" si="27"/>
        <v>1047870860.6367233</v>
      </c>
      <c r="R136" s="1151">
        <f t="shared" ca="1" si="35"/>
        <v>1067948191.3108828</v>
      </c>
      <c r="S136" s="1151">
        <f t="shared" ca="1" si="36"/>
        <v>20077330.674159527</v>
      </c>
      <c r="T136" s="1151">
        <f t="shared" ca="1" si="28"/>
        <v>1047870860.6367233</v>
      </c>
      <c r="U136" s="1153">
        <f t="shared" ca="1" si="29"/>
        <v>0.13738848753549154</v>
      </c>
      <c r="V136" s="1154">
        <f t="shared" ca="1" si="30"/>
        <v>5.0000000000000044E-2</v>
      </c>
      <c r="X136" s="1155">
        <f t="shared" ca="1" si="37"/>
        <v>56207799.542678058</v>
      </c>
      <c r="Y136" s="1155">
        <f t="shared" ca="1" si="31"/>
        <v>1056701.6144294739</v>
      </c>
      <c r="Z136" s="1155">
        <f t="shared" ca="1" si="32"/>
        <v>55151097.928248584</v>
      </c>
      <c r="AA136" s="1153">
        <f t="shared" ca="1" si="33"/>
        <v>0.13736021393616338</v>
      </c>
      <c r="AB136" s="1126"/>
    </row>
    <row r="137" spans="1:28">
      <c r="A137" s="1165">
        <f>'AMORT. PROFILE 0% CPR'!A137</f>
        <v>48849</v>
      </c>
      <c r="C137" s="1125"/>
      <c r="D137" s="1146">
        <f t="shared" ca="1" si="19"/>
        <v>49552</v>
      </c>
      <c r="E137" s="1147">
        <f t="shared" ca="1" si="20"/>
        <v>49579</v>
      </c>
      <c r="F137" s="1148">
        <f t="shared" ca="1" si="21"/>
        <v>3864</v>
      </c>
      <c r="G137" s="1149">
        <f ca="1">IF(F137&lt;&gt;"",COUNTIF($F$11:F137,"&gt;0"),"")</f>
        <v>127</v>
      </c>
      <c r="H137" s="1150">
        <v>1.2017089671290681E-2</v>
      </c>
      <c r="I137" s="1094"/>
      <c r="J137" s="1151">
        <f t="shared" ca="1" si="22"/>
        <v>1103021958.5649719</v>
      </c>
      <c r="K137" s="1152">
        <f t="shared" ca="1" si="23"/>
        <v>13255113.785477942</v>
      </c>
      <c r="L137" s="1151">
        <f t="shared" ca="1" si="24"/>
        <v>7545962.6088877982</v>
      </c>
      <c r="M137" s="1151">
        <f t="shared" ca="1" si="25"/>
        <v>0</v>
      </c>
      <c r="N137" s="1151">
        <f t="shared" ca="1" si="34"/>
        <v>1082220882.1706061</v>
      </c>
      <c r="O137" s="1094"/>
      <c r="P137" s="1151">
        <f t="shared" ca="1" si="26"/>
        <v>20801076.394365788</v>
      </c>
      <c r="Q137" s="1151">
        <f t="shared" ca="1" si="27"/>
        <v>1028109838.0620757</v>
      </c>
      <c r="R137" s="1151">
        <f t="shared" ca="1" si="35"/>
        <v>1047870860.6367233</v>
      </c>
      <c r="S137" s="1151">
        <f t="shared" ca="1" si="36"/>
        <v>19761022.574647546</v>
      </c>
      <c r="T137" s="1151">
        <f t="shared" ca="1" si="28"/>
        <v>1028109838.0620757</v>
      </c>
      <c r="U137" s="1153">
        <f t="shared" ca="1" si="29"/>
        <v>0.13480559623279001</v>
      </c>
      <c r="V137" s="1154">
        <f t="shared" ca="1" si="30"/>
        <v>5.0000000000000044E-2</v>
      </c>
      <c r="X137" s="1155">
        <f t="shared" ca="1" si="37"/>
        <v>55151097.928248584</v>
      </c>
      <c r="Y137" s="1155">
        <f t="shared" ca="1" si="31"/>
        <v>1040053.8197182417</v>
      </c>
      <c r="Z137" s="1155">
        <f t="shared" ca="1" si="32"/>
        <v>54111044.108530343</v>
      </c>
      <c r="AA137" s="1153">
        <f t="shared" ca="1" si="33"/>
        <v>0.13477785417460553</v>
      </c>
      <c r="AB137" s="1126"/>
    </row>
    <row r="138" spans="1:28">
      <c r="A138" s="1165">
        <f>'AMORT. PROFILE 0% CPR'!A138</f>
        <v>48879</v>
      </c>
      <c r="C138" s="1125"/>
      <c r="D138" s="1146">
        <f t="shared" ca="1" si="19"/>
        <v>49582</v>
      </c>
      <c r="E138" s="1147">
        <f t="shared" ca="1" si="20"/>
        <v>49611</v>
      </c>
      <c r="F138" s="1148">
        <f t="shared" ca="1" si="21"/>
        <v>3896</v>
      </c>
      <c r="G138" s="1149">
        <f ca="1">IF(F138&lt;&gt;"",COUNTIF($F$11:F138,"&gt;0"),"")</f>
        <v>128</v>
      </c>
      <c r="H138" s="1150">
        <v>1.2072204422934746E-2</v>
      </c>
      <c r="I138" s="1094"/>
      <c r="J138" s="1151">
        <f t="shared" ca="1" si="22"/>
        <v>1082220882.1706061</v>
      </c>
      <c r="K138" s="1152">
        <f t="shared" ca="1" si="23"/>
        <v>13064791.720332334</v>
      </c>
      <c r="L138" s="1151">
        <f t="shared" ca="1" si="24"/>
        <v>7403245.8596543977</v>
      </c>
      <c r="M138" s="1151">
        <f t="shared" ca="1" si="25"/>
        <v>0</v>
      </c>
      <c r="N138" s="1151">
        <f t="shared" ca="1" si="34"/>
        <v>1061752844.5906193</v>
      </c>
      <c r="O138" s="1094"/>
      <c r="P138" s="1151">
        <f t="shared" ca="1" si="26"/>
        <v>20468037.579986811</v>
      </c>
      <c r="Q138" s="1151">
        <f t="shared" ca="1" si="27"/>
        <v>1008665202.3610883</v>
      </c>
      <c r="R138" s="1151">
        <f t="shared" ca="1" si="35"/>
        <v>1028109838.0620757</v>
      </c>
      <c r="S138" s="1151">
        <f t="shared" ca="1" si="36"/>
        <v>19444635.700987458</v>
      </c>
      <c r="T138" s="1151">
        <f t="shared" ca="1" si="28"/>
        <v>1008665202.3610883</v>
      </c>
      <c r="U138" s="1153">
        <f t="shared" ca="1" si="29"/>
        <v>0.13226339706453916</v>
      </c>
      <c r="V138" s="1154">
        <f t="shared" ca="1" si="30"/>
        <v>5.0000000000000044E-2</v>
      </c>
      <c r="X138" s="1155">
        <f t="shared" ca="1" si="37"/>
        <v>54111044.108530343</v>
      </c>
      <c r="Y138" s="1155">
        <f t="shared" ca="1" si="31"/>
        <v>1023401.8789993525</v>
      </c>
      <c r="Z138" s="1155">
        <f t="shared" ca="1" si="32"/>
        <v>53087642.22953099</v>
      </c>
      <c r="AA138" s="1153">
        <f t="shared" ca="1" si="33"/>
        <v>0.13223617817333905</v>
      </c>
      <c r="AB138" s="1126"/>
    </row>
    <row r="139" spans="1:28">
      <c r="A139" s="1165">
        <f>'AMORT. PROFILE 0% CPR'!A139</f>
        <v>48911</v>
      </c>
      <c r="C139" s="1125"/>
      <c r="D139" s="1146">
        <f t="shared" ca="1" si="19"/>
        <v>49613</v>
      </c>
      <c r="E139" s="1147">
        <f t="shared" ca="1" si="20"/>
        <v>49640</v>
      </c>
      <c r="F139" s="1148">
        <f t="shared" ca="1" si="21"/>
        <v>3925</v>
      </c>
      <c r="G139" s="1149">
        <f ca="1">IF(F139&lt;&gt;"",COUNTIF($F$11:F139,"&gt;0"),"")</f>
        <v>129</v>
      </c>
      <c r="H139" s="1150">
        <v>1.2146929369312066E-2</v>
      </c>
      <c r="I139" s="1094"/>
      <c r="J139" s="1151">
        <f t="shared" ca="1" si="22"/>
        <v>1061752844.5906193</v>
      </c>
      <c r="K139" s="1152">
        <f t="shared" ca="1" si="23"/>
        <v>12897036.810908424</v>
      </c>
      <c r="L139" s="1151">
        <f t="shared" ca="1" si="24"/>
        <v>7262678.9349807845</v>
      </c>
      <c r="M139" s="1151">
        <f t="shared" ca="1" si="25"/>
        <v>0</v>
      </c>
      <c r="N139" s="1151">
        <f t="shared" ca="1" si="34"/>
        <v>1041593128.8447301</v>
      </c>
      <c r="O139" s="1094"/>
      <c r="P139" s="1151">
        <f t="shared" ca="1" si="26"/>
        <v>20159715.745889187</v>
      </c>
      <c r="Q139" s="1151">
        <f t="shared" ca="1" si="27"/>
        <v>989513472.4024936</v>
      </c>
      <c r="R139" s="1151">
        <f t="shared" ca="1" si="35"/>
        <v>1008665202.3610883</v>
      </c>
      <c r="S139" s="1151">
        <f t="shared" ca="1" si="36"/>
        <v>19151729.95859468</v>
      </c>
      <c r="T139" s="1151">
        <f t="shared" ca="1" si="28"/>
        <v>989513472.4024936</v>
      </c>
      <c r="U139" s="1153">
        <f t="shared" ca="1" si="29"/>
        <v>0.12976190016480835</v>
      </c>
      <c r="V139" s="1154">
        <f t="shared" ca="1" si="30"/>
        <v>5.0000000000000044E-2</v>
      </c>
      <c r="X139" s="1155">
        <f t="shared" ca="1" si="37"/>
        <v>53087642.22953099</v>
      </c>
      <c r="Y139" s="1155">
        <f t="shared" ca="1" si="31"/>
        <v>1007985.787294507</v>
      </c>
      <c r="Z139" s="1155">
        <f t="shared" ca="1" si="32"/>
        <v>52079656.442236483</v>
      </c>
      <c r="AA139" s="1153">
        <f t="shared" ca="1" si="33"/>
        <v>0.1297351960643475</v>
      </c>
      <c r="AB139" s="1126"/>
    </row>
    <row r="140" spans="1:28">
      <c r="A140" s="1165">
        <f>'AMORT. PROFILE 0% CPR'!A140</f>
        <v>48940</v>
      </c>
      <c r="C140" s="1125"/>
      <c r="D140" s="1146">
        <f t="shared" ref="D140:D203" ca="1" si="38">IF(E140&lt;&gt;"",EOMONTH(E140,-1),"")</f>
        <v>49643</v>
      </c>
      <c r="E140" s="1147">
        <f t="shared" ref="E140:E203" ca="1" si="39">IF(INDIRECT("A"&amp;(IFERROR(MATCH(E139,A:A),999)+1))&gt;0,INDIRECT("A"&amp;(IFERROR(MATCH(E139,A:A),999)+1)),"")</f>
        <v>49670</v>
      </c>
      <c r="F140" s="1148">
        <f t="shared" ref="F140:F203" ca="1" si="40">IF(E140&lt;&gt;"",E140-$A$31,"")</f>
        <v>3955</v>
      </c>
      <c r="G140" s="1149">
        <f ca="1">IF(F140&lt;&gt;"",COUNTIF($F$11:F140,"&gt;0"),"")</f>
        <v>130</v>
      </c>
      <c r="H140" s="1150">
        <v>1.2214711467789191E-2</v>
      </c>
      <c r="I140" s="1094"/>
      <c r="J140" s="1151">
        <f t="shared" ref="J140:J203" ca="1" si="41">IF(G140=1,$A$7,N139)</f>
        <v>1041593128.8447301</v>
      </c>
      <c r="K140" s="1152">
        <f t="shared" ref="K140:K203" ca="1" si="42">H140*J140</f>
        <v>12722759.53567015</v>
      </c>
      <c r="L140" s="1151">
        <f t="shared" ref="L140:L203" ca="1" si="43">IF(E140&lt;&gt;"",(1-(1-$A$25)^(1/12))*(J140-K140),"")</f>
        <v>7124292.1120156627</v>
      </c>
      <c r="M140" s="1151">
        <f t="shared" ref="M140:M203" ca="1" si="44">IF(J140-K140-L140&lt;$A$27*$A$5,J140-K140-L140,0)</f>
        <v>0</v>
      </c>
      <c r="N140" s="1151">
        <f t="shared" ca="1" si="34"/>
        <v>1021746077.1970444</v>
      </c>
      <c r="O140" s="1094"/>
      <c r="P140" s="1151">
        <f t="shared" ref="P140:P203" ca="1" si="45">IF(G140&lt;&gt; "", R140+X140-N140, "")</f>
        <v>19847051.647685766</v>
      </c>
      <c r="Q140" s="1151">
        <f t="shared" ref="Q140:Q203" ca="1" si="46">IF(E140&lt;&gt;"", N140*(1-$A$15), "")</f>
        <v>970658773.33719206</v>
      </c>
      <c r="R140" s="1151">
        <f t="shared" ca="1" si="35"/>
        <v>989513472.4024936</v>
      </c>
      <c r="S140" s="1151">
        <f t="shared" ca="1" si="36"/>
        <v>18854699.065301538</v>
      </c>
      <c r="T140" s="1151">
        <f t="shared" ref="T140:T203" ca="1" si="47">IF(E140&lt;&gt;"", R140-S140, "")</f>
        <v>970658773.33719206</v>
      </c>
      <c r="U140" s="1153">
        <f t="shared" ref="U140:U203" ca="1" si="48">IF(E140&lt;&gt;"", R140/$A$11, "")</f>
        <v>0.12729808475306098</v>
      </c>
      <c r="V140" s="1154">
        <f t="shared" ref="V140:V203" ca="1" si="49">IF(E140&lt;&gt;"", IFERROR(1-T140/N140, "n.a."), "")</f>
        <v>5.0000000000000044E-2</v>
      </c>
      <c r="X140" s="1155">
        <f t="shared" ca="1" si="37"/>
        <v>52079656.442236483</v>
      </c>
      <c r="Y140" s="1155">
        <f t="shared" ref="Y140:Y203" ca="1" si="50">IF(E140&lt;&gt;"", P140-S140, "")</f>
        <v>992352.58238422871</v>
      </c>
      <c r="Z140" s="1155">
        <f t="shared" ref="Z140:Z203" ca="1" si="51">IF(E140&lt;&gt;"", X140-Y140, "")</f>
        <v>51087303.859852254</v>
      </c>
      <c r="AA140" s="1153">
        <f t="shared" ref="AA140:AA203" ca="1" si="52">IF(E140&lt;&gt;"", X140/$A$19, "")</f>
        <v>0.12727188768874995</v>
      </c>
      <c r="AB140" s="1126"/>
    </row>
    <row r="141" spans="1:28">
      <c r="A141" s="1165">
        <f>'AMORT. PROFILE 0% CPR'!A141</f>
        <v>48971</v>
      </c>
      <c r="C141" s="1125"/>
      <c r="D141" s="1146">
        <f t="shared" ca="1" si="38"/>
        <v>49674</v>
      </c>
      <c r="E141" s="1147">
        <f t="shared" ca="1" si="39"/>
        <v>49702</v>
      </c>
      <c r="F141" s="1148">
        <f t="shared" ca="1" si="40"/>
        <v>3987</v>
      </c>
      <c r="G141" s="1149">
        <f ca="1">IF(F141&lt;&gt;"",COUNTIF($F$11:F141,"&gt;0"),"")</f>
        <v>131</v>
      </c>
      <c r="H141" s="1150">
        <v>1.2293182292235061E-2</v>
      </c>
      <c r="I141" s="1094"/>
      <c r="J141" s="1151">
        <f t="shared" ca="1" si="41"/>
        <v>1021746077.1970444</v>
      </c>
      <c r="K141" s="1152">
        <f t="shared" ca="1" si="42"/>
        <v>12560510.783359343</v>
      </c>
      <c r="L141" s="1151">
        <f t="shared" ca="1" si="43"/>
        <v>6987987.0048054308</v>
      </c>
      <c r="M141" s="1151">
        <f t="shared" ca="1" si="44"/>
        <v>0</v>
      </c>
      <c r="N141" s="1151">
        <f t="shared" ref="N141:N204" ca="1" si="53">IF(E141&lt;&gt;"",J141-K141-L141-M141,"")</f>
        <v>1002197579.4088796</v>
      </c>
      <c r="O141" s="1094"/>
      <c r="P141" s="1151">
        <f t="shared" ca="1" si="45"/>
        <v>19548497.788164735</v>
      </c>
      <c r="Q141" s="1151">
        <f t="shared" ca="1" si="46"/>
        <v>952087700.43843555</v>
      </c>
      <c r="R141" s="1151">
        <f t="shared" ref="R141:R204" ca="1" si="54">IF(E141&lt;&gt;"", T140, "")</f>
        <v>970658773.33719206</v>
      </c>
      <c r="S141" s="1151">
        <f t="shared" ref="S141:S204" ca="1" si="55">IF(E141&lt;&gt;"", MIN(P141,MAX(R141-Q141,0)), "")</f>
        <v>18571072.898756504</v>
      </c>
      <c r="T141" s="1151">
        <f t="shared" ca="1" si="47"/>
        <v>952087700.43843555</v>
      </c>
      <c r="U141" s="1153">
        <f t="shared" ca="1" si="48"/>
        <v>0.12487248151818968</v>
      </c>
      <c r="V141" s="1154">
        <f t="shared" ca="1" si="49"/>
        <v>5.0000000000000155E-2</v>
      </c>
      <c r="X141" s="1155">
        <f t="shared" ref="X141:X204" ca="1" si="56">IF(E141&lt;&gt;"", Z140, "")</f>
        <v>51087303.859852254</v>
      </c>
      <c r="Y141" s="1155">
        <f t="shared" ca="1" si="50"/>
        <v>977424.88940823078</v>
      </c>
      <c r="Z141" s="1155">
        <f t="shared" ca="1" si="51"/>
        <v>50109878.970444024</v>
      </c>
      <c r="AA141" s="1153">
        <f t="shared" ca="1" si="52"/>
        <v>0.12484678362622741</v>
      </c>
      <c r="AB141" s="1126"/>
    </row>
    <row r="142" spans="1:28">
      <c r="A142" s="1165">
        <f>'AMORT. PROFILE 0% CPR'!A142</f>
        <v>49002</v>
      </c>
      <c r="C142" s="1125"/>
      <c r="D142" s="1146">
        <f t="shared" ca="1" si="38"/>
        <v>49705</v>
      </c>
      <c r="E142" s="1147">
        <f t="shared" ca="1" si="39"/>
        <v>49732</v>
      </c>
      <c r="F142" s="1148">
        <f t="shared" ca="1" si="40"/>
        <v>4017</v>
      </c>
      <c r="G142" s="1149">
        <f ca="1">IF(F142&lt;&gt;"",COUNTIF($F$11:F142,"&gt;0"),"")</f>
        <v>132</v>
      </c>
      <c r="H142" s="1150">
        <v>1.2384469228646137E-2</v>
      </c>
      <c r="I142" s="1094"/>
      <c r="J142" s="1151">
        <f t="shared" ca="1" si="41"/>
        <v>1002197579.4088796</v>
      </c>
      <c r="K142" s="1152">
        <f t="shared" ca="1" si="42"/>
        <v>12411685.083212914</v>
      </c>
      <c r="L142" s="1151">
        <f t="shared" ca="1" si="43"/>
        <v>6853656.2524044514</v>
      </c>
      <c r="M142" s="1151">
        <f t="shared" ca="1" si="44"/>
        <v>0</v>
      </c>
      <c r="N142" s="1151">
        <f t="shared" ca="1" si="53"/>
        <v>982932238.07326221</v>
      </c>
      <c r="O142" s="1094"/>
      <c r="P142" s="1151">
        <f t="shared" ca="1" si="45"/>
        <v>19265341.335617304</v>
      </c>
      <c r="Q142" s="1151">
        <f t="shared" ca="1" si="46"/>
        <v>933785626.16959906</v>
      </c>
      <c r="R142" s="1151">
        <f t="shared" ca="1" si="54"/>
        <v>952087700.43843555</v>
      </c>
      <c r="S142" s="1151">
        <f t="shared" ca="1" si="55"/>
        <v>18302074.268836498</v>
      </c>
      <c r="T142" s="1151">
        <f t="shared" ca="1" si="47"/>
        <v>933785626.16959906</v>
      </c>
      <c r="U142" s="1153">
        <f t="shared" ca="1" si="48"/>
        <v>0.12248336598034729</v>
      </c>
      <c r="V142" s="1154">
        <f t="shared" ca="1" si="49"/>
        <v>5.0000000000000044E-2</v>
      </c>
      <c r="X142" s="1155">
        <f t="shared" ca="1" si="56"/>
        <v>50109878.970444024</v>
      </c>
      <c r="Y142" s="1155">
        <f t="shared" ca="1" si="50"/>
        <v>963267.06678080559</v>
      </c>
      <c r="Z142" s="1155">
        <f t="shared" ca="1" si="51"/>
        <v>49146611.903663218</v>
      </c>
      <c r="AA142" s="1153">
        <f t="shared" ca="1" si="52"/>
        <v>0.12245815975181824</v>
      </c>
      <c r="AB142" s="1126"/>
    </row>
    <row r="143" spans="1:28">
      <c r="A143" s="1165">
        <f>'AMORT. PROFILE 0% CPR'!A143</f>
        <v>49030</v>
      </c>
      <c r="C143" s="1125"/>
      <c r="D143" s="1146">
        <f t="shared" ca="1" si="38"/>
        <v>49734</v>
      </c>
      <c r="E143" s="1147">
        <f t="shared" ca="1" si="39"/>
        <v>49761</v>
      </c>
      <c r="F143" s="1148">
        <f t="shared" ca="1" si="40"/>
        <v>4046</v>
      </c>
      <c r="G143" s="1149">
        <f ca="1">IF(F143&lt;&gt;"",COUNTIF($F$11:F143,"&gt;0"),"")</f>
        <v>133</v>
      </c>
      <c r="H143" s="1150">
        <v>1.2485675641903553E-2</v>
      </c>
      <c r="I143" s="1094"/>
      <c r="J143" s="1151">
        <f t="shared" ca="1" si="41"/>
        <v>982932238.07326221</v>
      </c>
      <c r="K143" s="1152">
        <f t="shared" ca="1" si="42"/>
        <v>12272573.102553073</v>
      </c>
      <c r="L143" s="1151">
        <f t="shared" ca="1" si="43"/>
        <v>6721218.9221141124</v>
      </c>
      <c r="M143" s="1151">
        <f t="shared" ca="1" si="44"/>
        <v>0</v>
      </c>
      <c r="N143" s="1151">
        <f t="shared" ca="1" si="53"/>
        <v>963938446.04859495</v>
      </c>
      <c r="O143" s="1094"/>
      <c r="P143" s="1151">
        <f t="shared" ca="1" si="45"/>
        <v>18993792.024667263</v>
      </c>
      <c r="Q143" s="1151">
        <f t="shared" ca="1" si="46"/>
        <v>915741523.74616516</v>
      </c>
      <c r="R143" s="1151">
        <f t="shared" ca="1" si="54"/>
        <v>933785626.16959906</v>
      </c>
      <c r="S143" s="1151">
        <f t="shared" ca="1" si="55"/>
        <v>18044102.4234339</v>
      </c>
      <c r="T143" s="1151">
        <f t="shared" ca="1" si="47"/>
        <v>915741523.74616516</v>
      </c>
      <c r="U143" s="1153">
        <f t="shared" ca="1" si="48"/>
        <v>0.1201288563486851</v>
      </c>
      <c r="V143" s="1154">
        <f t="shared" ca="1" si="49"/>
        <v>5.0000000000000044E-2</v>
      </c>
      <c r="X143" s="1155">
        <f t="shared" ca="1" si="56"/>
        <v>49146611.903663218</v>
      </c>
      <c r="Y143" s="1155">
        <f t="shared" ca="1" si="50"/>
        <v>949689.60123336315</v>
      </c>
      <c r="Z143" s="1155">
        <f t="shared" ca="1" si="51"/>
        <v>48196922.302429855</v>
      </c>
      <c r="AA143" s="1153">
        <f t="shared" ca="1" si="52"/>
        <v>0.12010413466193358</v>
      </c>
      <c r="AB143" s="1126"/>
    </row>
    <row r="144" spans="1:28">
      <c r="A144" s="1165">
        <f>'AMORT. PROFILE 0% CPR'!A144</f>
        <v>49061</v>
      </c>
      <c r="C144" s="1125"/>
      <c r="D144" s="1146">
        <f t="shared" ca="1" si="38"/>
        <v>49765</v>
      </c>
      <c r="E144" s="1147">
        <f t="shared" ca="1" si="39"/>
        <v>49793</v>
      </c>
      <c r="F144" s="1148">
        <f t="shared" ca="1" si="40"/>
        <v>4078</v>
      </c>
      <c r="G144" s="1149">
        <f ca="1">IF(F144&lt;&gt;"",COUNTIF($F$11:F144,"&gt;0"),"")</f>
        <v>134</v>
      </c>
      <c r="H144" s="1150">
        <v>1.2585610525184927E-2</v>
      </c>
      <c r="I144" s="1094"/>
      <c r="J144" s="1151">
        <f t="shared" ca="1" si="41"/>
        <v>963938446.04859495</v>
      </c>
      <c r="K144" s="1152">
        <f t="shared" ca="1" si="42"/>
        <v>12131753.8522196</v>
      </c>
      <c r="L144" s="1151">
        <f t="shared" ca="1" si="43"/>
        <v>6590673.7249437142</v>
      </c>
      <c r="M144" s="1151">
        <f t="shared" ca="1" si="44"/>
        <v>0</v>
      </c>
      <c r="N144" s="1151">
        <f t="shared" ca="1" si="53"/>
        <v>945216018.47143161</v>
      </c>
      <c r="O144" s="1094"/>
      <c r="P144" s="1151">
        <f t="shared" ca="1" si="45"/>
        <v>18722427.577163339</v>
      </c>
      <c r="Q144" s="1151">
        <f t="shared" ca="1" si="46"/>
        <v>897955217.54786003</v>
      </c>
      <c r="R144" s="1151">
        <f t="shared" ca="1" si="54"/>
        <v>915741523.74616516</v>
      </c>
      <c r="S144" s="1151">
        <f t="shared" ca="1" si="55"/>
        <v>17786306.19830513</v>
      </c>
      <c r="T144" s="1151">
        <f t="shared" ca="1" si="47"/>
        <v>897955217.54786003</v>
      </c>
      <c r="U144" s="1153">
        <f t="shared" ca="1" si="48"/>
        <v>0.11780753405883872</v>
      </c>
      <c r="V144" s="1154">
        <f t="shared" ca="1" si="49"/>
        <v>5.0000000000000044E-2</v>
      </c>
      <c r="X144" s="1155">
        <f t="shared" ca="1" si="56"/>
        <v>48196922.302429855</v>
      </c>
      <c r="Y144" s="1155">
        <f t="shared" ca="1" si="50"/>
        <v>936121.37885820866</v>
      </c>
      <c r="Z144" s="1155">
        <f t="shared" ca="1" si="51"/>
        <v>47260800.923571646</v>
      </c>
      <c r="AA144" s="1153">
        <f t="shared" ca="1" si="52"/>
        <v>0.11778329008413943</v>
      </c>
      <c r="AB144" s="1126"/>
    </row>
    <row r="145" spans="1:28">
      <c r="A145" s="1165">
        <f>'AMORT. PROFILE 0% CPR'!A145</f>
        <v>49094</v>
      </c>
      <c r="C145" s="1125"/>
      <c r="D145" s="1146">
        <f t="shared" ca="1" si="38"/>
        <v>49795</v>
      </c>
      <c r="E145" s="1147">
        <f t="shared" ca="1" si="39"/>
        <v>49822</v>
      </c>
      <c r="F145" s="1148">
        <f t="shared" ca="1" si="40"/>
        <v>4107</v>
      </c>
      <c r="G145" s="1149">
        <f ca="1">IF(F145&lt;&gt;"",COUNTIF($F$11:F145,"&gt;0"),"")</f>
        <v>135</v>
      </c>
      <c r="H145" s="1150">
        <v>1.2665408375706582E-2</v>
      </c>
      <c r="I145" s="1094"/>
      <c r="J145" s="1151">
        <f t="shared" ca="1" si="41"/>
        <v>945216018.47143161</v>
      </c>
      <c r="K145" s="1152">
        <f t="shared" ca="1" si="42"/>
        <v>11971546.877200097</v>
      </c>
      <c r="L145" s="1151">
        <f t="shared" ca="1" si="43"/>
        <v>6462141.8070635675</v>
      </c>
      <c r="M145" s="1151">
        <f t="shared" ca="1" si="44"/>
        <v>0</v>
      </c>
      <c r="N145" s="1151">
        <f t="shared" ca="1" si="53"/>
        <v>926782329.78716791</v>
      </c>
      <c r="O145" s="1094"/>
      <c r="P145" s="1151">
        <f t="shared" ca="1" si="45"/>
        <v>18433688.684263825</v>
      </c>
      <c r="Q145" s="1151">
        <f t="shared" ca="1" si="46"/>
        <v>880443213.29780948</v>
      </c>
      <c r="R145" s="1151">
        <f t="shared" ca="1" si="54"/>
        <v>897955217.54786003</v>
      </c>
      <c r="S145" s="1151">
        <f t="shared" ca="1" si="55"/>
        <v>17512004.250050545</v>
      </c>
      <c r="T145" s="1151">
        <f t="shared" ca="1" si="47"/>
        <v>880443213.29780948</v>
      </c>
      <c r="U145" s="1153">
        <f t="shared" ca="1" si="48"/>
        <v>0.11551937651776102</v>
      </c>
      <c r="V145" s="1154">
        <f t="shared" ca="1" si="49"/>
        <v>5.0000000000000044E-2</v>
      </c>
      <c r="X145" s="1155">
        <f t="shared" ca="1" si="56"/>
        <v>47260800.923571646</v>
      </c>
      <c r="Y145" s="1155">
        <f t="shared" ca="1" si="50"/>
        <v>921684.43421328068</v>
      </c>
      <c r="Z145" s="1155">
        <f t="shared" ca="1" si="51"/>
        <v>46339116.489358366</v>
      </c>
      <c r="AA145" s="1153">
        <f t="shared" ca="1" si="52"/>
        <v>0.11549560343003823</v>
      </c>
      <c r="AB145" s="1126"/>
    </row>
    <row r="146" spans="1:28">
      <c r="A146" s="1165">
        <f>'AMORT. PROFILE 0% CPR'!A146</f>
        <v>49122</v>
      </c>
      <c r="C146" s="1125"/>
      <c r="D146" s="1146">
        <f t="shared" ca="1" si="38"/>
        <v>49826</v>
      </c>
      <c r="E146" s="1147">
        <f t="shared" ca="1" si="39"/>
        <v>49853</v>
      </c>
      <c r="F146" s="1148">
        <f t="shared" ca="1" si="40"/>
        <v>4138</v>
      </c>
      <c r="G146" s="1149">
        <f ca="1">IF(F146&lt;&gt;"",COUNTIF($F$11:F146,"&gt;0"),"")</f>
        <v>136</v>
      </c>
      <c r="H146" s="1150">
        <v>1.2756916567808798E-2</v>
      </c>
      <c r="I146" s="1094"/>
      <c r="J146" s="1151">
        <f t="shared" ca="1" si="41"/>
        <v>926782329.78716791</v>
      </c>
      <c r="K146" s="1152">
        <f t="shared" ca="1" si="42"/>
        <v>11822884.857614361</v>
      </c>
      <c r="L146" s="1151">
        <f t="shared" ca="1" si="43"/>
        <v>6335529.2860686798</v>
      </c>
      <c r="M146" s="1151">
        <f t="shared" ca="1" si="44"/>
        <v>0</v>
      </c>
      <c r="N146" s="1151">
        <f t="shared" ca="1" si="53"/>
        <v>908623915.64348483</v>
      </c>
      <c r="O146" s="1094"/>
      <c r="P146" s="1151">
        <f t="shared" ca="1" si="45"/>
        <v>18158414.143682957</v>
      </c>
      <c r="Q146" s="1151">
        <f t="shared" ca="1" si="46"/>
        <v>863192719.8613106</v>
      </c>
      <c r="R146" s="1151">
        <f t="shared" ca="1" si="54"/>
        <v>880443213.29780948</v>
      </c>
      <c r="S146" s="1151">
        <f t="shared" ca="1" si="55"/>
        <v>17250493.43649888</v>
      </c>
      <c r="T146" s="1151">
        <f t="shared" ca="1" si="47"/>
        <v>863192719.8613106</v>
      </c>
      <c r="U146" s="1153">
        <f t="shared" ca="1" si="48"/>
        <v>0.11326650713963483</v>
      </c>
      <c r="V146" s="1154">
        <f t="shared" ca="1" si="49"/>
        <v>4.9999999999999933E-2</v>
      </c>
      <c r="X146" s="1155">
        <f t="shared" ca="1" si="56"/>
        <v>46339116.489358366</v>
      </c>
      <c r="Y146" s="1155">
        <f t="shared" ca="1" si="50"/>
        <v>907920.70718407631</v>
      </c>
      <c r="Z146" s="1155">
        <f t="shared" ca="1" si="51"/>
        <v>45431195.782174289</v>
      </c>
      <c r="AA146" s="1153">
        <f t="shared" ca="1" si="52"/>
        <v>0.11324319767682885</v>
      </c>
      <c r="AB146" s="1126"/>
    </row>
    <row r="147" spans="1:28">
      <c r="A147" s="1165">
        <f>'AMORT. PROFILE 0% CPR'!A147</f>
        <v>49152</v>
      </c>
      <c r="C147" s="1125"/>
      <c r="D147" s="1146">
        <f t="shared" ca="1" si="38"/>
        <v>49856</v>
      </c>
      <c r="E147" s="1147">
        <f t="shared" ca="1" si="39"/>
        <v>49884</v>
      </c>
      <c r="F147" s="1148">
        <f t="shared" ca="1" si="40"/>
        <v>4169</v>
      </c>
      <c r="G147" s="1149">
        <f ca="1">IF(F147&lt;&gt;"",COUNTIF($F$11:F147,"&gt;0"),"")</f>
        <v>137</v>
      </c>
      <c r="H147" s="1150">
        <v>1.2839097125528609E-2</v>
      </c>
      <c r="I147" s="1094"/>
      <c r="J147" s="1151">
        <f t="shared" ca="1" si="41"/>
        <v>908623915.64348483</v>
      </c>
      <c r="K147" s="1152">
        <f t="shared" ca="1" si="42"/>
        <v>11665910.703524815</v>
      </c>
      <c r="L147" s="1151">
        <f t="shared" ca="1" si="43"/>
        <v>6210880.4277203633</v>
      </c>
      <c r="M147" s="1151">
        <f t="shared" ca="1" si="44"/>
        <v>0</v>
      </c>
      <c r="N147" s="1151">
        <f t="shared" ca="1" si="53"/>
        <v>890747124.51223969</v>
      </c>
      <c r="O147" s="1094"/>
      <c r="P147" s="1151">
        <f t="shared" ca="1" si="45"/>
        <v>17876791.131245136</v>
      </c>
      <c r="Q147" s="1151">
        <f t="shared" ca="1" si="46"/>
        <v>846209768.28662765</v>
      </c>
      <c r="R147" s="1151">
        <f t="shared" ca="1" si="54"/>
        <v>863192719.8613106</v>
      </c>
      <c r="S147" s="1151">
        <f t="shared" ca="1" si="55"/>
        <v>16982951.574682951</v>
      </c>
      <c r="T147" s="1151">
        <f t="shared" ca="1" si="47"/>
        <v>846209768.28662765</v>
      </c>
      <c r="U147" s="1153">
        <f t="shared" ca="1" si="48"/>
        <v>0.11104728038147875</v>
      </c>
      <c r="V147" s="1154">
        <f t="shared" ca="1" si="49"/>
        <v>5.0000000000000044E-2</v>
      </c>
      <c r="X147" s="1155">
        <f t="shared" ca="1" si="56"/>
        <v>45431195.782174289</v>
      </c>
      <c r="Y147" s="1155">
        <f t="shared" ca="1" si="50"/>
        <v>893839.55656218529</v>
      </c>
      <c r="Z147" s="1155">
        <f t="shared" ca="1" si="51"/>
        <v>44537356.225612104</v>
      </c>
      <c r="AA147" s="1153">
        <f t="shared" ca="1" si="52"/>
        <v>0.11102442762017177</v>
      </c>
      <c r="AB147" s="1126"/>
    </row>
    <row r="148" spans="1:28">
      <c r="A148" s="1165">
        <f>'AMORT. PROFILE 0% CPR'!A148</f>
        <v>49184</v>
      </c>
      <c r="C148" s="1125"/>
      <c r="D148" s="1146">
        <f t="shared" ca="1" si="38"/>
        <v>49887</v>
      </c>
      <c r="E148" s="1147">
        <f t="shared" ca="1" si="39"/>
        <v>49914</v>
      </c>
      <c r="F148" s="1148">
        <f t="shared" ca="1" si="40"/>
        <v>4199</v>
      </c>
      <c r="G148" s="1149">
        <f ca="1">IF(F148&lt;&gt;"",COUNTIF($F$11:F148,"&gt;0"),"")</f>
        <v>138</v>
      </c>
      <c r="H148" s="1150">
        <v>1.2935741665823631E-2</v>
      </c>
      <c r="I148" s="1094"/>
      <c r="J148" s="1151">
        <f t="shared" ca="1" si="41"/>
        <v>890747124.51223969</v>
      </c>
      <c r="K148" s="1152">
        <f t="shared" ca="1" si="42"/>
        <v>11522474.692265568</v>
      </c>
      <c r="L148" s="1151">
        <f t="shared" ca="1" si="43"/>
        <v>6088087.891586069</v>
      </c>
      <c r="M148" s="1151">
        <f t="shared" ca="1" si="44"/>
        <v>0</v>
      </c>
      <c r="N148" s="1151">
        <f t="shared" ca="1" si="53"/>
        <v>873136561.92838812</v>
      </c>
      <c r="O148" s="1094"/>
      <c r="P148" s="1151">
        <f t="shared" ca="1" si="45"/>
        <v>17610562.583851576</v>
      </c>
      <c r="Q148" s="1151">
        <f t="shared" ca="1" si="46"/>
        <v>829479733.83196867</v>
      </c>
      <c r="R148" s="1151">
        <f t="shared" ca="1" si="54"/>
        <v>846209768.28662765</v>
      </c>
      <c r="S148" s="1151">
        <f t="shared" ca="1" si="55"/>
        <v>16730034.454658985</v>
      </c>
      <c r="T148" s="1151">
        <f t="shared" ca="1" si="47"/>
        <v>829479733.83196867</v>
      </c>
      <c r="U148" s="1153">
        <f t="shared" ca="1" si="48"/>
        <v>0.10886247212044302</v>
      </c>
      <c r="V148" s="1154">
        <f t="shared" ca="1" si="49"/>
        <v>5.0000000000000044E-2</v>
      </c>
      <c r="X148" s="1155">
        <f t="shared" ca="1" si="56"/>
        <v>44537356.225612104</v>
      </c>
      <c r="Y148" s="1155">
        <f t="shared" ca="1" si="50"/>
        <v>880528.12919259071</v>
      </c>
      <c r="Z148" s="1155">
        <f t="shared" ca="1" si="51"/>
        <v>43656828.096419513</v>
      </c>
      <c r="AA148" s="1153">
        <f t="shared" ca="1" si="52"/>
        <v>0.10884006897754668</v>
      </c>
      <c r="AB148" s="1126"/>
    </row>
    <row r="149" spans="1:28">
      <c r="A149" s="1165">
        <f>'AMORT. PROFILE 0% CPR'!A149</f>
        <v>49214</v>
      </c>
      <c r="C149" s="1125"/>
      <c r="D149" s="1146">
        <f t="shared" ca="1" si="38"/>
        <v>49918</v>
      </c>
      <c r="E149" s="1147">
        <f t="shared" ca="1" si="39"/>
        <v>49947</v>
      </c>
      <c r="F149" s="1148">
        <f t="shared" ca="1" si="40"/>
        <v>4232</v>
      </c>
      <c r="G149" s="1149">
        <f ca="1">IF(F149&lt;&gt;"",COUNTIF($F$11:F149,"&gt;0"),"")</f>
        <v>139</v>
      </c>
      <c r="H149" s="1150">
        <v>1.3033364791696398E-2</v>
      </c>
      <c r="I149" s="1094"/>
      <c r="J149" s="1151">
        <f t="shared" ca="1" si="41"/>
        <v>873136561.92838812</v>
      </c>
      <c r="K149" s="1152">
        <f t="shared" ca="1" si="42"/>
        <v>11379907.324580295</v>
      </c>
      <c r="L149" s="1151">
        <f t="shared" ca="1" si="43"/>
        <v>5967132.8089600299</v>
      </c>
      <c r="M149" s="1151">
        <f t="shared" ca="1" si="44"/>
        <v>0</v>
      </c>
      <c r="N149" s="1151">
        <f t="shared" ca="1" si="53"/>
        <v>855789521.79484773</v>
      </c>
      <c r="O149" s="1094"/>
      <c r="P149" s="1151">
        <f t="shared" ca="1" si="45"/>
        <v>17347040.133540392</v>
      </c>
      <c r="Q149" s="1151">
        <f t="shared" ca="1" si="46"/>
        <v>813000045.7051053</v>
      </c>
      <c r="R149" s="1151">
        <f t="shared" ca="1" si="54"/>
        <v>829479733.83196867</v>
      </c>
      <c r="S149" s="1151">
        <f t="shared" ca="1" si="55"/>
        <v>16479688.12686336</v>
      </c>
      <c r="T149" s="1151">
        <f t="shared" ca="1" si="47"/>
        <v>813000045.7051053</v>
      </c>
      <c r="U149" s="1153">
        <f t="shared" ca="1" si="48"/>
        <v>0.10671020092522625</v>
      </c>
      <c r="V149" s="1154">
        <f t="shared" ca="1" si="49"/>
        <v>5.0000000000000044E-2</v>
      </c>
      <c r="X149" s="1155">
        <f t="shared" ca="1" si="56"/>
        <v>43656828.096419513</v>
      </c>
      <c r="Y149" s="1155">
        <f t="shared" ca="1" si="50"/>
        <v>867352.00667703152</v>
      </c>
      <c r="Z149" s="1155">
        <f t="shared" ca="1" si="51"/>
        <v>42789476.089742482</v>
      </c>
      <c r="AA149" s="1153">
        <f t="shared" ca="1" si="52"/>
        <v>0.10668824070483753</v>
      </c>
      <c r="AB149" s="1126"/>
    </row>
    <row r="150" spans="1:28">
      <c r="A150" s="1165">
        <f>'AMORT. PROFILE 0% CPR'!A150</f>
        <v>49244</v>
      </c>
      <c r="B150" s="1166"/>
      <c r="C150" s="1125"/>
      <c r="D150" s="1146">
        <f t="shared" ca="1" si="38"/>
        <v>49948</v>
      </c>
      <c r="E150" s="1147">
        <f t="shared" ca="1" si="39"/>
        <v>49975</v>
      </c>
      <c r="F150" s="1148">
        <f t="shared" ca="1" si="40"/>
        <v>4260</v>
      </c>
      <c r="G150" s="1149">
        <f ca="1">IF(F150&lt;&gt;"",COUNTIF($F$11:F150,"&gt;0"),"")</f>
        <v>140</v>
      </c>
      <c r="H150" s="1150">
        <v>1.3123396781396355E-2</v>
      </c>
      <c r="I150" s="1094"/>
      <c r="J150" s="1151">
        <f t="shared" ca="1" si="41"/>
        <v>855789521.79484773</v>
      </c>
      <c r="K150" s="1152">
        <f t="shared" ca="1" si="42"/>
        <v>11230865.455875231</v>
      </c>
      <c r="L150" s="1151">
        <f t="shared" ca="1" si="43"/>
        <v>5848047.2885334799</v>
      </c>
      <c r="M150" s="1151">
        <f t="shared" ca="1" si="44"/>
        <v>0</v>
      </c>
      <c r="N150" s="1151">
        <f t="shared" ca="1" si="53"/>
        <v>838710609.050439</v>
      </c>
      <c r="O150" s="1094"/>
      <c r="P150" s="1151">
        <f t="shared" ca="1" si="45"/>
        <v>17078912.744408727</v>
      </c>
      <c r="Q150" s="1151">
        <f t="shared" ca="1" si="46"/>
        <v>796775078.59791696</v>
      </c>
      <c r="R150" s="1151">
        <f t="shared" ca="1" si="54"/>
        <v>813000045.7051053</v>
      </c>
      <c r="S150" s="1151">
        <f t="shared" ca="1" si="55"/>
        <v>16224967.107188344</v>
      </c>
      <c r="T150" s="1151">
        <f t="shared" ca="1" si="47"/>
        <v>796775078.59791696</v>
      </c>
      <c r="U150" s="1153">
        <f t="shared" ca="1" si="48"/>
        <v>0.10459013607074374</v>
      </c>
      <c r="V150" s="1154">
        <f t="shared" ca="1" si="49"/>
        <v>5.0000000000000155E-2</v>
      </c>
      <c r="X150" s="1155">
        <f t="shared" ca="1" si="56"/>
        <v>42789476.089742482</v>
      </c>
      <c r="Y150" s="1155">
        <f t="shared" ca="1" si="50"/>
        <v>853945.63722038269</v>
      </c>
      <c r="Z150" s="1155">
        <f t="shared" ca="1" si="51"/>
        <v>41935530.452522099</v>
      </c>
      <c r="AA150" s="1153">
        <f t="shared" ca="1" si="52"/>
        <v>0.10456861214502072</v>
      </c>
      <c r="AB150" s="1126"/>
    </row>
    <row r="151" spans="1:28">
      <c r="A151" s="1165">
        <f>'AMORT. PROFILE 0% CPR'!A151</f>
        <v>49275</v>
      </c>
      <c r="C151" s="1167"/>
      <c r="D151" s="1146">
        <f t="shared" ca="1" si="38"/>
        <v>49979</v>
      </c>
      <c r="E151" s="1147">
        <f t="shared" ca="1" si="39"/>
        <v>50006</v>
      </c>
      <c r="F151" s="1148">
        <f t="shared" ca="1" si="40"/>
        <v>4291</v>
      </c>
      <c r="G151" s="1149">
        <f ca="1">IF(F151&lt;&gt;"",COUNTIF($F$11:F151,"&gt;0"),"")</f>
        <v>141</v>
      </c>
      <c r="H151" s="1150">
        <v>1.322381871433074E-2</v>
      </c>
      <c r="I151" s="1094"/>
      <c r="J151" s="1151">
        <f t="shared" ca="1" si="41"/>
        <v>838710609.050439</v>
      </c>
      <c r="K151" s="1152">
        <f t="shared" ca="1" si="42"/>
        <v>11090957.047868928</v>
      </c>
      <c r="L151" s="1151">
        <f t="shared" ca="1" si="43"/>
        <v>5730755.1411658069</v>
      </c>
      <c r="M151" s="1151">
        <f t="shared" ca="1" si="44"/>
        <v>0</v>
      </c>
      <c r="N151" s="1151">
        <f t="shared" ca="1" si="53"/>
        <v>821888896.86140418</v>
      </c>
      <c r="O151" s="1094"/>
      <c r="P151" s="1151">
        <f t="shared" ca="1" si="45"/>
        <v>16821712.189034939</v>
      </c>
      <c r="Q151" s="1151">
        <f t="shared" ca="1" si="46"/>
        <v>780794452.01833391</v>
      </c>
      <c r="R151" s="1151">
        <f t="shared" ca="1" si="54"/>
        <v>796775078.59791696</v>
      </c>
      <c r="S151" s="1151">
        <f t="shared" ca="1" si="55"/>
        <v>15980626.579583049</v>
      </c>
      <c r="T151" s="1151">
        <f t="shared" ca="1" si="47"/>
        <v>780794452.01833391</v>
      </c>
      <c r="U151" s="1153">
        <f t="shared" ca="1" si="48"/>
        <v>0.10250284034862309</v>
      </c>
      <c r="V151" s="1154">
        <f t="shared" ca="1" si="49"/>
        <v>5.0000000000000044E-2</v>
      </c>
      <c r="X151" s="1155">
        <f t="shared" ca="1" si="56"/>
        <v>41935530.452522099</v>
      </c>
      <c r="Y151" s="1155">
        <f t="shared" ca="1" si="50"/>
        <v>841085.60945188999</v>
      </c>
      <c r="Z151" s="1155">
        <f t="shared" ca="1" si="51"/>
        <v>41094444.843070209</v>
      </c>
      <c r="AA151" s="1153">
        <f t="shared" ca="1" si="52"/>
        <v>0.10248174597390543</v>
      </c>
      <c r="AB151" s="1126"/>
    </row>
    <row r="152" spans="1:28">
      <c r="A152" s="1165">
        <f>'AMORT. PROFILE 0% CPR'!A152</f>
        <v>49305</v>
      </c>
      <c r="C152" s="1125"/>
      <c r="D152" s="1146">
        <f t="shared" ca="1" si="38"/>
        <v>50009</v>
      </c>
      <c r="E152" s="1147">
        <f t="shared" ca="1" si="39"/>
        <v>50038</v>
      </c>
      <c r="F152" s="1148">
        <f t="shared" ca="1" si="40"/>
        <v>4323</v>
      </c>
      <c r="G152" s="1149">
        <f ca="1">IF(F152&lt;&gt;"",COUNTIF($F$11:F152,"&gt;0"),"")</f>
        <v>142</v>
      </c>
      <c r="H152" s="1150">
        <v>1.3320595285273972E-2</v>
      </c>
      <c r="I152" s="1094"/>
      <c r="J152" s="1151">
        <f t="shared" ca="1" si="41"/>
        <v>821888896.86140418</v>
      </c>
      <c r="K152" s="1152">
        <f t="shared" ca="1" si="42"/>
        <v>10948049.364551047</v>
      </c>
      <c r="L152" s="1151">
        <f t="shared" ca="1" si="43"/>
        <v>5615264.7169856187</v>
      </c>
      <c r="M152" s="1151">
        <f t="shared" ca="1" si="44"/>
        <v>805325582.77986753</v>
      </c>
      <c r="N152" s="1151">
        <f t="shared" ca="1" si="53"/>
        <v>0</v>
      </c>
      <c r="O152" s="1094"/>
      <c r="P152" s="1151">
        <f t="shared" ca="1" si="45"/>
        <v>821888896.86140418</v>
      </c>
      <c r="Q152" s="1151">
        <f t="shared" ca="1" si="46"/>
        <v>0</v>
      </c>
      <c r="R152" s="1151">
        <f t="shared" ca="1" si="54"/>
        <v>780794452.01833391</v>
      </c>
      <c r="S152" s="1151">
        <f t="shared" ca="1" si="55"/>
        <v>780794452.01833391</v>
      </c>
      <c r="T152" s="1151">
        <f t="shared" ca="1" si="47"/>
        <v>0</v>
      </c>
      <c r="U152" s="1153">
        <f t="shared" ca="1" si="48"/>
        <v>0.10044697833817912</v>
      </c>
      <c r="V152" s="1154" t="str">
        <f t="shared" ca="1" si="49"/>
        <v>n.a.</v>
      </c>
      <c r="X152" s="1155">
        <f t="shared" ca="1" si="56"/>
        <v>41094444.843070209</v>
      </c>
      <c r="Y152" s="1155">
        <f t="shared" ca="1" si="50"/>
        <v>41094444.843070269</v>
      </c>
      <c r="Z152" s="1155">
        <f t="shared" ca="1" si="51"/>
        <v>-5.9604644775390625E-8</v>
      </c>
      <c r="AA152" s="1153">
        <f t="shared" ca="1" si="52"/>
        <v>0.10042630704562612</v>
      </c>
      <c r="AB152" s="1126"/>
    </row>
    <row r="153" spans="1:28">
      <c r="A153" s="1165">
        <f>'AMORT. PROFILE 0% CPR'!A153</f>
        <v>49338</v>
      </c>
      <c r="C153" s="1125"/>
      <c r="D153" s="1146">
        <f t="shared" ca="1" si="38"/>
        <v>50040</v>
      </c>
      <c r="E153" s="1147">
        <f t="shared" ca="1" si="39"/>
        <v>50067</v>
      </c>
      <c r="F153" s="1148">
        <f t="shared" ca="1" si="40"/>
        <v>4352</v>
      </c>
      <c r="G153" s="1149">
        <f ca="1">IF(F153&lt;&gt;"",COUNTIF($F$11:F153,"&gt;0"),"")</f>
        <v>143</v>
      </c>
      <c r="H153" s="1150">
        <v>1.3429315092184863E-2</v>
      </c>
      <c r="I153" s="1094"/>
      <c r="J153" s="1151">
        <f t="shared" ca="1" si="41"/>
        <v>0</v>
      </c>
      <c r="K153" s="1152">
        <f t="shared" ca="1" si="42"/>
        <v>0</v>
      </c>
      <c r="L153" s="1151">
        <f t="shared" ca="1" si="43"/>
        <v>0</v>
      </c>
      <c r="M153" s="1151">
        <f t="shared" ca="1" si="44"/>
        <v>0</v>
      </c>
      <c r="N153" s="1151">
        <f t="shared" ca="1" si="53"/>
        <v>0</v>
      </c>
      <c r="O153" s="1094"/>
      <c r="P153" s="1151">
        <f t="shared" ca="1" si="45"/>
        <v>-5.9604644775390625E-8</v>
      </c>
      <c r="Q153" s="1151">
        <f t="shared" ca="1" si="46"/>
        <v>0</v>
      </c>
      <c r="R153" s="1151">
        <f t="shared" ca="1" si="54"/>
        <v>0</v>
      </c>
      <c r="S153" s="1151">
        <f t="shared" ca="1" si="55"/>
        <v>-5.9604644775390625E-8</v>
      </c>
      <c r="T153" s="1151">
        <f t="shared" ca="1" si="47"/>
        <v>5.9604644775390625E-8</v>
      </c>
      <c r="U153" s="1153">
        <f t="shared" ca="1" si="48"/>
        <v>0</v>
      </c>
      <c r="V153" s="1154" t="str">
        <f t="shared" ca="1" si="49"/>
        <v>n.a.</v>
      </c>
      <c r="X153" s="1155">
        <f t="shared" ca="1" si="56"/>
        <v>-5.9604644775390625E-8</v>
      </c>
      <c r="Y153" s="1155">
        <f t="shared" ca="1" si="50"/>
        <v>0</v>
      </c>
      <c r="Z153" s="1155">
        <f t="shared" ca="1" si="51"/>
        <v>-5.9604644775390625E-8</v>
      </c>
      <c r="AA153" s="1153">
        <f t="shared" ca="1" si="52"/>
        <v>-1.4566139974435636E-16</v>
      </c>
      <c r="AB153" s="1126"/>
    </row>
    <row r="154" spans="1:28">
      <c r="A154" s="1165">
        <f>'AMORT. PROFILE 0% CPR'!A154</f>
        <v>49367</v>
      </c>
      <c r="C154" s="1125"/>
      <c r="D154" s="1146">
        <f t="shared" ca="1" si="38"/>
        <v>50071</v>
      </c>
      <c r="E154" s="1147">
        <f t="shared" ca="1" si="39"/>
        <v>50098</v>
      </c>
      <c r="F154" s="1148">
        <f t="shared" ca="1" si="40"/>
        <v>4383</v>
      </c>
      <c r="G154" s="1149">
        <f ca="1">IF(F154&lt;&gt;"",COUNTIF($F$11:F154,"&gt;0"),"")</f>
        <v>144</v>
      </c>
      <c r="H154" s="1150">
        <v>1.3521071130576162E-2</v>
      </c>
      <c r="I154" s="1094"/>
      <c r="J154" s="1151">
        <f t="shared" ca="1" si="41"/>
        <v>0</v>
      </c>
      <c r="K154" s="1152">
        <f t="shared" ca="1" si="42"/>
        <v>0</v>
      </c>
      <c r="L154" s="1151">
        <f t="shared" ca="1" si="43"/>
        <v>0</v>
      </c>
      <c r="M154" s="1151">
        <f t="shared" ca="1" si="44"/>
        <v>0</v>
      </c>
      <c r="N154" s="1151">
        <f t="shared" ca="1" si="53"/>
        <v>0</v>
      </c>
      <c r="O154" s="1094"/>
      <c r="P154" s="1151">
        <f t="shared" ca="1" si="45"/>
        <v>0</v>
      </c>
      <c r="Q154" s="1151">
        <f t="shared" ca="1" si="46"/>
        <v>0</v>
      </c>
      <c r="R154" s="1151">
        <f t="shared" ca="1" si="54"/>
        <v>5.9604644775390625E-8</v>
      </c>
      <c r="S154" s="1151">
        <f t="shared" ca="1" si="55"/>
        <v>0</v>
      </c>
      <c r="T154" s="1151">
        <f t="shared" ca="1" si="47"/>
        <v>5.9604644775390625E-8</v>
      </c>
      <c r="U154" s="1153">
        <f t="shared" ca="1" si="48"/>
        <v>7.6679674748354119E-18</v>
      </c>
      <c r="V154" s="1154" t="str">
        <f t="shared" ca="1" si="49"/>
        <v>n.a.</v>
      </c>
      <c r="X154" s="1155">
        <f t="shared" ca="1" si="56"/>
        <v>-5.9604644775390625E-8</v>
      </c>
      <c r="Y154" s="1155">
        <f t="shared" ca="1" si="50"/>
        <v>0</v>
      </c>
      <c r="Z154" s="1155">
        <f t="shared" ca="1" si="51"/>
        <v>-5.9604644775390625E-8</v>
      </c>
      <c r="AA154" s="1153">
        <f t="shared" ca="1" si="52"/>
        <v>-1.4566139974435636E-16</v>
      </c>
      <c r="AB154" s="1126"/>
    </row>
    <row r="155" spans="1:28">
      <c r="A155" s="1165">
        <f>'AMORT. PROFILE 0% CPR'!A155</f>
        <v>49395</v>
      </c>
      <c r="C155" s="1125"/>
      <c r="D155" s="1146">
        <f t="shared" ca="1" si="38"/>
        <v>50099</v>
      </c>
      <c r="E155" s="1147">
        <f t="shared" ca="1" si="39"/>
        <v>50126</v>
      </c>
      <c r="F155" s="1148">
        <f t="shared" ca="1" si="40"/>
        <v>4411</v>
      </c>
      <c r="G155" s="1149">
        <f ca="1">IF(F155&lt;&gt;"",COUNTIF($F$11:F155,"&gt;0"),"")</f>
        <v>145</v>
      </c>
      <c r="H155" s="1150">
        <v>1.3633895063393728E-2</v>
      </c>
      <c r="I155" s="1094"/>
      <c r="J155" s="1151">
        <f t="shared" ca="1" si="41"/>
        <v>0</v>
      </c>
      <c r="K155" s="1152">
        <f t="shared" ca="1" si="42"/>
        <v>0</v>
      </c>
      <c r="L155" s="1151">
        <f t="shared" ca="1" si="43"/>
        <v>0</v>
      </c>
      <c r="M155" s="1151">
        <f t="shared" ca="1" si="44"/>
        <v>0</v>
      </c>
      <c r="N155" s="1151">
        <f t="shared" ca="1" si="53"/>
        <v>0</v>
      </c>
      <c r="O155" s="1094"/>
      <c r="P155" s="1151">
        <f t="shared" ca="1" si="45"/>
        <v>0</v>
      </c>
      <c r="Q155" s="1151">
        <f t="shared" ca="1" si="46"/>
        <v>0</v>
      </c>
      <c r="R155" s="1151">
        <f t="shared" ca="1" si="54"/>
        <v>5.9604644775390625E-8</v>
      </c>
      <c r="S155" s="1151">
        <f t="shared" ca="1" si="55"/>
        <v>0</v>
      </c>
      <c r="T155" s="1151">
        <f t="shared" ca="1" si="47"/>
        <v>5.9604644775390625E-8</v>
      </c>
      <c r="U155" s="1153">
        <f t="shared" ca="1" si="48"/>
        <v>7.6679674748354119E-18</v>
      </c>
      <c r="V155" s="1154" t="str">
        <f t="shared" ca="1" si="49"/>
        <v>n.a.</v>
      </c>
      <c r="X155" s="1155">
        <f t="shared" ca="1" si="56"/>
        <v>-5.9604644775390625E-8</v>
      </c>
      <c r="Y155" s="1155">
        <f t="shared" ca="1" si="50"/>
        <v>0</v>
      </c>
      <c r="Z155" s="1155">
        <f t="shared" ca="1" si="51"/>
        <v>-5.9604644775390625E-8</v>
      </c>
      <c r="AA155" s="1153">
        <f t="shared" ca="1" si="52"/>
        <v>-1.4566139974435636E-16</v>
      </c>
      <c r="AB155" s="1126"/>
    </row>
    <row r="156" spans="1:28">
      <c r="A156" s="1165">
        <f>'AMORT. PROFILE 0% CPR'!A156</f>
        <v>49426</v>
      </c>
      <c r="C156" s="1125"/>
      <c r="D156" s="1146">
        <f t="shared" ca="1" si="38"/>
        <v>50130</v>
      </c>
      <c r="E156" s="1147">
        <f t="shared" ca="1" si="39"/>
        <v>50157</v>
      </c>
      <c r="F156" s="1148">
        <f t="shared" ca="1" si="40"/>
        <v>4442</v>
      </c>
      <c r="G156" s="1149">
        <f ca="1">IF(F156&lt;&gt;"",COUNTIF($F$11:F156,"&gt;0"),"")</f>
        <v>146</v>
      </c>
      <c r="H156" s="1150">
        <v>1.374583120308915E-2</v>
      </c>
      <c r="I156" s="1094"/>
      <c r="J156" s="1151">
        <f t="shared" ca="1" si="41"/>
        <v>0</v>
      </c>
      <c r="K156" s="1152">
        <f t="shared" ca="1" si="42"/>
        <v>0</v>
      </c>
      <c r="L156" s="1151">
        <f t="shared" ca="1" si="43"/>
        <v>0</v>
      </c>
      <c r="M156" s="1151">
        <f t="shared" ca="1" si="44"/>
        <v>0</v>
      </c>
      <c r="N156" s="1151">
        <f t="shared" ca="1" si="53"/>
        <v>0</v>
      </c>
      <c r="O156" s="1094"/>
      <c r="P156" s="1151">
        <f t="shared" ca="1" si="45"/>
        <v>0</v>
      </c>
      <c r="Q156" s="1151">
        <f t="shared" ca="1" si="46"/>
        <v>0</v>
      </c>
      <c r="R156" s="1151">
        <f t="shared" ca="1" si="54"/>
        <v>5.9604644775390625E-8</v>
      </c>
      <c r="S156" s="1151">
        <f t="shared" ca="1" si="55"/>
        <v>0</v>
      </c>
      <c r="T156" s="1151">
        <f t="shared" ca="1" si="47"/>
        <v>5.9604644775390625E-8</v>
      </c>
      <c r="U156" s="1153">
        <f t="shared" ca="1" si="48"/>
        <v>7.6679674748354119E-18</v>
      </c>
      <c r="V156" s="1154" t="str">
        <f t="shared" ca="1" si="49"/>
        <v>n.a.</v>
      </c>
      <c r="X156" s="1155">
        <f t="shared" ca="1" si="56"/>
        <v>-5.9604644775390625E-8</v>
      </c>
      <c r="Y156" s="1155">
        <f t="shared" ca="1" si="50"/>
        <v>0</v>
      </c>
      <c r="Z156" s="1155">
        <f t="shared" ca="1" si="51"/>
        <v>-5.9604644775390625E-8</v>
      </c>
      <c r="AA156" s="1153">
        <f t="shared" ca="1" si="52"/>
        <v>-1.4566139974435636E-16</v>
      </c>
      <c r="AB156" s="1126"/>
    </row>
    <row r="157" spans="1:28">
      <c r="A157" s="1165">
        <f>'AMORT. PROFILE 0% CPR'!A157</f>
        <v>49457</v>
      </c>
      <c r="C157" s="1125"/>
      <c r="D157" s="1146">
        <f t="shared" ca="1" si="38"/>
        <v>50160</v>
      </c>
      <c r="E157" s="1147">
        <f t="shared" ca="1" si="39"/>
        <v>50187</v>
      </c>
      <c r="F157" s="1148">
        <f t="shared" ca="1" si="40"/>
        <v>4472</v>
      </c>
      <c r="G157" s="1149">
        <f ca="1">IF(F157&lt;&gt;"",COUNTIF($F$11:F157,"&gt;0"),"")</f>
        <v>147</v>
      </c>
      <c r="H157" s="1150">
        <v>1.3860294491654501E-2</v>
      </c>
      <c r="I157" s="1094"/>
      <c r="J157" s="1151">
        <f t="shared" ca="1" si="41"/>
        <v>0</v>
      </c>
      <c r="K157" s="1152">
        <f t="shared" ca="1" si="42"/>
        <v>0</v>
      </c>
      <c r="L157" s="1151">
        <f t="shared" ca="1" si="43"/>
        <v>0</v>
      </c>
      <c r="M157" s="1151">
        <f t="shared" ca="1" si="44"/>
        <v>0</v>
      </c>
      <c r="N157" s="1151">
        <f t="shared" ca="1" si="53"/>
        <v>0</v>
      </c>
      <c r="O157" s="1094"/>
      <c r="P157" s="1151">
        <f t="shared" ca="1" si="45"/>
        <v>0</v>
      </c>
      <c r="Q157" s="1151">
        <f t="shared" ca="1" si="46"/>
        <v>0</v>
      </c>
      <c r="R157" s="1151">
        <f t="shared" ca="1" si="54"/>
        <v>5.9604644775390625E-8</v>
      </c>
      <c r="S157" s="1151">
        <f t="shared" ca="1" si="55"/>
        <v>0</v>
      </c>
      <c r="T157" s="1151">
        <f t="shared" ca="1" si="47"/>
        <v>5.9604644775390625E-8</v>
      </c>
      <c r="U157" s="1153">
        <f t="shared" ca="1" si="48"/>
        <v>7.6679674748354119E-18</v>
      </c>
      <c r="V157" s="1154" t="str">
        <f t="shared" ca="1" si="49"/>
        <v>n.a.</v>
      </c>
      <c r="X157" s="1155">
        <f t="shared" ca="1" si="56"/>
        <v>-5.9604644775390625E-8</v>
      </c>
      <c r="Y157" s="1155">
        <f t="shared" ca="1" si="50"/>
        <v>0</v>
      </c>
      <c r="Z157" s="1155">
        <f t="shared" ca="1" si="51"/>
        <v>-5.9604644775390625E-8</v>
      </c>
      <c r="AA157" s="1153">
        <f t="shared" ca="1" si="52"/>
        <v>-1.4566139974435636E-16</v>
      </c>
      <c r="AB157" s="1126"/>
    </row>
    <row r="158" spans="1:28">
      <c r="A158" s="1165">
        <f>'AMORT. PROFILE 0% CPR'!A158</f>
        <v>49487</v>
      </c>
      <c r="C158" s="1125"/>
      <c r="D158" s="1146">
        <f t="shared" ca="1" si="38"/>
        <v>50191</v>
      </c>
      <c r="E158" s="1147">
        <f t="shared" ca="1" si="39"/>
        <v>50220</v>
      </c>
      <c r="F158" s="1148">
        <f t="shared" ca="1" si="40"/>
        <v>4505</v>
      </c>
      <c r="G158" s="1149">
        <f ca="1">IF(F158&lt;&gt;"",COUNTIF($F$11:F158,"&gt;0"),"")</f>
        <v>148</v>
      </c>
      <c r="H158" s="1150">
        <v>1.3972418818144639E-2</v>
      </c>
      <c r="I158" s="1094"/>
      <c r="J158" s="1151">
        <f t="shared" ca="1" si="41"/>
        <v>0</v>
      </c>
      <c r="K158" s="1152">
        <f t="shared" ca="1" si="42"/>
        <v>0</v>
      </c>
      <c r="L158" s="1151">
        <f t="shared" ca="1" si="43"/>
        <v>0</v>
      </c>
      <c r="M158" s="1151">
        <f t="shared" ca="1" si="44"/>
        <v>0</v>
      </c>
      <c r="N158" s="1151">
        <f t="shared" ca="1" si="53"/>
        <v>0</v>
      </c>
      <c r="O158" s="1094"/>
      <c r="P158" s="1151">
        <f t="shared" ca="1" si="45"/>
        <v>0</v>
      </c>
      <c r="Q158" s="1151">
        <f t="shared" ca="1" si="46"/>
        <v>0</v>
      </c>
      <c r="R158" s="1151">
        <f t="shared" ca="1" si="54"/>
        <v>5.9604644775390625E-8</v>
      </c>
      <c r="S158" s="1151">
        <f t="shared" ca="1" si="55"/>
        <v>0</v>
      </c>
      <c r="T158" s="1151">
        <f t="shared" ca="1" si="47"/>
        <v>5.9604644775390625E-8</v>
      </c>
      <c r="U158" s="1153">
        <f t="shared" ca="1" si="48"/>
        <v>7.6679674748354119E-18</v>
      </c>
      <c r="V158" s="1154" t="str">
        <f t="shared" ca="1" si="49"/>
        <v>n.a.</v>
      </c>
      <c r="X158" s="1155">
        <f t="shared" ca="1" si="56"/>
        <v>-5.9604644775390625E-8</v>
      </c>
      <c r="Y158" s="1155">
        <f t="shared" ca="1" si="50"/>
        <v>0</v>
      </c>
      <c r="Z158" s="1155">
        <f t="shared" ca="1" si="51"/>
        <v>-5.9604644775390625E-8</v>
      </c>
      <c r="AA158" s="1153">
        <f t="shared" ca="1" si="52"/>
        <v>-1.4566139974435636E-16</v>
      </c>
      <c r="AB158" s="1126"/>
    </row>
    <row r="159" spans="1:28">
      <c r="A159" s="1165">
        <f>'AMORT. PROFILE 0% CPR'!A159</f>
        <v>49517</v>
      </c>
      <c r="C159" s="1125"/>
      <c r="D159" s="1146">
        <f t="shared" ca="1" si="38"/>
        <v>50221</v>
      </c>
      <c r="E159" s="1147">
        <f t="shared" ca="1" si="39"/>
        <v>50248</v>
      </c>
      <c r="F159" s="1148">
        <f t="shared" ca="1" si="40"/>
        <v>4533</v>
      </c>
      <c r="G159" s="1149">
        <f ca="1">IF(F159&lt;&gt;"",COUNTIF($F$11:F159,"&gt;0"),"")</f>
        <v>149</v>
      </c>
      <c r="H159" s="1150">
        <v>1.408602523770945E-2</v>
      </c>
      <c r="I159" s="1094"/>
      <c r="J159" s="1151">
        <f t="shared" ca="1" si="41"/>
        <v>0</v>
      </c>
      <c r="K159" s="1152">
        <f t="shared" ca="1" si="42"/>
        <v>0</v>
      </c>
      <c r="L159" s="1151">
        <f t="shared" ca="1" si="43"/>
        <v>0</v>
      </c>
      <c r="M159" s="1151">
        <f t="shared" ca="1" si="44"/>
        <v>0</v>
      </c>
      <c r="N159" s="1151">
        <f t="shared" ca="1" si="53"/>
        <v>0</v>
      </c>
      <c r="O159" s="1094"/>
      <c r="P159" s="1151">
        <f t="shared" ca="1" si="45"/>
        <v>0</v>
      </c>
      <c r="Q159" s="1151">
        <f t="shared" ca="1" si="46"/>
        <v>0</v>
      </c>
      <c r="R159" s="1151">
        <f t="shared" ca="1" si="54"/>
        <v>5.9604644775390625E-8</v>
      </c>
      <c r="S159" s="1151">
        <f t="shared" ca="1" si="55"/>
        <v>0</v>
      </c>
      <c r="T159" s="1151">
        <f t="shared" ca="1" si="47"/>
        <v>5.9604644775390625E-8</v>
      </c>
      <c r="U159" s="1153">
        <f t="shared" ca="1" si="48"/>
        <v>7.6679674748354119E-18</v>
      </c>
      <c r="V159" s="1154" t="str">
        <f t="shared" ca="1" si="49"/>
        <v>n.a.</v>
      </c>
      <c r="X159" s="1155">
        <f t="shared" ca="1" si="56"/>
        <v>-5.9604644775390625E-8</v>
      </c>
      <c r="Y159" s="1155">
        <f t="shared" ca="1" si="50"/>
        <v>0</v>
      </c>
      <c r="Z159" s="1155">
        <f t="shared" ca="1" si="51"/>
        <v>-5.9604644775390625E-8</v>
      </c>
      <c r="AA159" s="1153">
        <f t="shared" ca="1" si="52"/>
        <v>-1.4566139974435636E-16</v>
      </c>
      <c r="AB159" s="1126"/>
    </row>
    <row r="160" spans="1:28">
      <c r="A160" s="1165">
        <f>'AMORT. PROFILE 0% CPR'!A160</f>
        <v>49548</v>
      </c>
      <c r="C160" s="1125"/>
      <c r="D160" s="1146">
        <f t="shared" ca="1" si="38"/>
        <v>50252</v>
      </c>
      <c r="E160" s="1147">
        <f t="shared" ca="1" si="39"/>
        <v>50279</v>
      </c>
      <c r="F160" s="1148">
        <f t="shared" ca="1" si="40"/>
        <v>4564</v>
      </c>
      <c r="G160" s="1149">
        <f ca="1">IF(F160&lt;&gt;"",COUNTIF($F$11:F160,"&gt;0"),"")</f>
        <v>150</v>
      </c>
      <c r="H160" s="1150">
        <v>1.4212850209998613E-2</v>
      </c>
      <c r="I160" s="1094"/>
      <c r="J160" s="1151">
        <f t="shared" ca="1" si="41"/>
        <v>0</v>
      </c>
      <c r="K160" s="1152">
        <f t="shared" ca="1" si="42"/>
        <v>0</v>
      </c>
      <c r="L160" s="1151">
        <f t="shared" ca="1" si="43"/>
        <v>0</v>
      </c>
      <c r="M160" s="1151">
        <f t="shared" ca="1" si="44"/>
        <v>0</v>
      </c>
      <c r="N160" s="1151">
        <f t="shared" ca="1" si="53"/>
        <v>0</v>
      </c>
      <c r="O160" s="1094"/>
      <c r="P160" s="1151">
        <f t="shared" ca="1" si="45"/>
        <v>0</v>
      </c>
      <c r="Q160" s="1151">
        <f t="shared" ca="1" si="46"/>
        <v>0</v>
      </c>
      <c r="R160" s="1151">
        <f t="shared" ca="1" si="54"/>
        <v>5.9604644775390625E-8</v>
      </c>
      <c r="S160" s="1151">
        <f t="shared" ca="1" si="55"/>
        <v>0</v>
      </c>
      <c r="T160" s="1151">
        <f t="shared" ca="1" si="47"/>
        <v>5.9604644775390625E-8</v>
      </c>
      <c r="U160" s="1153">
        <f t="shared" ca="1" si="48"/>
        <v>7.6679674748354119E-18</v>
      </c>
      <c r="V160" s="1154" t="str">
        <f t="shared" ca="1" si="49"/>
        <v>n.a.</v>
      </c>
      <c r="X160" s="1155">
        <f t="shared" ca="1" si="56"/>
        <v>-5.9604644775390625E-8</v>
      </c>
      <c r="Y160" s="1155">
        <f t="shared" ca="1" si="50"/>
        <v>0</v>
      </c>
      <c r="Z160" s="1155">
        <f t="shared" ca="1" si="51"/>
        <v>-5.9604644775390625E-8</v>
      </c>
      <c r="AA160" s="1153">
        <f t="shared" ca="1" si="52"/>
        <v>-1.4566139974435636E-16</v>
      </c>
      <c r="AB160" s="1126"/>
    </row>
    <row r="161" spans="1:28">
      <c r="A161" s="1165">
        <f>'AMORT. PROFILE 0% CPR'!A161</f>
        <v>49579</v>
      </c>
      <c r="C161" s="1125"/>
      <c r="D161" s="1146">
        <f t="shared" ca="1" si="38"/>
        <v>50283</v>
      </c>
      <c r="E161" s="1147">
        <f t="shared" ca="1" si="39"/>
        <v>50311</v>
      </c>
      <c r="F161" s="1148">
        <f t="shared" ca="1" si="40"/>
        <v>4596</v>
      </c>
      <c r="G161" s="1149">
        <f ca="1">IF(F161&lt;&gt;"",COUNTIF($F$11:F161,"&gt;0"),"")</f>
        <v>151</v>
      </c>
      <c r="H161" s="1150">
        <v>1.4318366202048219E-2</v>
      </c>
      <c r="I161" s="1094"/>
      <c r="J161" s="1151">
        <f t="shared" ca="1" si="41"/>
        <v>0</v>
      </c>
      <c r="K161" s="1152">
        <f t="shared" ca="1" si="42"/>
        <v>0</v>
      </c>
      <c r="L161" s="1151">
        <f t="shared" ca="1" si="43"/>
        <v>0</v>
      </c>
      <c r="M161" s="1151">
        <f t="shared" ca="1" si="44"/>
        <v>0</v>
      </c>
      <c r="N161" s="1151">
        <f t="shared" ca="1" si="53"/>
        <v>0</v>
      </c>
      <c r="O161" s="1094"/>
      <c r="P161" s="1151">
        <f t="shared" ca="1" si="45"/>
        <v>0</v>
      </c>
      <c r="Q161" s="1151">
        <f t="shared" ca="1" si="46"/>
        <v>0</v>
      </c>
      <c r="R161" s="1151">
        <f t="shared" ca="1" si="54"/>
        <v>5.9604644775390625E-8</v>
      </c>
      <c r="S161" s="1151">
        <f t="shared" ca="1" si="55"/>
        <v>0</v>
      </c>
      <c r="T161" s="1151">
        <f t="shared" ca="1" si="47"/>
        <v>5.9604644775390625E-8</v>
      </c>
      <c r="U161" s="1153">
        <f t="shared" ca="1" si="48"/>
        <v>7.6679674748354119E-18</v>
      </c>
      <c r="V161" s="1154" t="str">
        <f t="shared" ca="1" si="49"/>
        <v>n.a.</v>
      </c>
      <c r="X161" s="1155">
        <f t="shared" ca="1" si="56"/>
        <v>-5.9604644775390625E-8</v>
      </c>
      <c r="Y161" s="1155">
        <f t="shared" ca="1" si="50"/>
        <v>0</v>
      </c>
      <c r="Z161" s="1155">
        <f t="shared" ca="1" si="51"/>
        <v>-5.9604644775390625E-8</v>
      </c>
      <c r="AA161" s="1153">
        <f t="shared" ca="1" si="52"/>
        <v>-1.4566139974435636E-16</v>
      </c>
      <c r="AB161" s="1126"/>
    </row>
    <row r="162" spans="1:28">
      <c r="A162" s="1165">
        <f>'AMORT. PROFILE 0% CPR'!A162</f>
        <v>49611</v>
      </c>
      <c r="C162" s="1125"/>
      <c r="D162" s="1146">
        <f t="shared" ca="1" si="38"/>
        <v>50313</v>
      </c>
      <c r="E162" s="1147">
        <f t="shared" ca="1" si="39"/>
        <v>50340</v>
      </c>
      <c r="F162" s="1148">
        <f t="shared" ca="1" si="40"/>
        <v>4625</v>
      </c>
      <c r="G162" s="1149">
        <f ca="1">IF(F162&lt;&gt;"",COUNTIF($F$11:F162,"&gt;0"),"")</f>
        <v>152</v>
      </c>
      <c r="H162" s="1150">
        <v>1.441117846125589E-2</v>
      </c>
      <c r="I162" s="1094"/>
      <c r="J162" s="1151">
        <f t="shared" ca="1" si="41"/>
        <v>0</v>
      </c>
      <c r="K162" s="1152">
        <f t="shared" ca="1" si="42"/>
        <v>0</v>
      </c>
      <c r="L162" s="1151">
        <f t="shared" ca="1" si="43"/>
        <v>0</v>
      </c>
      <c r="M162" s="1151">
        <f t="shared" ca="1" si="44"/>
        <v>0</v>
      </c>
      <c r="N162" s="1151">
        <f t="shared" ca="1" si="53"/>
        <v>0</v>
      </c>
      <c r="O162" s="1094"/>
      <c r="P162" s="1151">
        <f t="shared" ca="1" si="45"/>
        <v>0</v>
      </c>
      <c r="Q162" s="1151">
        <f t="shared" ca="1" si="46"/>
        <v>0</v>
      </c>
      <c r="R162" s="1151">
        <f t="shared" ca="1" si="54"/>
        <v>5.9604644775390625E-8</v>
      </c>
      <c r="S162" s="1151">
        <f t="shared" ca="1" si="55"/>
        <v>0</v>
      </c>
      <c r="T162" s="1151">
        <f t="shared" ca="1" si="47"/>
        <v>5.9604644775390625E-8</v>
      </c>
      <c r="U162" s="1153">
        <f t="shared" ca="1" si="48"/>
        <v>7.6679674748354119E-18</v>
      </c>
      <c r="V162" s="1154" t="str">
        <f t="shared" ca="1" si="49"/>
        <v>n.a.</v>
      </c>
      <c r="X162" s="1155">
        <f t="shared" ca="1" si="56"/>
        <v>-5.9604644775390625E-8</v>
      </c>
      <c r="Y162" s="1155">
        <f t="shared" ca="1" si="50"/>
        <v>0</v>
      </c>
      <c r="Z162" s="1155">
        <f t="shared" ca="1" si="51"/>
        <v>-5.9604644775390625E-8</v>
      </c>
      <c r="AA162" s="1153">
        <f t="shared" ca="1" si="52"/>
        <v>-1.4566139974435636E-16</v>
      </c>
      <c r="AB162" s="1126"/>
    </row>
    <row r="163" spans="1:28">
      <c r="A163" s="1165">
        <f>'AMORT. PROFILE 0% CPR'!A163</f>
        <v>49640</v>
      </c>
      <c r="C163" s="1125"/>
      <c r="D163" s="1146">
        <f t="shared" ca="1" si="38"/>
        <v>50344</v>
      </c>
      <c r="E163" s="1147">
        <f t="shared" ca="1" si="39"/>
        <v>50371</v>
      </c>
      <c r="F163" s="1148">
        <f t="shared" ca="1" si="40"/>
        <v>4656</v>
      </c>
      <c r="G163" s="1149">
        <f ca="1">IF(F163&lt;&gt;"",COUNTIF($F$11:F163,"&gt;0"),"")</f>
        <v>153</v>
      </c>
      <c r="H163" s="1150">
        <v>1.4529656567135439E-2</v>
      </c>
      <c r="I163" s="1094"/>
      <c r="J163" s="1151">
        <f t="shared" ca="1" si="41"/>
        <v>0</v>
      </c>
      <c r="K163" s="1152">
        <f t="shared" ca="1" si="42"/>
        <v>0</v>
      </c>
      <c r="L163" s="1151">
        <f t="shared" ca="1" si="43"/>
        <v>0</v>
      </c>
      <c r="M163" s="1151">
        <f t="shared" ca="1" si="44"/>
        <v>0</v>
      </c>
      <c r="N163" s="1151">
        <f t="shared" ca="1" si="53"/>
        <v>0</v>
      </c>
      <c r="O163" s="1094"/>
      <c r="P163" s="1151">
        <f t="shared" ca="1" si="45"/>
        <v>0</v>
      </c>
      <c r="Q163" s="1151">
        <f t="shared" ca="1" si="46"/>
        <v>0</v>
      </c>
      <c r="R163" s="1151">
        <f t="shared" ca="1" si="54"/>
        <v>5.9604644775390625E-8</v>
      </c>
      <c r="S163" s="1151">
        <f t="shared" ca="1" si="55"/>
        <v>0</v>
      </c>
      <c r="T163" s="1151">
        <f t="shared" ca="1" si="47"/>
        <v>5.9604644775390625E-8</v>
      </c>
      <c r="U163" s="1153">
        <f t="shared" ca="1" si="48"/>
        <v>7.6679674748354119E-18</v>
      </c>
      <c r="V163" s="1154" t="str">
        <f t="shared" ca="1" si="49"/>
        <v>n.a.</v>
      </c>
      <c r="X163" s="1155">
        <f t="shared" ca="1" si="56"/>
        <v>-5.9604644775390625E-8</v>
      </c>
      <c r="Y163" s="1155">
        <f t="shared" ca="1" si="50"/>
        <v>0</v>
      </c>
      <c r="Z163" s="1155">
        <f t="shared" ca="1" si="51"/>
        <v>-5.9604644775390625E-8</v>
      </c>
      <c r="AA163" s="1153">
        <f t="shared" ca="1" si="52"/>
        <v>-1.4566139974435636E-16</v>
      </c>
      <c r="AB163" s="1126"/>
    </row>
    <row r="164" spans="1:28">
      <c r="A164" s="1165">
        <f>'AMORT. PROFILE 0% CPR'!A164</f>
        <v>49670</v>
      </c>
      <c r="C164" s="1125"/>
      <c r="D164" s="1146">
        <f t="shared" ca="1" si="38"/>
        <v>50374</v>
      </c>
      <c r="E164" s="1147">
        <f t="shared" ca="1" si="39"/>
        <v>50402</v>
      </c>
      <c r="F164" s="1148">
        <f t="shared" ca="1" si="40"/>
        <v>4687</v>
      </c>
      <c r="G164" s="1149">
        <f ca="1">IF(F164&lt;&gt;"",COUNTIF($F$11:F164,"&gt;0"),"")</f>
        <v>154</v>
      </c>
      <c r="H164" s="1150">
        <v>1.4624710398279348E-2</v>
      </c>
      <c r="I164" s="1094"/>
      <c r="J164" s="1151">
        <f t="shared" ca="1" si="41"/>
        <v>0</v>
      </c>
      <c r="K164" s="1152">
        <f t="shared" ca="1" si="42"/>
        <v>0</v>
      </c>
      <c r="L164" s="1151">
        <f t="shared" ca="1" si="43"/>
        <v>0</v>
      </c>
      <c r="M164" s="1151">
        <f t="shared" ca="1" si="44"/>
        <v>0</v>
      </c>
      <c r="N164" s="1151">
        <f t="shared" ca="1" si="53"/>
        <v>0</v>
      </c>
      <c r="O164" s="1094"/>
      <c r="P164" s="1151">
        <f t="shared" ca="1" si="45"/>
        <v>0</v>
      </c>
      <c r="Q164" s="1151">
        <f t="shared" ca="1" si="46"/>
        <v>0</v>
      </c>
      <c r="R164" s="1151">
        <f t="shared" ca="1" si="54"/>
        <v>5.9604644775390625E-8</v>
      </c>
      <c r="S164" s="1151">
        <f t="shared" ca="1" si="55"/>
        <v>0</v>
      </c>
      <c r="T164" s="1151">
        <f t="shared" ca="1" si="47"/>
        <v>5.9604644775390625E-8</v>
      </c>
      <c r="U164" s="1153">
        <f t="shared" ca="1" si="48"/>
        <v>7.6679674748354119E-18</v>
      </c>
      <c r="V164" s="1154" t="str">
        <f t="shared" ca="1" si="49"/>
        <v>n.a.</v>
      </c>
      <c r="X164" s="1155">
        <f t="shared" ca="1" si="56"/>
        <v>-5.9604644775390625E-8</v>
      </c>
      <c r="Y164" s="1155">
        <f t="shared" ca="1" si="50"/>
        <v>0</v>
      </c>
      <c r="Z164" s="1155">
        <f t="shared" ca="1" si="51"/>
        <v>-5.9604644775390625E-8</v>
      </c>
      <c r="AA164" s="1153">
        <f t="shared" ca="1" si="52"/>
        <v>-1.4566139974435636E-16</v>
      </c>
      <c r="AB164" s="1126"/>
    </row>
    <row r="165" spans="1:28">
      <c r="A165" s="1165">
        <f>'AMORT. PROFILE 0% CPR'!A165</f>
        <v>49702</v>
      </c>
      <c r="C165" s="1125"/>
      <c r="D165" s="1146">
        <f t="shared" ca="1" si="38"/>
        <v>50405</v>
      </c>
      <c r="E165" s="1147">
        <f t="shared" ca="1" si="39"/>
        <v>50432</v>
      </c>
      <c r="F165" s="1148">
        <f t="shared" ca="1" si="40"/>
        <v>4717</v>
      </c>
      <c r="G165" s="1149">
        <f ca="1">IF(F165&lt;&gt;"",COUNTIF($F$11:F165,"&gt;0"),"")</f>
        <v>155</v>
      </c>
      <c r="H165" s="1150">
        <v>1.4725494240915864E-2</v>
      </c>
      <c r="I165" s="1094"/>
      <c r="J165" s="1151">
        <f t="shared" ca="1" si="41"/>
        <v>0</v>
      </c>
      <c r="K165" s="1152">
        <f t="shared" ca="1" si="42"/>
        <v>0</v>
      </c>
      <c r="L165" s="1151">
        <f t="shared" ca="1" si="43"/>
        <v>0</v>
      </c>
      <c r="M165" s="1151">
        <f t="shared" ca="1" si="44"/>
        <v>0</v>
      </c>
      <c r="N165" s="1151">
        <f t="shared" ca="1" si="53"/>
        <v>0</v>
      </c>
      <c r="O165" s="1094"/>
      <c r="P165" s="1151">
        <f t="shared" ca="1" si="45"/>
        <v>0</v>
      </c>
      <c r="Q165" s="1151">
        <f t="shared" ca="1" si="46"/>
        <v>0</v>
      </c>
      <c r="R165" s="1151">
        <f t="shared" ca="1" si="54"/>
        <v>5.9604644775390625E-8</v>
      </c>
      <c r="S165" s="1151">
        <f t="shared" ca="1" si="55"/>
        <v>0</v>
      </c>
      <c r="T165" s="1151">
        <f t="shared" ca="1" si="47"/>
        <v>5.9604644775390625E-8</v>
      </c>
      <c r="U165" s="1153">
        <f t="shared" ca="1" si="48"/>
        <v>7.6679674748354119E-18</v>
      </c>
      <c r="V165" s="1154" t="str">
        <f t="shared" ca="1" si="49"/>
        <v>n.a.</v>
      </c>
      <c r="X165" s="1155">
        <f t="shared" ca="1" si="56"/>
        <v>-5.9604644775390625E-8</v>
      </c>
      <c r="Y165" s="1155">
        <f t="shared" ca="1" si="50"/>
        <v>0</v>
      </c>
      <c r="Z165" s="1155">
        <f t="shared" ca="1" si="51"/>
        <v>-5.9604644775390625E-8</v>
      </c>
      <c r="AA165" s="1153">
        <f t="shared" ca="1" si="52"/>
        <v>-1.4566139974435636E-16</v>
      </c>
      <c r="AB165" s="1126"/>
    </row>
    <row r="166" spans="1:28">
      <c r="A166" s="1165">
        <f>'AMORT. PROFILE 0% CPR'!A166</f>
        <v>49732</v>
      </c>
      <c r="C166" s="1125"/>
      <c r="D166" s="1146">
        <f t="shared" ca="1" si="38"/>
        <v>50436</v>
      </c>
      <c r="E166" s="1147">
        <f t="shared" ca="1" si="39"/>
        <v>50462</v>
      </c>
      <c r="F166" s="1148">
        <f t="shared" ca="1" si="40"/>
        <v>4747</v>
      </c>
      <c r="G166" s="1149">
        <f ca="1">IF(F166&lt;&gt;"",COUNTIF($F$11:F166,"&gt;0"),"")</f>
        <v>156</v>
      </c>
      <c r="H166" s="1150">
        <v>1.4840873232337378E-2</v>
      </c>
      <c r="I166" s="1094"/>
      <c r="J166" s="1151">
        <f t="shared" ca="1" si="41"/>
        <v>0</v>
      </c>
      <c r="K166" s="1152">
        <f t="shared" ca="1" si="42"/>
        <v>0</v>
      </c>
      <c r="L166" s="1151">
        <f t="shared" ca="1" si="43"/>
        <v>0</v>
      </c>
      <c r="M166" s="1151">
        <f t="shared" ca="1" si="44"/>
        <v>0</v>
      </c>
      <c r="N166" s="1151">
        <f t="shared" ca="1" si="53"/>
        <v>0</v>
      </c>
      <c r="O166" s="1094"/>
      <c r="P166" s="1151">
        <f t="shared" ca="1" si="45"/>
        <v>0</v>
      </c>
      <c r="Q166" s="1151">
        <f t="shared" ca="1" si="46"/>
        <v>0</v>
      </c>
      <c r="R166" s="1151">
        <f t="shared" ca="1" si="54"/>
        <v>5.9604644775390625E-8</v>
      </c>
      <c r="S166" s="1151">
        <f t="shared" ca="1" si="55"/>
        <v>0</v>
      </c>
      <c r="T166" s="1151">
        <f t="shared" ca="1" si="47"/>
        <v>5.9604644775390625E-8</v>
      </c>
      <c r="U166" s="1153">
        <f t="shared" ca="1" si="48"/>
        <v>7.6679674748354119E-18</v>
      </c>
      <c r="V166" s="1154" t="str">
        <f t="shared" ca="1" si="49"/>
        <v>n.a.</v>
      </c>
      <c r="X166" s="1155">
        <f t="shared" ca="1" si="56"/>
        <v>-5.9604644775390625E-8</v>
      </c>
      <c r="Y166" s="1155">
        <f t="shared" ca="1" si="50"/>
        <v>0</v>
      </c>
      <c r="Z166" s="1155">
        <f t="shared" ca="1" si="51"/>
        <v>-5.9604644775390625E-8</v>
      </c>
      <c r="AA166" s="1153">
        <f t="shared" ca="1" si="52"/>
        <v>-1.4566139974435636E-16</v>
      </c>
      <c r="AB166" s="1126"/>
    </row>
    <row r="167" spans="1:28">
      <c r="A167" s="1165">
        <f>'AMORT. PROFILE 0% CPR'!A167</f>
        <v>49761</v>
      </c>
      <c r="C167" s="1125"/>
      <c r="D167" s="1146">
        <f t="shared" ca="1" si="38"/>
        <v>50464</v>
      </c>
      <c r="E167" s="1147">
        <f t="shared" ca="1" si="39"/>
        <v>50493</v>
      </c>
      <c r="F167" s="1148">
        <f t="shared" ca="1" si="40"/>
        <v>4778</v>
      </c>
      <c r="G167" s="1149">
        <f ca="1">IF(F167&lt;&gt;"",COUNTIF($F$11:F167,"&gt;0"),"")</f>
        <v>157</v>
      </c>
      <c r="H167" s="1150">
        <v>1.4954538629712818E-2</v>
      </c>
      <c r="I167" s="1094"/>
      <c r="J167" s="1151">
        <f t="shared" ca="1" si="41"/>
        <v>0</v>
      </c>
      <c r="K167" s="1152">
        <f t="shared" ca="1" si="42"/>
        <v>0</v>
      </c>
      <c r="L167" s="1151">
        <f t="shared" ca="1" si="43"/>
        <v>0</v>
      </c>
      <c r="M167" s="1151">
        <f t="shared" ca="1" si="44"/>
        <v>0</v>
      </c>
      <c r="N167" s="1151">
        <f t="shared" ca="1" si="53"/>
        <v>0</v>
      </c>
      <c r="O167" s="1094"/>
      <c r="P167" s="1151">
        <f t="shared" ca="1" si="45"/>
        <v>0</v>
      </c>
      <c r="Q167" s="1151">
        <f t="shared" ca="1" si="46"/>
        <v>0</v>
      </c>
      <c r="R167" s="1151">
        <f t="shared" ca="1" si="54"/>
        <v>5.9604644775390625E-8</v>
      </c>
      <c r="S167" s="1151">
        <f t="shared" ca="1" si="55"/>
        <v>0</v>
      </c>
      <c r="T167" s="1151">
        <f t="shared" ca="1" si="47"/>
        <v>5.9604644775390625E-8</v>
      </c>
      <c r="U167" s="1153">
        <f t="shared" ca="1" si="48"/>
        <v>7.6679674748354119E-18</v>
      </c>
      <c r="V167" s="1154" t="str">
        <f t="shared" ca="1" si="49"/>
        <v>n.a.</v>
      </c>
      <c r="X167" s="1155">
        <f t="shared" ca="1" si="56"/>
        <v>-5.9604644775390625E-8</v>
      </c>
      <c r="Y167" s="1155">
        <f t="shared" ca="1" si="50"/>
        <v>0</v>
      </c>
      <c r="Z167" s="1155">
        <f t="shared" ca="1" si="51"/>
        <v>-5.9604644775390625E-8</v>
      </c>
      <c r="AA167" s="1153">
        <f t="shared" ca="1" si="52"/>
        <v>-1.4566139974435636E-16</v>
      </c>
      <c r="AB167" s="1126"/>
    </row>
    <row r="168" spans="1:28">
      <c r="A168" s="1165">
        <f>'AMORT. PROFILE 0% CPR'!A168</f>
        <v>49793</v>
      </c>
      <c r="C168" s="1125"/>
      <c r="D168" s="1146">
        <f t="shared" ca="1" si="38"/>
        <v>50495</v>
      </c>
      <c r="E168" s="1147">
        <f t="shared" ca="1" si="39"/>
        <v>50522</v>
      </c>
      <c r="F168" s="1148">
        <f t="shared" ca="1" si="40"/>
        <v>4807</v>
      </c>
      <c r="G168" s="1149">
        <f ca="1">IF(F168&lt;&gt;"",COUNTIF($F$11:F168,"&gt;0"),"")</f>
        <v>158</v>
      </c>
      <c r="H168" s="1150">
        <v>1.504881792198098E-2</v>
      </c>
      <c r="I168" s="1094"/>
      <c r="J168" s="1151">
        <f t="shared" ca="1" si="41"/>
        <v>0</v>
      </c>
      <c r="K168" s="1152">
        <f t="shared" ca="1" si="42"/>
        <v>0</v>
      </c>
      <c r="L168" s="1151">
        <f t="shared" ca="1" si="43"/>
        <v>0</v>
      </c>
      <c r="M168" s="1151">
        <f t="shared" ca="1" si="44"/>
        <v>0</v>
      </c>
      <c r="N168" s="1151">
        <f t="shared" ca="1" si="53"/>
        <v>0</v>
      </c>
      <c r="O168" s="1094"/>
      <c r="P168" s="1151">
        <f t="shared" ca="1" si="45"/>
        <v>0</v>
      </c>
      <c r="Q168" s="1151">
        <f t="shared" ca="1" si="46"/>
        <v>0</v>
      </c>
      <c r="R168" s="1151">
        <f t="shared" ca="1" si="54"/>
        <v>5.9604644775390625E-8</v>
      </c>
      <c r="S168" s="1151">
        <f t="shared" ca="1" si="55"/>
        <v>0</v>
      </c>
      <c r="T168" s="1151">
        <f t="shared" ca="1" si="47"/>
        <v>5.9604644775390625E-8</v>
      </c>
      <c r="U168" s="1153">
        <f t="shared" ca="1" si="48"/>
        <v>7.6679674748354119E-18</v>
      </c>
      <c r="V168" s="1154" t="str">
        <f t="shared" ca="1" si="49"/>
        <v>n.a.</v>
      </c>
      <c r="X168" s="1155">
        <f t="shared" ca="1" si="56"/>
        <v>-5.9604644775390625E-8</v>
      </c>
      <c r="Y168" s="1155">
        <f t="shared" ca="1" si="50"/>
        <v>0</v>
      </c>
      <c r="Z168" s="1155">
        <f t="shared" ca="1" si="51"/>
        <v>-5.9604644775390625E-8</v>
      </c>
      <c r="AA168" s="1153">
        <f t="shared" ca="1" si="52"/>
        <v>-1.4566139974435636E-16</v>
      </c>
      <c r="AB168" s="1126"/>
    </row>
    <row r="169" spans="1:28">
      <c r="A169" s="1165">
        <f>'AMORT. PROFILE 0% CPR'!A169</f>
        <v>49822</v>
      </c>
      <c r="C169" s="1125"/>
      <c r="D169" s="1146">
        <f t="shared" ca="1" si="38"/>
        <v>50525</v>
      </c>
      <c r="E169" s="1147">
        <f t="shared" ca="1" si="39"/>
        <v>50552</v>
      </c>
      <c r="F169" s="1148">
        <f t="shared" ca="1" si="40"/>
        <v>4837</v>
      </c>
      <c r="G169" s="1149">
        <f ca="1">IF(F169&lt;&gt;"",COUNTIF($F$11:F169,"&gt;0"),"")</f>
        <v>159</v>
      </c>
      <c r="H169" s="1150">
        <v>1.5140884402968137E-2</v>
      </c>
      <c r="I169" s="1094"/>
      <c r="J169" s="1151">
        <f t="shared" ca="1" si="41"/>
        <v>0</v>
      </c>
      <c r="K169" s="1152">
        <f t="shared" ca="1" si="42"/>
        <v>0</v>
      </c>
      <c r="L169" s="1151">
        <f t="shared" ca="1" si="43"/>
        <v>0</v>
      </c>
      <c r="M169" s="1151">
        <f t="shared" ca="1" si="44"/>
        <v>0</v>
      </c>
      <c r="N169" s="1151">
        <f t="shared" ca="1" si="53"/>
        <v>0</v>
      </c>
      <c r="O169" s="1094"/>
      <c r="P169" s="1151">
        <f t="shared" ca="1" si="45"/>
        <v>0</v>
      </c>
      <c r="Q169" s="1151">
        <f t="shared" ca="1" si="46"/>
        <v>0</v>
      </c>
      <c r="R169" s="1151">
        <f t="shared" ca="1" si="54"/>
        <v>5.9604644775390625E-8</v>
      </c>
      <c r="S169" s="1151">
        <f t="shared" ca="1" si="55"/>
        <v>0</v>
      </c>
      <c r="T169" s="1151">
        <f t="shared" ca="1" si="47"/>
        <v>5.9604644775390625E-8</v>
      </c>
      <c r="U169" s="1153">
        <f t="shared" ca="1" si="48"/>
        <v>7.6679674748354119E-18</v>
      </c>
      <c r="V169" s="1154" t="str">
        <f t="shared" ca="1" si="49"/>
        <v>n.a.</v>
      </c>
      <c r="X169" s="1155">
        <f t="shared" ca="1" si="56"/>
        <v>-5.9604644775390625E-8</v>
      </c>
      <c r="Y169" s="1155">
        <f t="shared" ca="1" si="50"/>
        <v>0</v>
      </c>
      <c r="Z169" s="1155">
        <f t="shared" ca="1" si="51"/>
        <v>-5.9604644775390625E-8</v>
      </c>
      <c r="AA169" s="1153">
        <f t="shared" ca="1" si="52"/>
        <v>-1.4566139974435636E-16</v>
      </c>
      <c r="AB169" s="1126"/>
    </row>
    <row r="170" spans="1:28">
      <c r="A170" s="1165">
        <f>'AMORT. PROFILE 0% CPR'!A170</f>
        <v>49853</v>
      </c>
      <c r="C170" s="1125"/>
      <c r="D170" s="1146">
        <f t="shared" ca="1" si="38"/>
        <v>50556</v>
      </c>
      <c r="E170" s="1147">
        <f t="shared" ca="1" si="39"/>
        <v>50584</v>
      </c>
      <c r="F170" s="1148">
        <f t="shared" ca="1" si="40"/>
        <v>4869</v>
      </c>
      <c r="G170" s="1149">
        <f ca="1">IF(F170&lt;&gt;"",COUNTIF($F$11:F170,"&gt;0"),"")</f>
        <v>160</v>
      </c>
      <c r="H170" s="1150">
        <v>1.5239153987182522E-2</v>
      </c>
      <c r="I170" s="1094"/>
      <c r="J170" s="1151">
        <f t="shared" ca="1" si="41"/>
        <v>0</v>
      </c>
      <c r="K170" s="1152">
        <f t="shared" ca="1" si="42"/>
        <v>0</v>
      </c>
      <c r="L170" s="1151">
        <f t="shared" ca="1" si="43"/>
        <v>0</v>
      </c>
      <c r="M170" s="1151">
        <f t="shared" ca="1" si="44"/>
        <v>0</v>
      </c>
      <c r="N170" s="1151">
        <f t="shared" ca="1" si="53"/>
        <v>0</v>
      </c>
      <c r="O170" s="1094"/>
      <c r="P170" s="1151">
        <f t="shared" ca="1" si="45"/>
        <v>0</v>
      </c>
      <c r="Q170" s="1151">
        <f t="shared" ca="1" si="46"/>
        <v>0</v>
      </c>
      <c r="R170" s="1151">
        <f t="shared" ca="1" si="54"/>
        <v>5.9604644775390625E-8</v>
      </c>
      <c r="S170" s="1151">
        <f t="shared" ca="1" si="55"/>
        <v>0</v>
      </c>
      <c r="T170" s="1151">
        <f t="shared" ca="1" si="47"/>
        <v>5.9604644775390625E-8</v>
      </c>
      <c r="U170" s="1153">
        <f t="shared" ca="1" si="48"/>
        <v>7.6679674748354119E-18</v>
      </c>
      <c r="V170" s="1154" t="str">
        <f t="shared" ca="1" si="49"/>
        <v>n.a.</v>
      </c>
      <c r="X170" s="1155">
        <f t="shared" ca="1" si="56"/>
        <v>-5.9604644775390625E-8</v>
      </c>
      <c r="Y170" s="1155">
        <f t="shared" ca="1" si="50"/>
        <v>0</v>
      </c>
      <c r="Z170" s="1155">
        <f t="shared" ca="1" si="51"/>
        <v>-5.9604644775390625E-8</v>
      </c>
      <c r="AA170" s="1153">
        <f t="shared" ca="1" si="52"/>
        <v>-1.4566139974435636E-16</v>
      </c>
      <c r="AB170" s="1126"/>
    </row>
    <row r="171" spans="1:28">
      <c r="A171" s="1165">
        <f>'AMORT. PROFILE 0% CPR'!A171</f>
        <v>49884</v>
      </c>
      <c r="C171" s="1125"/>
      <c r="D171" s="1146">
        <f t="shared" ca="1" si="38"/>
        <v>50586</v>
      </c>
      <c r="E171" s="1147">
        <f t="shared" ca="1" si="39"/>
        <v>50613</v>
      </c>
      <c r="F171" s="1148">
        <f t="shared" ca="1" si="40"/>
        <v>4898</v>
      </c>
      <c r="G171" s="1149">
        <f ca="1">IF(F171&lt;&gt;"",COUNTIF($F$11:F171,"&gt;0"),"")</f>
        <v>161</v>
      </c>
      <c r="H171" s="1150">
        <v>1.5343443916137591E-2</v>
      </c>
      <c r="I171" s="1094"/>
      <c r="J171" s="1151">
        <f t="shared" ca="1" si="41"/>
        <v>0</v>
      </c>
      <c r="K171" s="1152">
        <f t="shared" ca="1" si="42"/>
        <v>0</v>
      </c>
      <c r="L171" s="1151">
        <f t="shared" ca="1" si="43"/>
        <v>0</v>
      </c>
      <c r="M171" s="1151">
        <f t="shared" ca="1" si="44"/>
        <v>0</v>
      </c>
      <c r="N171" s="1151">
        <f t="shared" ca="1" si="53"/>
        <v>0</v>
      </c>
      <c r="O171" s="1094"/>
      <c r="P171" s="1151">
        <f t="shared" ca="1" si="45"/>
        <v>0</v>
      </c>
      <c r="Q171" s="1151">
        <f t="shared" ca="1" si="46"/>
        <v>0</v>
      </c>
      <c r="R171" s="1151">
        <f t="shared" ca="1" si="54"/>
        <v>5.9604644775390625E-8</v>
      </c>
      <c r="S171" s="1151">
        <f t="shared" ca="1" si="55"/>
        <v>0</v>
      </c>
      <c r="T171" s="1151">
        <f t="shared" ca="1" si="47"/>
        <v>5.9604644775390625E-8</v>
      </c>
      <c r="U171" s="1153">
        <f t="shared" ca="1" si="48"/>
        <v>7.6679674748354119E-18</v>
      </c>
      <c r="V171" s="1154" t="str">
        <f t="shared" ca="1" si="49"/>
        <v>n.a.</v>
      </c>
      <c r="X171" s="1155">
        <f t="shared" ca="1" si="56"/>
        <v>-5.9604644775390625E-8</v>
      </c>
      <c r="Y171" s="1155">
        <f t="shared" ca="1" si="50"/>
        <v>0</v>
      </c>
      <c r="Z171" s="1155">
        <f t="shared" ca="1" si="51"/>
        <v>-5.9604644775390625E-8</v>
      </c>
      <c r="AA171" s="1153">
        <f t="shared" ca="1" si="52"/>
        <v>-1.4566139974435636E-16</v>
      </c>
      <c r="AB171" s="1126"/>
    </row>
    <row r="172" spans="1:28">
      <c r="A172" s="1165">
        <f>'AMORT. PROFILE 0% CPR'!A172</f>
        <v>49914</v>
      </c>
      <c r="C172" s="1125"/>
      <c r="D172" s="1146">
        <f t="shared" ca="1" si="38"/>
        <v>50617</v>
      </c>
      <c r="E172" s="1147">
        <f t="shared" ca="1" si="39"/>
        <v>50644</v>
      </c>
      <c r="F172" s="1148">
        <f t="shared" ca="1" si="40"/>
        <v>4929</v>
      </c>
      <c r="G172" s="1149">
        <f ca="1">IF(F172&lt;&gt;"",COUNTIF($F$11:F172,"&gt;0"),"")</f>
        <v>162</v>
      </c>
      <c r="H172" s="1150">
        <v>1.5447912871940713E-2</v>
      </c>
      <c r="I172" s="1094"/>
      <c r="J172" s="1151">
        <f t="shared" ca="1" si="41"/>
        <v>0</v>
      </c>
      <c r="K172" s="1152">
        <f t="shared" ca="1" si="42"/>
        <v>0</v>
      </c>
      <c r="L172" s="1151">
        <f t="shared" ca="1" si="43"/>
        <v>0</v>
      </c>
      <c r="M172" s="1151">
        <f t="shared" ca="1" si="44"/>
        <v>0</v>
      </c>
      <c r="N172" s="1151">
        <f t="shared" ca="1" si="53"/>
        <v>0</v>
      </c>
      <c r="O172" s="1094"/>
      <c r="P172" s="1151">
        <f t="shared" ca="1" si="45"/>
        <v>0</v>
      </c>
      <c r="Q172" s="1151">
        <f t="shared" ca="1" si="46"/>
        <v>0</v>
      </c>
      <c r="R172" s="1151">
        <f t="shared" ca="1" si="54"/>
        <v>5.9604644775390625E-8</v>
      </c>
      <c r="S172" s="1151">
        <f t="shared" ca="1" si="55"/>
        <v>0</v>
      </c>
      <c r="T172" s="1151">
        <f t="shared" ca="1" si="47"/>
        <v>5.9604644775390625E-8</v>
      </c>
      <c r="U172" s="1153">
        <f t="shared" ca="1" si="48"/>
        <v>7.6679674748354119E-18</v>
      </c>
      <c r="V172" s="1154" t="str">
        <f t="shared" ca="1" si="49"/>
        <v>n.a.</v>
      </c>
      <c r="X172" s="1155">
        <f t="shared" ca="1" si="56"/>
        <v>-5.9604644775390625E-8</v>
      </c>
      <c r="Y172" s="1155">
        <f t="shared" ca="1" si="50"/>
        <v>0</v>
      </c>
      <c r="Z172" s="1155">
        <f t="shared" ca="1" si="51"/>
        <v>-5.9604644775390625E-8</v>
      </c>
      <c r="AA172" s="1153">
        <f t="shared" ca="1" si="52"/>
        <v>-1.4566139974435636E-16</v>
      </c>
      <c r="AB172" s="1126"/>
    </row>
    <row r="173" spans="1:28">
      <c r="A173" s="1165">
        <f>'AMORT. PROFILE 0% CPR'!A173</f>
        <v>49947</v>
      </c>
      <c r="C173" s="1125"/>
      <c r="D173" s="1146">
        <f t="shared" ca="1" si="38"/>
        <v>50648</v>
      </c>
      <c r="E173" s="1147">
        <f t="shared" ca="1" si="39"/>
        <v>50675</v>
      </c>
      <c r="F173" s="1148">
        <f t="shared" ca="1" si="40"/>
        <v>4960</v>
      </c>
      <c r="G173" s="1149">
        <f ca="1">IF(F173&lt;&gt;"",COUNTIF($F$11:F173,"&gt;0"),"")</f>
        <v>163</v>
      </c>
      <c r="H173" s="1150">
        <v>1.553540043119273E-2</v>
      </c>
      <c r="I173" s="1094"/>
      <c r="J173" s="1151">
        <f t="shared" ca="1" si="41"/>
        <v>0</v>
      </c>
      <c r="K173" s="1152">
        <f t="shared" ca="1" si="42"/>
        <v>0</v>
      </c>
      <c r="L173" s="1151">
        <f t="shared" ca="1" si="43"/>
        <v>0</v>
      </c>
      <c r="M173" s="1151">
        <f t="shared" ca="1" si="44"/>
        <v>0</v>
      </c>
      <c r="N173" s="1151">
        <f t="shared" ca="1" si="53"/>
        <v>0</v>
      </c>
      <c r="O173" s="1094"/>
      <c r="P173" s="1151">
        <f t="shared" ca="1" si="45"/>
        <v>0</v>
      </c>
      <c r="Q173" s="1151">
        <f t="shared" ca="1" si="46"/>
        <v>0</v>
      </c>
      <c r="R173" s="1151">
        <f t="shared" ca="1" si="54"/>
        <v>5.9604644775390625E-8</v>
      </c>
      <c r="S173" s="1151">
        <f t="shared" ca="1" si="55"/>
        <v>0</v>
      </c>
      <c r="T173" s="1151">
        <f t="shared" ca="1" si="47"/>
        <v>5.9604644775390625E-8</v>
      </c>
      <c r="U173" s="1153">
        <f t="shared" ca="1" si="48"/>
        <v>7.6679674748354119E-18</v>
      </c>
      <c r="V173" s="1154" t="str">
        <f t="shared" ca="1" si="49"/>
        <v>n.a.</v>
      </c>
      <c r="X173" s="1155">
        <f t="shared" ca="1" si="56"/>
        <v>-5.9604644775390625E-8</v>
      </c>
      <c r="Y173" s="1155">
        <f t="shared" ca="1" si="50"/>
        <v>0</v>
      </c>
      <c r="Z173" s="1155">
        <f t="shared" ca="1" si="51"/>
        <v>-5.9604644775390625E-8</v>
      </c>
      <c r="AA173" s="1153">
        <f t="shared" ca="1" si="52"/>
        <v>-1.4566139974435636E-16</v>
      </c>
      <c r="AB173" s="1126"/>
    </row>
    <row r="174" spans="1:28">
      <c r="A174" s="1165">
        <f>'AMORT. PROFILE 0% CPR'!A174</f>
        <v>49975</v>
      </c>
      <c r="C174" s="1125"/>
      <c r="D174" s="1146">
        <f t="shared" ca="1" si="38"/>
        <v>50678</v>
      </c>
      <c r="E174" s="1147">
        <f t="shared" ca="1" si="39"/>
        <v>50705</v>
      </c>
      <c r="F174" s="1148">
        <f t="shared" ca="1" si="40"/>
        <v>4990</v>
      </c>
      <c r="G174" s="1149">
        <f ca="1">IF(F174&lt;&gt;"",COUNTIF($F$11:F174,"&gt;0"),"")</f>
        <v>164</v>
      </c>
      <c r="H174" s="1150">
        <v>1.5615344497241317E-2</v>
      </c>
      <c r="I174" s="1094"/>
      <c r="J174" s="1151">
        <f t="shared" ca="1" si="41"/>
        <v>0</v>
      </c>
      <c r="K174" s="1152">
        <f t="shared" ca="1" si="42"/>
        <v>0</v>
      </c>
      <c r="L174" s="1151">
        <f t="shared" ca="1" si="43"/>
        <v>0</v>
      </c>
      <c r="M174" s="1151">
        <f t="shared" ca="1" si="44"/>
        <v>0</v>
      </c>
      <c r="N174" s="1151">
        <f t="shared" ca="1" si="53"/>
        <v>0</v>
      </c>
      <c r="O174" s="1094"/>
      <c r="P174" s="1151">
        <f t="shared" ca="1" si="45"/>
        <v>0</v>
      </c>
      <c r="Q174" s="1151">
        <f t="shared" ca="1" si="46"/>
        <v>0</v>
      </c>
      <c r="R174" s="1151">
        <f t="shared" ca="1" si="54"/>
        <v>5.9604644775390625E-8</v>
      </c>
      <c r="S174" s="1151">
        <f t="shared" ca="1" si="55"/>
        <v>0</v>
      </c>
      <c r="T174" s="1151">
        <f t="shared" ca="1" si="47"/>
        <v>5.9604644775390625E-8</v>
      </c>
      <c r="U174" s="1153">
        <f t="shared" ca="1" si="48"/>
        <v>7.6679674748354119E-18</v>
      </c>
      <c r="V174" s="1154" t="str">
        <f t="shared" ca="1" si="49"/>
        <v>n.a.</v>
      </c>
      <c r="X174" s="1155">
        <f t="shared" ca="1" si="56"/>
        <v>-5.9604644775390625E-8</v>
      </c>
      <c r="Y174" s="1155">
        <f t="shared" ca="1" si="50"/>
        <v>0</v>
      </c>
      <c r="Z174" s="1155">
        <f t="shared" ca="1" si="51"/>
        <v>-5.9604644775390625E-8</v>
      </c>
      <c r="AA174" s="1153">
        <f t="shared" ca="1" si="52"/>
        <v>-1.4566139974435636E-16</v>
      </c>
      <c r="AB174" s="1126"/>
    </row>
    <row r="175" spans="1:28">
      <c r="A175" s="1165">
        <f>'AMORT. PROFILE 0% CPR'!A175</f>
        <v>50006</v>
      </c>
      <c r="C175" s="1125"/>
      <c r="D175" s="1146">
        <f t="shared" ca="1" si="38"/>
        <v>50709</v>
      </c>
      <c r="E175" s="1147">
        <f t="shared" ca="1" si="39"/>
        <v>50738</v>
      </c>
      <c r="F175" s="1148">
        <f t="shared" ca="1" si="40"/>
        <v>5023</v>
      </c>
      <c r="G175" s="1149">
        <f ca="1">IF(F175&lt;&gt;"",COUNTIF($F$11:F175,"&gt;0"),"")</f>
        <v>165</v>
      </c>
      <c r="H175" s="1150">
        <v>1.5720716728036072E-2</v>
      </c>
      <c r="I175" s="1094"/>
      <c r="J175" s="1151">
        <f t="shared" ca="1" si="41"/>
        <v>0</v>
      </c>
      <c r="K175" s="1152">
        <f t="shared" ca="1" si="42"/>
        <v>0</v>
      </c>
      <c r="L175" s="1151">
        <f t="shared" ca="1" si="43"/>
        <v>0</v>
      </c>
      <c r="M175" s="1151">
        <f t="shared" ca="1" si="44"/>
        <v>0</v>
      </c>
      <c r="N175" s="1151">
        <f t="shared" ca="1" si="53"/>
        <v>0</v>
      </c>
      <c r="O175" s="1094"/>
      <c r="P175" s="1151">
        <f t="shared" ca="1" si="45"/>
        <v>0</v>
      </c>
      <c r="Q175" s="1151">
        <f t="shared" ca="1" si="46"/>
        <v>0</v>
      </c>
      <c r="R175" s="1151">
        <f t="shared" ca="1" si="54"/>
        <v>5.9604644775390625E-8</v>
      </c>
      <c r="S175" s="1151">
        <f t="shared" ca="1" si="55"/>
        <v>0</v>
      </c>
      <c r="T175" s="1151">
        <f t="shared" ca="1" si="47"/>
        <v>5.9604644775390625E-8</v>
      </c>
      <c r="U175" s="1153">
        <f t="shared" ca="1" si="48"/>
        <v>7.6679674748354119E-18</v>
      </c>
      <c r="V175" s="1154" t="str">
        <f t="shared" ca="1" si="49"/>
        <v>n.a.</v>
      </c>
      <c r="X175" s="1155">
        <f t="shared" ca="1" si="56"/>
        <v>-5.9604644775390625E-8</v>
      </c>
      <c r="Y175" s="1155">
        <f t="shared" ca="1" si="50"/>
        <v>0</v>
      </c>
      <c r="Z175" s="1155">
        <f t="shared" ca="1" si="51"/>
        <v>-5.9604644775390625E-8</v>
      </c>
      <c r="AA175" s="1153">
        <f t="shared" ca="1" si="52"/>
        <v>-1.4566139974435636E-16</v>
      </c>
      <c r="AB175" s="1126"/>
    </row>
    <row r="176" spans="1:28">
      <c r="A176" s="1165">
        <f>'AMORT. PROFILE 0% CPR'!A176</f>
        <v>50038</v>
      </c>
      <c r="C176" s="1125"/>
      <c r="D176" s="1146">
        <f t="shared" ca="1" si="38"/>
        <v>50739</v>
      </c>
      <c r="E176" s="1147">
        <f t="shared" ca="1" si="39"/>
        <v>50766</v>
      </c>
      <c r="F176" s="1148">
        <f t="shared" ca="1" si="40"/>
        <v>5051</v>
      </c>
      <c r="G176" s="1149">
        <f ca="1">IF(F176&lt;&gt;"",COUNTIF($F$11:F176,"&gt;0"),"")</f>
        <v>166</v>
      </c>
      <c r="H176" s="1150">
        <v>1.580574357171256E-2</v>
      </c>
      <c r="I176" s="1094"/>
      <c r="J176" s="1151">
        <f t="shared" ca="1" si="41"/>
        <v>0</v>
      </c>
      <c r="K176" s="1152">
        <f t="shared" ca="1" si="42"/>
        <v>0</v>
      </c>
      <c r="L176" s="1151">
        <f t="shared" ca="1" si="43"/>
        <v>0</v>
      </c>
      <c r="M176" s="1151">
        <f t="shared" ca="1" si="44"/>
        <v>0</v>
      </c>
      <c r="N176" s="1151">
        <f t="shared" ca="1" si="53"/>
        <v>0</v>
      </c>
      <c r="O176" s="1094"/>
      <c r="P176" s="1151">
        <f t="shared" ca="1" si="45"/>
        <v>0</v>
      </c>
      <c r="Q176" s="1151">
        <f t="shared" ca="1" si="46"/>
        <v>0</v>
      </c>
      <c r="R176" s="1151">
        <f t="shared" ca="1" si="54"/>
        <v>5.9604644775390625E-8</v>
      </c>
      <c r="S176" s="1151">
        <f t="shared" ca="1" si="55"/>
        <v>0</v>
      </c>
      <c r="T176" s="1151">
        <f t="shared" ca="1" si="47"/>
        <v>5.9604644775390625E-8</v>
      </c>
      <c r="U176" s="1153">
        <f t="shared" ca="1" si="48"/>
        <v>7.6679674748354119E-18</v>
      </c>
      <c r="V176" s="1154" t="str">
        <f t="shared" ca="1" si="49"/>
        <v>n.a.</v>
      </c>
      <c r="X176" s="1155">
        <f t="shared" ca="1" si="56"/>
        <v>-5.9604644775390625E-8</v>
      </c>
      <c r="Y176" s="1155">
        <f t="shared" ca="1" si="50"/>
        <v>0</v>
      </c>
      <c r="Z176" s="1155">
        <f t="shared" ca="1" si="51"/>
        <v>-5.9604644775390625E-8</v>
      </c>
      <c r="AA176" s="1153">
        <f t="shared" ca="1" si="52"/>
        <v>-1.4566139974435636E-16</v>
      </c>
      <c r="AB176" s="1126"/>
    </row>
    <row r="177" spans="1:28">
      <c r="A177" s="1165">
        <f>'AMORT. PROFILE 0% CPR'!A177</f>
        <v>50067</v>
      </c>
      <c r="C177" s="1125"/>
      <c r="D177" s="1146">
        <f t="shared" ca="1" si="38"/>
        <v>50770</v>
      </c>
      <c r="E177" s="1147">
        <f t="shared" ca="1" si="39"/>
        <v>50797</v>
      </c>
      <c r="F177" s="1148">
        <f t="shared" ca="1" si="40"/>
        <v>5082</v>
      </c>
      <c r="G177" s="1149">
        <f ca="1">IF(F177&lt;&gt;"",COUNTIF($F$11:F177,"&gt;0"),"")</f>
        <v>167</v>
      </c>
      <c r="H177" s="1150">
        <v>1.5909727788583974E-2</v>
      </c>
      <c r="I177" s="1094"/>
      <c r="J177" s="1151">
        <f t="shared" ca="1" si="41"/>
        <v>0</v>
      </c>
      <c r="K177" s="1152">
        <f t="shared" ca="1" si="42"/>
        <v>0</v>
      </c>
      <c r="L177" s="1151">
        <f t="shared" ca="1" si="43"/>
        <v>0</v>
      </c>
      <c r="M177" s="1151">
        <f t="shared" ca="1" si="44"/>
        <v>0</v>
      </c>
      <c r="N177" s="1151">
        <f t="shared" ca="1" si="53"/>
        <v>0</v>
      </c>
      <c r="O177" s="1094"/>
      <c r="P177" s="1151">
        <f t="shared" ca="1" si="45"/>
        <v>0</v>
      </c>
      <c r="Q177" s="1151">
        <f t="shared" ca="1" si="46"/>
        <v>0</v>
      </c>
      <c r="R177" s="1151">
        <f t="shared" ca="1" si="54"/>
        <v>5.9604644775390625E-8</v>
      </c>
      <c r="S177" s="1151">
        <f t="shared" ca="1" si="55"/>
        <v>0</v>
      </c>
      <c r="T177" s="1151">
        <f t="shared" ca="1" si="47"/>
        <v>5.9604644775390625E-8</v>
      </c>
      <c r="U177" s="1153">
        <f t="shared" ca="1" si="48"/>
        <v>7.6679674748354119E-18</v>
      </c>
      <c r="V177" s="1154" t="str">
        <f t="shared" ca="1" si="49"/>
        <v>n.a.</v>
      </c>
      <c r="X177" s="1155">
        <f t="shared" ca="1" si="56"/>
        <v>-5.9604644775390625E-8</v>
      </c>
      <c r="Y177" s="1155">
        <f t="shared" ca="1" si="50"/>
        <v>0</v>
      </c>
      <c r="Z177" s="1155">
        <f t="shared" ca="1" si="51"/>
        <v>-5.9604644775390625E-8</v>
      </c>
      <c r="AA177" s="1153">
        <f t="shared" ca="1" si="52"/>
        <v>-1.4566139974435636E-16</v>
      </c>
      <c r="AB177" s="1126"/>
    </row>
    <row r="178" spans="1:28">
      <c r="A178" s="1165">
        <f>'AMORT. PROFILE 0% CPR'!A178</f>
        <v>50098</v>
      </c>
      <c r="C178" s="1125"/>
      <c r="D178" s="1146">
        <f t="shared" ca="1" si="38"/>
        <v>50801</v>
      </c>
      <c r="E178" s="1147">
        <f t="shared" ca="1" si="39"/>
        <v>50829</v>
      </c>
      <c r="F178" s="1148">
        <f t="shared" ca="1" si="40"/>
        <v>5114</v>
      </c>
      <c r="G178" s="1149">
        <f ca="1">IF(F178&lt;&gt;"",COUNTIF($F$11:F178,"&gt;0"),"")</f>
        <v>168</v>
      </c>
      <c r="H178" s="1150">
        <v>1.6001483846585514E-2</v>
      </c>
      <c r="I178" s="1094"/>
      <c r="J178" s="1151">
        <f t="shared" ca="1" si="41"/>
        <v>0</v>
      </c>
      <c r="K178" s="1152">
        <f t="shared" ca="1" si="42"/>
        <v>0</v>
      </c>
      <c r="L178" s="1151">
        <f t="shared" ca="1" si="43"/>
        <v>0</v>
      </c>
      <c r="M178" s="1151">
        <f t="shared" ca="1" si="44"/>
        <v>0</v>
      </c>
      <c r="N178" s="1151">
        <f t="shared" ca="1" si="53"/>
        <v>0</v>
      </c>
      <c r="O178" s="1094"/>
      <c r="P178" s="1151">
        <f t="shared" ca="1" si="45"/>
        <v>0</v>
      </c>
      <c r="Q178" s="1151">
        <f t="shared" ca="1" si="46"/>
        <v>0</v>
      </c>
      <c r="R178" s="1151">
        <f t="shared" ca="1" si="54"/>
        <v>5.9604644775390625E-8</v>
      </c>
      <c r="S178" s="1151">
        <f t="shared" ca="1" si="55"/>
        <v>0</v>
      </c>
      <c r="T178" s="1151">
        <f t="shared" ca="1" si="47"/>
        <v>5.9604644775390625E-8</v>
      </c>
      <c r="U178" s="1153">
        <f t="shared" ca="1" si="48"/>
        <v>7.6679674748354119E-18</v>
      </c>
      <c r="V178" s="1154" t="str">
        <f t="shared" ca="1" si="49"/>
        <v>n.a.</v>
      </c>
      <c r="X178" s="1155">
        <f t="shared" ca="1" si="56"/>
        <v>-5.9604644775390625E-8</v>
      </c>
      <c r="Y178" s="1155">
        <f t="shared" ca="1" si="50"/>
        <v>0</v>
      </c>
      <c r="Z178" s="1155">
        <f t="shared" ca="1" si="51"/>
        <v>-5.9604644775390625E-8</v>
      </c>
      <c r="AA178" s="1153">
        <f t="shared" ca="1" si="52"/>
        <v>-1.4566139974435636E-16</v>
      </c>
      <c r="AB178" s="1126"/>
    </row>
    <row r="179" spans="1:28">
      <c r="A179" s="1165">
        <f>'AMORT. PROFILE 0% CPR'!A179</f>
        <v>50126</v>
      </c>
      <c r="C179" s="1125"/>
      <c r="D179" s="1146">
        <f t="shared" ca="1" si="38"/>
        <v>50829</v>
      </c>
      <c r="E179" s="1147">
        <f t="shared" ca="1" si="39"/>
        <v>50857</v>
      </c>
      <c r="F179" s="1148">
        <f t="shared" ca="1" si="40"/>
        <v>5142</v>
      </c>
      <c r="G179" s="1149">
        <f ca="1">IF(F179&lt;&gt;"",COUNTIF($F$11:F179,"&gt;0"),"")</f>
        <v>169</v>
      </c>
      <c r="H179" s="1150">
        <v>1.6094577730115241E-2</v>
      </c>
      <c r="I179" s="1094"/>
      <c r="J179" s="1151">
        <f t="shared" ca="1" si="41"/>
        <v>0</v>
      </c>
      <c r="K179" s="1152">
        <f t="shared" ca="1" si="42"/>
        <v>0</v>
      </c>
      <c r="L179" s="1151">
        <f t="shared" ca="1" si="43"/>
        <v>0</v>
      </c>
      <c r="M179" s="1151">
        <f t="shared" ca="1" si="44"/>
        <v>0</v>
      </c>
      <c r="N179" s="1151">
        <f t="shared" ca="1" si="53"/>
        <v>0</v>
      </c>
      <c r="O179" s="1094"/>
      <c r="P179" s="1151">
        <f t="shared" ca="1" si="45"/>
        <v>0</v>
      </c>
      <c r="Q179" s="1151">
        <f t="shared" ca="1" si="46"/>
        <v>0</v>
      </c>
      <c r="R179" s="1151">
        <f t="shared" ca="1" si="54"/>
        <v>5.9604644775390625E-8</v>
      </c>
      <c r="S179" s="1151">
        <f t="shared" ca="1" si="55"/>
        <v>0</v>
      </c>
      <c r="T179" s="1151">
        <f t="shared" ca="1" si="47"/>
        <v>5.9604644775390625E-8</v>
      </c>
      <c r="U179" s="1153">
        <f t="shared" ca="1" si="48"/>
        <v>7.6679674748354119E-18</v>
      </c>
      <c r="V179" s="1154" t="str">
        <f t="shared" ca="1" si="49"/>
        <v>n.a.</v>
      </c>
      <c r="X179" s="1155">
        <f t="shared" ca="1" si="56"/>
        <v>-5.9604644775390625E-8</v>
      </c>
      <c r="Y179" s="1155">
        <f t="shared" ca="1" si="50"/>
        <v>0</v>
      </c>
      <c r="Z179" s="1155">
        <f t="shared" ca="1" si="51"/>
        <v>-5.9604644775390625E-8</v>
      </c>
      <c r="AA179" s="1153">
        <f t="shared" ca="1" si="52"/>
        <v>-1.4566139974435636E-16</v>
      </c>
      <c r="AB179" s="1126"/>
    </row>
    <row r="180" spans="1:28">
      <c r="A180" s="1165">
        <f>'AMORT. PROFILE 0% CPR'!A180</f>
        <v>50157</v>
      </c>
      <c r="C180" s="1125"/>
      <c r="D180" s="1146">
        <f t="shared" ca="1" si="38"/>
        <v>50860</v>
      </c>
      <c r="E180" s="1147">
        <f t="shared" ca="1" si="39"/>
        <v>50887</v>
      </c>
      <c r="F180" s="1148">
        <f t="shared" ca="1" si="40"/>
        <v>5172</v>
      </c>
      <c r="G180" s="1149">
        <f ca="1">IF(F180&lt;&gt;"",COUNTIF($F$11:F180,"&gt;0"),"")</f>
        <v>170</v>
      </c>
      <c r="H180" s="1150">
        <v>1.622730145022349E-2</v>
      </c>
      <c r="I180" s="1094"/>
      <c r="J180" s="1151">
        <f t="shared" ca="1" si="41"/>
        <v>0</v>
      </c>
      <c r="K180" s="1152">
        <f t="shared" ca="1" si="42"/>
        <v>0</v>
      </c>
      <c r="L180" s="1151">
        <f t="shared" ca="1" si="43"/>
        <v>0</v>
      </c>
      <c r="M180" s="1151">
        <f t="shared" ca="1" si="44"/>
        <v>0</v>
      </c>
      <c r="N180" s="1151">
        <f t="shared" ca="1" si="53"/>
        <v>0</v>
      </c>
      <c r="O180" s="1094"/>
      <c r="P180" s="1151">
        <f t="shared" ca="1" si="45"/>
        <v>0</v>
      </c>
      <c r="Q180" s="1151">
        <f t="shared" ca="1" si="46"/>
        <v>0</v>
      </c>
      <c r="R180" s="1151">
        <f t="shared" ca="1" si="54"/>
        <v>5.9604644775390625E-8</v>
      </c>
      <c r="S180" s="1151">
        <f t="shared" ca="1" si="55"/>
        <v>0</v>
      </c>
      <c r="T180" s="1151">
        <f t="shared" ca="1" si="47"/>
        <v>5.9604644775390625E-8</v>
      </c>
      <c r="U180" s="1153">
        <f t="shared" ca="1" si="48"/>
        <v>7.6679674748354119E-18</v>
      </c>
      <c r="V180" s="1154" t="str">
        <f t="shared" ca="1" si="49"/>
        <v>n.a.</v>
      </c>
      <c r="X180" s="1155">
        <f t="shared" ca="1" si="56"/>
        <v>-5.9604644775390625E-8</v>
      </c>
      <c r="Y180" s="1155">
        <f t="shared" ca="1" si="50"/>
        <v>0</v>
      </c>
      <c r="Z180" s="1155">
        <f t="shared" ca="1" si="51"/>
        <v>-5.9604644775390625E-8</v>
      </c>
      <c r="AA180" s="1153">
        <f t="shared" ca="1" si="52"/>
        <v>-1.4566139974435636E-16</v>
      </c>
      <c r="AB180" s="1126"/>
    </row>
    <row r="181" spans="1:28">
      <c r="A181" s="1165">
        <f>'AMORT. PROFILE 0% CPR'!A181</f>
        <v>50187</v>
      </c>
      <c r="C181" s="1125"/>
      <c r="D181" s="1146">
        <f t="shared" ca="1" si="38"/>
        <v>50890</v>
      </c>
      <c r="E181" s="1147">
        <f t="shared" ca="1" si="39"/>
        <v>50917</v>
      </c>
      <c r="F181" s="1148">
        <f t="shared" ca="1" si="40"/>
        <v>5202</v>
      </c>
      <c r="G181" s="1149">
        <f ca="1">IF(F181&lt;&gt;"",COUNTIF($F$11:F181,"&gt;0"),"")</f>
        <v>171</v>
      </c>
      <c r="H181" s="1150">
        <v>1.6378965258124826E-2</v>
      </c>
      <c r="I181" s="1094"/>
      <c r="J181" s="1151">
        <f t="shared" ca="1" si="41"/>
        <v>0</v>
      </c>
      <c r="K181" s="1152">
        <f t="shared" ca="1" si="42"/>
        <v>0</v>
      </c>
      <c r="L181" s="1151">
        <f t="shared" ca="1" si="43"/>
        <v>0</v>
      </c>
      <c r="M181" s="1151">
        <f t="shared" ca="1" si="44"/>
        <v>0</v>
      </c>
      <c r="N181" s="1151">
        <f t="shared" ca="1" si="53"/>
        <v>0</v>
      </c>
      <c r="O181" s="1094"/>
      <c r="P181" s="1151">
        <f t="shared" ca="1" si="45"/>
        <v>0</v>
      </c>
      <c r="Q181" s="1151">
        <f t="shared" ca="1" si="46"/>
        <v>0</v>
      </c>
      <c r="R181" s="1151">
        <f t="shared" ca="1" si="54"/>
        <v>5.9604644775390625E-8</v>
      </c>
      <c r="S181" s="1151">
        <f t="shared" ca="1" si="55"/>
        <v>0</v>
      </c>
      <c r="T181" s="1151">
        <f t="shared" ca="1" si="47"/>
        <v>5.9604644775390625E-8</v>
      </c>
      <c r="U181" s="1153">
        <f t="shared" ca="1" si="48"/>
        <v>7.6679674748354119E-18</v>
      </c>
      <c r="V181" s="1154" t="str">
        <f t="shared" ca="1" si="49"/>
        <v>n.a.</v>
      </c>
      <c r="X181" s="1155">
        <f t="shared" ca="1" si="56"/>
        <v>-5.9604644775390625E-8</v>
      </c>
      <c r="Y181" s="1155">
        <f t="shared" ca="1" si="50"/>
        <v>0</v>
      </c>
      <c r="Z181" s="1155">
        <f t="shared" ca="1" si="51"/>
        <v>-5.9604644775390625E-8</v>
      </c>
      <c r="AA181" s="1153">
        <f t="shared" ca="1" si="52"/>
        <v>-1.4566139974435636E-16</v>
      </c>
      <c r="AB181" s="1126"/>
    </row>
    <row r="182" spans="1:28">
      <c r="A182" s="1165">
        <f>'AMORT. PROFILE 0% CPR'!A182</f>
        <v>50220</v>
      </c>
      <c r="C182" s="1125"/>
      <c r="D182" s="1146">
        <f t="shared" ca="1" si="38"/>
        <v>50921</v>
      </c>
      <c r="E182" s="1147">
        <f t="shared" ca="1" si="39"/>
        <v>50948</v>
      </c>
      <c r="F182" s="1148">
        <f t="shared" ca="1" si="40"/>
        <v>5233</v>
      </c>
      <c r="G182" s="1149">
        <f ca="1">IF(F182&lt;&gt;"",COUNTIF($F$11:F182,"&gt;0"),"")</f>
        <v>172</v>
      </c>
      <c r="H182" s="1150">
        <v>1.649593965294251E-2</v>
      </c>
      <c r="I182" s="1094"/>
      <c r="J182" s="1151">
        <f t="shared" ca="1" si="41"/>
        <v>0</v>
      </c>
      <c r="K182" s="1152">
        <f t="shared" ca="1" si="42"/>
        <v>0</v>
      </c>
      <c r="L182" s="1151">
        <f t="shared" ca="1" si="43"/>
        <v>0</v>
      </c>
      <c r="M182" s="1151">
        <f t="shared" ca="1" si="44"/>
        <v>0</v>
      </c>
      <c r="N182" s="1151">
        <f t="shared" ca="1" si="53"/>
        <v>0</v>
      </c>
      <c r="O182" s="1094"/>
      <c r="P182" s="1151">
        <f t="shared" ca="1" si="45"/>
        <v>0</v>
      </c>
      <c r="Q182" s="1151">
        <f t="shared" ca="1" si="46"/>
        <v>0</v>
      </c>
      <c r="R182" s="1151">
        <f t="shared" ca="1" si="54"/>
        <v>5.9604644775390625E-8</v>
      </c>
      <c r="S182" s="1151">
        <f t="shared" ca="1" si="55"/>
        <v>0</v>
      </c>
      <c r="T182" s="1151">
        <f t="shared" ca="1" si="47"/>
        <v>5.9604644775390625E-8</v>
      </c>
      <c r="U182" s="1153">
        <f t="shared" ca="1" si="48"/>
        <v>7.6679674748354119E-18</v>
      </c>
      <c r="V182" s="1154" t="str">
        <f t="shared" ca="1" si="49"/>
        <v>n.a.</v>
      </c>
      <c r="X182" s="1155">
        <f t="shared" ca="1" si="56"/>
        <v>-5.9604644775390625E-8</v>
      </c>
      <c r="Y182" s="1155">
        <f t="shared" ca="1" si="50"/>
        <v>0</v>
      </c>
      <c r="Z182" s="1155">
        <f t="shared" ca="1" si="51"/>
        <v>-5.9604644775390625E-8</v>
      </c>
      <c r="AA182" s="1153">
        <f t="shared" ca="1" si="52"/>
        <v>-1.4566139974435636E-16</v>
      </c>
      <c r="AB182" s="1126"/>
    </row>
    <row r="183" spans="1:28">
      <c r="A183" s="1165">
        <f>'AMORT. PROFILE 0% CPR'!A183</f>
        <v>50248</v>
      </c>
      <c r="C183" s="1125"/>
      <c r="D183" s="1146">
        <f t="shared" ca="1" si="38"/>
        <v>50951</v>
      </c>
      <c r="E183" s="1147">
        <f t="shared" ca="1" si="39"/>
        <v>50978</v>
      </c>
      <c r="F183" s="1148">
        <f t="shared" ca="1" si="40"/>
        <v>5263</v>
      </c>
      <c r="G183" s="1149">
        <f ca="1">IF(F183&lt;&gt;"",COUNTIF($F$11:F183,"&gt;0"),"")</f>
        <v>173</v>
      </c>
      <c r="H183" s="1150">
        <v>1.6625995194031577E-2</v>
      </c>
      <c r="I183" s="1094"/>
      <c r="J183" s="1151">
        <f t="shared" ca="1" si="41"/>
        <v>0</v>
      </c>
      <c r="K183" s="1152">
        <f t="shared" ca="1" si="42"/>
        <v>0</v>
      </c>
      <c r="L183" s="1151">
        <f t="shared" ca="1" si="43"/>
        <v>0</v>
      </c>
      <c r="M183" s="1151">
        <f t="shared" ca="1" si="44"/>
        <v>0</v>
      </c>
      <c r="N183" s="1151">
        <f t="shared" ca="1" si="53"/>
        <v>0</v>
      </c>
      <c r="O183" s="1094"/>
      <c r="P183" s="1151">
        <f t="shared" ca="1" si="45"/>
        <v>0</v>
      </c>
      <c r="Q183" s="1151">
        <f t="shared" ca="1" si="46"/>
        <v>0</v>
      </c>
      <c r="R183" s="1151">
        <f t="shared" ca="1" si="54"/>
        <v>5.9604644775390625E-8</v>
      </c>
      <c r="S183" s="1151">
        <f t="shared" ca="1" si="55"/>
        <v>0</v>
      </c>
      <c r="T183" s="1151">
        <f t="shared" ca="1" si="47"/>
        <v>5.9604644775390625E-8</v>
      </c>
      <c r="U183" s="1153">
        <f t="shared" ca="1" si="48"/>
        <v>7.6679674748354119E-18</v>
      </c>
      <c r="V183" s="1154" t="str">
        <f t="shared" ca="1" si="49"/>
        <v>n.a.</v>
      </c>
      <c r="X183" s="1155">
        <f t="shared" ca="1" si="56"/>
        <v>-5.9604644775390625E-8</v>
      </c>
      <c r="Y183" s="1155">
        <f t="shared" ca="1" si="50"/>
        <v>0</v>
      </c>
      <c r="Z183" s="1155">
        <f t="shared" ca="1" si="51"/>
        <v>-5.9604644775390625E-8</v>
      </c>
      <c r="AA183" s="1153">
        <f t="shared" ca="1" si="52"/>
        <v>-1.4566139974435636E-16</v>
      </c>
      <c r="AB183" s="1126"/>
    </row>
    <row r="184" spans="1:28">
      <c r="A184" s="1165">
        <f>'AMORT. PROFILE 0% CPR'!A184</f>
        <v>50279</v>
      </c>
      <c r="C184" s="1125"/>
      <c r="D184" s="1146">
        <f t="shared" ca="1" si="38"/>
        <v>50982</v>
      </c>
      <c r="E184" s="1147">
        <f t="shared" ca="1" si="39"/>
        <v>51011</v>
      </c>
      <c r="F184" s="1148">
        <f t="shared" ca="1" si="40"/>
        <v>5296</v>
      </c>
      <c r="G184" s="1149">
        <f ca="1">IF(F184&lt;&gt;"",COUNTIF($F$11:F184,"&gt;0"),"")</f>
        <v>174</v>
      </c>
      <c r="H184" s="1150">
        <v>1.6770003583705364E-2</v>
      </c>
      <c r="I184" s="1094"/>
      <c r="J184" s="1151">
        <f t="shared" ca="1" si="41"/>
        <v>0</v>
      </c>
      <c r="K184" s="1152">
        <f t="shared" ca="1" si="42"/>
        <v>0</v>
      </c>
      <c r="L184" s="1151">
        <f t="shared" ca="1" si="43"/>
        <v>0</v>
      </c>
      <c r="M184" s="1151">
        <f t="shared" ca="1" si="44"/>
        <v>0</v>
      </c>
      <c r="N184" s="1151">
        <f t="shared" ca="1" si="53"/>
        <v>0</v>
      </c>
      <c r="O184" s="1094"/>
      <c r="P184" s="1151">
        <f t="shared" ca="1" si="45"/>
        <v>0</v>
      </c>
      <c r="Q184" s="1151">
        <f t="shared" ca="1" si="46"/>
        <v>0</v>
      </c>
      <c r="R184" s="1151">
        <f t="shared" ca="1" si="54"/>
        <v>5.9604644775390625E-8</v>
      </c>
      <c r="S184" s="1151">
        <f t="shared" ca="1" si="55"/>
        <v>0</v>
      </c>
      <c r="T184" s="1151">
        <f t="shared" ca="1" si="47"/>
        <v>5.9604644775390625E-8</v>
      </c>
      <c r="U184" s="1153">
        <f t="shared" ca="1" si="48"/>
        <v>7.6679674748354119E-18</v>
      </c>
      <c r="V184" s="1154" t="str">
        <f t="shared" ca="1" si="49"/>
        <v>n.a.</v>
      </c>
      <c r="X184" s="1155">
        <f t="shared" ca="1" si="56"/>
        <v>-5.9604644775390625E-8</v>
      </c>
      <c r="Y184" s="1155">
        <f t="shared" ca="1" si="50"/>
        <v>0</v>
      </c>
      <c r="Z184" s="1155">
        <f t="shared" ca="1" si="51"/>
        <v>-5.9604644775390625E-8</v>
      </c>
      <c r="AA184" s="1153">
        <f t="shared" ca="1" si="52"/>
        <v>-1.4566139974435636E-16</v>
      </c>
      <c r="AB184" s="1126"/>
    </row>
    <row r="185" spans="1:28">
      <c r="A185" s="1165">
        <f>'AMORT. PROFILE 0% CPR'!A185</f>
        <v>50311</v>
      </c>
      <c r="C185" s="1125"/>
      <c r="D185" s="1146">
        <f t="shared" ca="1" si="38"/>
        <v>51013</v>
      </c>
      <c r="E185" s="1147">
        <f t="shared" ca="1" si="39"/>
        <v>51040</v>
      </c>
      <c r="F185" s="1148">
        <f t="shared" ca="1" si="40"/>
        <v>5325</v>
      </c>
      <c r="G185" s="1149">
        <f ca="1">IF(F185&lt;&gt;"",COUNTIF($F$11:F185,"&gt;0"),"")</f>
        <v>175</v>
      </c>
      <c r="H185" s="1150">
        <v>1.6885742730233598E-2</v>
      </c>
      <c r="I185" s="1094"/>
      <c r="J185" s="1151">
        <f t="shared" ca="1" si="41"/>
        <v>0</v>
      </c>
      <c r="K185" s="1152">
        <f t="shared" ca="1" si="42"/>
        <v>0</v>
      </c>
      <c r="L185" s="1151">
        <f t="shared" ca="1" si="43"/>
        <v>0</v>
      </c>
      <c r="M185" s="1151">
        <f t="shared" ca="1" si="44"/>
        <v>0</v>
      </c>
      <c r="N185" s="1151">
        <f t="shared" ca="1" si="53"/>
        <v>0</v>
      </c>
      <c r="O185" s="1094"/>
      <c r="P185" s="1151">
        <f t="shared" ca="1" si="45"/>
        <v>0</v>
      </c>
      <c r="Q185" s="1151">
        <f t="shared" ca="1" si="46"/>
        <v>0</v>
      </c>
      <c r="R185" s="1151">
        <f t="shared" ca="1" si="54"/>
        <v>5.9604644775390625E-8</v>
      </c>
      <c r="S185" s="1151">
        <f t="shared" ca="1" si="55"/>
        <v>0</v>
      </c>
      <c r="T185" s="1151">
        <f t="shared" ca="1" si="47"/>
        <v>5.9604644775390625E-8</v>
      </c>
      <c r="U185" s="1153">
        <f t="shared" ca="1" si="48"/>
        <v>7.6679674748354119E-18</v>
      </c>
      <c r="V185" s="1154" t="str">
        <f t="shared" ca="1" si="49"/>
        <v>n.a.</v>
      </c>
      <c r="X185" s="1155">
        <f t="shared" ca="1" si="56"/>
        <v>-5.9604644775390625E-8</v>
      </c>
      <c r="Y185" s="1155">
        <f t="shared" ca="1" si="50"/>
        <v>0</v>
      </c>
      <c r="Z185" s="1155">
        <f t="shared" ca="1" si="51"/>
        <v>-5.9604644775390625E-8</v>
      </c>
      <c r="AA185" s="1153">
        <f t="shared" ca="1" si="52"/>
        <v>-1.4566139974435636E-16</v>
      </c>
      <c r="AB185" s="1126"/>
    </row>
    <row r="186" spans="1:28">
      <c r="A186" s="1165">
        <f>'AMORT. PROFILE 0% CPR'!A186</f>
        <v>50340</v>
      </c>
      <c r="C186" s="1125"/>
      <c r="D186" s="1146">
        <f t="shared" ca="1" si="38"/>
        <v>51043</v>
      </c>
      <c r="E186" s="1147">
        <f t="shared" ca="1" si="39"/>
        <v>51070</v>
      </c>
      <c r="F186" s="1148">
        <f t="shared" ca="1" si="40"/>
        <v>5355</v>
      </c>
      <c r="G186" s="1149">
        <f ca="1">IF(F186&lt;&gt;"",COUNTIF($F$11:F186,"&gt;0"),"")</f>
        <v>176</v>
      </c>
      <c r="H186" s="1150">
        <v>1.6997256534494937E-2</v>
      </c>
      <c r="I186" s="1094"/>
      <c r="J186" s="1151">
        <f t="shared" ca="1" si="41"/>
        <v>0</v>
      </c>
      <c r="K186" s="1152">
        <f t="shared" ca="1" si="42"/>
        <v>0</v>
      </c>
      <c r="L186" s="1151">
        <f t="shared" ca="1" si="43"/>
        <v>0</v>
      </c>
      <c r="M186" s="1151">
        <f t="shared" ca="1" si="44"/>
        <v>0</v>
      </c>
      <c r="N186" s="1151">
        <f t="shared" ca="1" si="53"/>
        <v>0</v>
      </c>
      <c r="O186" s="1094"/>
      <c r="P186" s="1151">
        <f t="shared" ca="1" si="45"/>
        <v>0</v>
      </c>
      <c r="Q186" s="1151">
        <f t="shared" ca="1" si="46"/>
        <v>0</v>
      </c>
      <c r="R186" s="1151">
        <f t="shared" ca="1" si="54"/>
        <v>5.9604644775390625E-8</v>
      </c>
      <c r="S186" s="1151">
        <f t="shared" ca="1" si="55"/>
        <v>0</v>
      </c>
      <c r="T186" s="1151">
        <f t="shared" ca="1" si="47"/>
        <v>5.9604644775390625E-8</v>
      </c>
      <c r="U186" s="1153">
        <f t="shared" ca="1" si="48"/>
        <v>7.6679674748354119E-18</v>
      </c>
      <c r="V186" s="1154" t="str">
        <f t="shared" ca="1" si="49"/>
        <v>n.a.</v>
      </c>
      <c r="X186" s="1155">
        <f t="shared" ca="1" si="56"/>
        <v>-5.9604644775390625E-8</v>
      </c>
      <c r="Y186" s="1155">
        <f t="shared" ca="1" si="50"/>
        <v>0</v>
      </c>
      <c r="Z186" s="1155">
        <f t="shared" ca="1" si="51"/>
        <v>-5.9604644775390625E-8</v>
      </c>
      <c r="AA186" s="1153">
        <f t="shared" ca="1" si="52"/>
        <v>-1.4566139974435636E-16</v>
      </c>
      <c r="AB186" s="1126"/>
    </row>
    <row r="187" spans="1:28">
      <c r="A187" s="1165">
        <f>'AMORT. PROFILE 0% CPR'!A187</f>
        <v>50371</v>
      </c>
      <c r="C187" s="1125"/>
      <c r="D187" s="1146">
        <f t="shared" ca="1" si="38"/>
        <v>51074</v>
      </c>
      <c r="E187" s="1147">
        <f t="shared" ca="1" si="39"/>
        <v>51102</v>
      </c>
      <c r="F187" s="1148">
        <f t="shared" ca="1" si="40"/>
        <v>5387</v>
      </c>
      <c r="G187" s="1149">
        <f ca="1">IF(F187&lt;&gt;"",COUNTIF($F$11:F187,"&gt;0"),"")</f>
        <v>177</v>
      </c>
      <c r="H187" s="1150">
        <v>1.7130972692743759E-2</v>
      </c>
      <c r="I187" s="1094"/>
      <c r="J187" s="1151">
        <f t="shared" ca="1" si="41"/>
        <v>0</v>
      </c>
      <c r="K187" s="1152">
        <f t="shared" ca="1" si="42"/>
        <v>0</v>
      </c>
      <c r="L187" s="1151">
        <f t="shared" ca="1" si="43"/>
        <v>0</v>
      </c>
      <c r="M187" s="1151">
        <f t="shared" ca="1" si="44"/>
        <v>0</v>
      </c>
      <c r="N187" s="1151">
        <f t="shared" ca="1" si="53"/>
        <v>0</v>
      </c>
      <c r="O187" s="1094"/>
      <c r="P187" s="1151">
        <f t="shared" ca="1" si="45"/>
        <v>0</v>
      </c>
      <c r="Q187" s="1151">
        <f t="shared" ca="1" si="46"/>
        <v>0</v>
      </c>
      <c r="R187" s="1151">
        <f t="shared" ca="1" si="54"/>
        <v>5.9604644775390625E-8</v>
      </c>
      <c r="S187" s="1151">
        <f t="shared" ca="1" si="55"/>
        <v>0</v>
      </c>
      <c r="T187" s="1151">
        <f t="shared" ca="1" si="47"/>
        <v>5.9604644775390625E-8</v>
      </c>
      <c r="U187" s="1153">
        <f t="shared" ca="1" si="48"/>
        <v>7.6679674748354119E-18</v>
      </c>
      <c r="V187" s="1154" t="str">
        <f t="shared" ca="1" si="49"/>
        <v>n.a.</v>
      </c>
      <c r="X187" s="1155">
        <f t="shared" ca="1" si="56"/>
        <v>-5.9604644775390625E-8</v>
      </c>
      <c r="Y187" s="1155">
        <f t="shared" ca="1" si="50"/>
        <v>0</v>
      </c>
      <c r="Z187" s="1155">
        <f t="shared" ca="1" si="51"/>
        <v>-5.9604644775390625E-8</v>
      </c>
      <c r="AA187" s="1153">
        <f t="shared" ca="1" si="52"/>
        <v>-1.4566139974435636E-16</v>
      </c>
      <c r="AB187" s="1126"/>
    </row>
    <row r="188" spans="1:28">
      <c r="A188" s="1165">
        <f>'AMORT. PROFILE 0% CPR'!A188</f>
        <v>50402</v>
      </c>
      <c r="C188" s="1125"/>
      <c r="D188" s="1146">
        <f t="shared" ca="1" si="38"/>
        <v>51104</v>
      </c>
      <c r="E188" s="1147">
        <f t="shared" ca="1" si="39"/>
        <v>51131</v>
      </c>
      <c r="F188" s="1148">
        <f t="shared" ca="1" si="40"/>
        <v>5416</v>
      </c>
      <c r="G188" s="1149">
        <f ca="1">IF(F188&lt;&gt;"",COUNTIF($F$11:F188,"&gt;0"),"")</f>
        <v>178</v>
      </c>
      <c r="H188" s="1150">
        <v>1.7226374147011319E-2</v>
      </c>
      <c r="I188" s="1094"/>
      <c r="J188" s="1151">
        <f t="shared" ca="1" si="41"/>
        <v>0</v>
      </c>
      <c r="K188" s="1152">
        <f t="shared" ca="1" si="42"/>
        <v>0</v>
      </c>
      <c r="L188" s="1151">
        <f t="shared" ca="1" si="43"/>
        <v>0</v>
      </c>
      <c r="M188" s="1151">
        <f t="shared" ca="1" si="44"/>
        <v>0</v>
      </c>
      <c r="N188" s="1151">
        <f t="shared" ca="1" si="53"/>
        <v>0</v>
      </c>
      <c r="O188" s="1094"/>
      <c r="P188" s="1151">
        <f t="shared" ca="1" si="45"/>
        <v>0</v>
      </c>
      <c r="Q188" s="1151">
        <f t="shared" ca="1" si="46"/>
        <v>0</v>
      </c>
      <c r="R188" s="1151">
        <f t="shared" ca="1" si="54"/>
        <v>5.9604644775390625E-8</v>
      </c>
      <c r="S188" s="1151">
        <f t="shared" ca="1" si="55"/>
        <v>0</v>
      </c>
      <c r="T188" s="1151">
        <f t="shared" ca="1" si="47"/>
        <v>5.9604644775390625E-8</v>
      </c>
      <c r="U188" s="1153">
        <f t="shared" ca="1" si="48"/>
        <v>7.6679674748354119E-18</v>
      </c>
      <c r="V188" s="1154" t="str">
        <f t="shared" ca="1" si="49"/>
        <v>n.a.</v>
      </c>
      <c r="X188" s="1155">
        <f t="shared" ca="1" si="56"/>
        <v>-5.9604644775390625E-8</v>
      </c>
      <c r="Y188" s="1155">
        <f t="shared" ca="1" si="50"/>
        <v>0</v>
      </c>
      <c r="Z188" s="1155">
        <f t="shared" ca="1" si="51"/>
        <v>-5.9604644775390625E-8</v>
      </c>
      <c r="AA188" s="1153">
        <f t="shared" ca="1" si="52"/>
        <v>-1.4566139974435636E-16</v>
      </c>
      <c r="AB188" s="1126"/>
    </row>
    <row r="189" spans="1:28">
      <c r="A189" s="1165">
        <f>'AMORT. PROFILE 0% CPR'!A189</f>
        <v>50432</v>
      </c>
      <c r="C189" s="1125"/>
      <c r="D189" s="1146">
        <f t="shared" ca="1" si="38"/>
        <v>51135</v>
      </c>
      <c r="E189" s="1147">
        <f t="shared" ca="1" si="39"/>
        <v>51162</v>
      </c>
      <c r="F189" s="1148">
        <f t="shared" ca="1" si="40"/>
        <v>5447</v>
      </c>
      <c r="G189" s="1149">
        <f ca="1">IF(F189&lt;&gt;"",COUNTIF($F$11:F189,"&gt;0"),"")</f>
        <v>179</v>
      </c>
      <c r="H189" s="1150">
        <v>1.7300299089173389E-2</v>
      </c>
      <c r="I189" s="1094"/>
      <c r="J189" s="1151">
        <f t="shared" ca="1" si="41"/>
        <v>0</v>
      </c>
      <c r="K189" s="1152">
        <f t="shared" ca="1" si="42"/>
        <v>0</v>
      </c>
      <c r="L189" s="1151">
        <f t="shared" ca="1" si="43"/>
        <v>0</v>
      </c>
      <c r="M189" s="1151">
        <f t="shared" ca="1" si="44"/>
        <v>0</v>
      </c>
      <c r="N189" s="1151">
        <f t="shared" ca="1" si="53"/>
        <v>0</v>
      </c>
      <c r="O189" s="1094"/>
      <c r="P189" s="1151">
        <f t="shared" ca="1" si="45"/>
        <v>0</v>
      </c>
      <c r="Q189" s="1151">
        <f t="shared" ca="1" si="46"/>
        <v>0</v>
      </c>
      <c r="R189" s="1151">
        <f t="shared" ca="1" si="54"/>
        <v>5.9604644775390625E-8</v>
      </c>
      <c r="S189" s="1151">
        <f t="shared" ca="1" si="55"/>
        <v>0</v>
      </c>
      <c r="T189" s="1151">
        <f t="shared" ca="1" si="47"/>
        <v>5.9604644775390625E-8</v>
      </c>
      <c r="U189" s="1153">
        <f t="shared" ca="1" si="48"/>
        <v>7.6679674748354119E-18</v>
      </c>
      <c r="V189" s="1154" t="str">
        <f t="shared" ca="1" si="49"/>
        <v>n.a.</v>
      </c>
      <c r="X189" s="1155">
        <f t="shared" ca="1" si="56"/>
        <v>-5.9604644775390625E-8</v>
      </c>
      <c r="Y189" s="1155">
        <f t="shared" ca="1" si="50"/>
        <v>0</v>
      </c>
      <c r="Z189" s="1155">
        <f t="shared" ca="1" si="51"/>
        <v>-5.9604644775390625E-8</v>
      </c>
      <c r="AA189" s="1153">
        <f t="shared" ca="1" si="52"/>
        <v>-1.4566139974435636E-16</v>
      </c>
      <c r="AB189" s="1126"/>
    </row>
    <row r="190" spans="1:28">
      <c r="A190" s="1165">
        <f>'AMORT. PROFILE 0% CPR'!A190</f>
        <v>50462</v>
      </c>
      <c r="C190" s="1125"/>
      <c r="D190" s="1146">
        <f t="shared" ca="1" si="38"/>
        <v>51166</v>
      </c>
      <c r="E190" s="1147">
        <f t="shared" ca="1" si="39"/>
        <v>51193</v>
      </c>
      <c r="F190" s="1148">
        <f t="shared" ca="1" si="40"/>
        <v>5478</v>
      </c>
      <c r="G190" s="1149">
        <f ca="1">IF(F190&lt;&gt;"",COUNTIF($F$11:F190,"&gt;0"),"")</f>
        <v>180</v>
      </c>
      <c r="H190" s="1150">
        <v>1.7421261075670755E-2</v>
      </c>
      <c r="I190" s="1094"/>
      <c r="J190" s="1151">
        <f t="shared" ca="1" si="41"/>
        <v>0</v>
      </c>
      <c r="K190" s="1152">
        <f t="shared" ca="1" si="42"/>
        <v>0</v>
      </c>
      <c r="L190" s="1151">
        <f t="shared" ca="1" si="43"/>
        <v>0</v>
      </c>
      <c r="M190" s="1151">
        <f t="shared" ca="1" si="44"/>
        <v>0</v>
      </c>
      <c r="N190" s="1151">
        <f t="shared" ca="1" si="53"/>
        <v>0</v>
      </c>
      <c r="O190" s="1094"/>
      <c r="P190" s="1151">
        <f t="shared" ca="1" si="45"/>
        <v>0</v>
      </c>
      <c r="Q190" s="1151">
        <f t="shared" ca="1" si="46"/>
        <v>0</v>
      </c>
      <c r="R190" s="1151">
        <f t="shared" ca="1" si="54"/>
        <v>5.9604644775390625E-8</v>
      </c>
      <c r="S190" s="1151">
        <f t="shared" ca="1" si="55"/>
        <v>0</v>
      </c>
      <c r="T190" s="1151">
        <f t="shared" ca="1" si="47"/>
        <v>5.9604644775390625E-8</v>
      </c>
      <c r="U190" s="1153">
        <f t="shared" ca="1" si="48"/>
        <v>7.6679674748354119E-18</v>
      </c>
      <c r="V190" s="1154" t="str">
        <f t="shared" ca="1" si="49"/>
        <v>n.a.</v>
      </c>
      <c r="X190" s="1155">
        <f t="shared" ca="1" si="56"/>
        <v>-5.9604644775390625E-8</v>
      </c>
      <c r="Y190" s="1155">
        <f t="shared" ca="1" si="50"/>
        <v>0</v>
      </c>
      <c r="Z190" s="1155">
        <f t="shared" ca="1" si="51"/>
        <v>-5.9604644775390625E-8</v>
      </c>
      <c r="AA190" s="1153">
        <f t="shared" ca="1" si="52"/>
        <v>-1.4566139974435636E-16</v>
      </c>
      <c r="AB190" s="1126"/>
    </row>
    <row r="191" spans="1:28">
      <c r="A191" s="1165">
        <f>'AMORT. PROFILE 0% CPR'!A191</f>
        <v>50493</v>
      </c>
      <c r="C191" s="1125"/>
      <c r="D191" s="1146">
        <f t="shared" ca="1" si="38"/>
        <v>51195</v>
      </c>
      <c r="E191" s="1147">
        <f t="shared" ca="1" si="39"/>
        <v>51222</v>
      </c>
      <c r="F191" s="1148">
        <f t="shared" ca="1" si="40"/>
        <v>5507</v>
      </c>
      <c r="G191" s="1149">
        <f ca="1">IF(F191&lt;&gt;"",COUNTIF($F$11:F191,"&gt;0"),"")</f>
        <v>181</v>
      </c>
      <c r="H191" s="1150">
        <v>1.7534292494479728E-2</v>
      </c>
      <c r="I191" s="1094"/>
      <c r="J191" s="1151">
        <f t="shared" ca="1" si="41"/>
        <v>0</v>
      </c>
      <c r="K191" s="1152">
        <f t="shared" ca="1" si="42"/>
        <v>0</v>
      </c>
      <c r="L191" s="1151">
        <f t="shared" ca="1" si="43"/>
        <v>0</v>
      </c>
      <c r="M191" s="1151">
        <f t="shared" ca="1" si="44"/>
        <v>0</v>
      </c>
      <c r="N191" s="1151">
        <f t="shared" ca="1" si="53"/>
        <v>0</v>
      </c>
      <c r="O191" s="1094"/>
      <c r="P191" s="1151">
        <f t="shared" ca="1" si="45"/>
        <v>0</v>
      </c>
      <c r="Q191" s="1151">
        <f t="shared" ca="1" si="46"/>
        <v>0</v>
      </c>
      <c r="R191" s="1151">
        <f t="shared" ca="1" si="54"/>
        <v>5.9604644775390625E-8</v>
      </c>
      <c r="S191" s="1151">
        <f t="shared" ca="1" si="55"/>
        <v>0</v>
      </c>
      <c r="T191" s="1151">
        <f t="shared" ca="1" si="47"/>
        <v>5.9604644775390625E-8</v>
      </c>
      <c r="U191" s="1153">
        <f t="shared" ca="1" si="48"/>
        <v>7.6679674748354119E-18</v>
      </c>
      <c r="V191" s="1154" t="str">
        <f t="shared" ca="1" si="49"/>
        <v>n.a.</v>
      </c>
      <c r="X191" s="1155">
        <f t="shared" ca="1" si="56"/>
        <v>-5.9604644775390625E-8</v>
      </c>
      <c r="Y191" s="1155">
        <f t="shared" ca="1" si="50"/>
        <v>0</v>
      </c>
      <c r="Z191" s="1155">
        <f t="shared" ca="1" si="51"/>
        <v>-5.9604644775390625E-8</v>
      </c>
      <c r="AA191" s="1153">
        <f t="shared" ca="1" si="52"/>
        <v>-1.4566139974435636E-16</v>
      </c>
      <c r="AB191" s="1126"/>
    </row>
    <row r="192" spans="1:28">
      <c r="A192" s="1165">
        <f>'AMORT. PROFILE 0% CPR'!A192</f>
        <v>50522</v>
      </c>
      <c r="C192" s="1125"/>
      <c r="D192" s="1146">
        <f t="shared" ca="1" si="38"/>
        <v>51226</v>
      </c>
      <c r="E192" s="1147">
        <f t="shared" ca="1" si="39"/>
        <v>51253</v>
      </c>
      <c r="F192" s="1148">
        <f t="shared" ca="1" si="40"/>
        <v>5538</v>
      </c>
      <c r="G192" s="1149">
        <f ca="1">IF(F192&lt;&gt;"",COUNTIF($F$11:F192,"&gt;0"),"")</f>
        <v>182</v>
      </c>
      <c r="H192" s="1150">
        <v>1.7676261966314354E-2</v>
      </c>
      <c r="I192" s="1094"/>
      <c r="J192" s="1151">
        <f t="shared" ca="1" si="41"/>
        <v>0</v>
      </c>
      <c r="K192" s="1152">
        <f t="shared" ca="1" si="42"/>
        <v>0</v>
      </c>
      <c r="L192" s="1151">
        <f t="shared" ca="1" si="43"/>
        <v>0</v>
      </c>
      <c r="M192" s="1151">
        <f t="shared" ca="1" si="44"/>
        <v>0</v>
      </c>
      <c r="N192" s="1151">
        <f t="shared" ca="1" si="53"/>
        <v>0</v>
      </c>
      <c r="O192" s="1094"/>
      <c r="P192" s="1151">
        <f t="shared" ca="1" si="45"/>
        <v>0</v>
      </c>
      <c r="Q192" s="1151">
        <f t="shared" ca="1" si="46"/>
        <v>0</v>
      </c>
      <c r="R192" s="1151">
        <f t="shared" ca="1" si="54"/>
        <v>5.9604644775390625E-8</v>
      </c>
      <c r="S192" s="1151">
        <f t="shared" ca="1" si="55"/>
        <v>0</v>
      </c>
      <c r="T192" s="1151">
        <f t="shared" ca="1" si="47"/>
        <v>5.9604644775390625E-8</v>
      </c>
      <c r="U192" s="1153">
        <f t="shared" ca="1" si="48"/>
        <v>7.6679674748354119E-18</v>
      </c>
      <c r="V192" s="1154" t="str">
        <f t="shared" ca="1" si="49"/>
        <v>n.a.</v>
      </c>
      <c r="X192" s="1155">
        <f t="shared" ca="1" si="56"/>
        <v>-5.9604644775390625E-8</v>
      </c>
      <c r="Y192" s="1155">
        <f t="shared" ca="1" si="50"/>
        <v>0</v>
      </c>
      <c r="Z192" s="1155">
        <f t="shared" ca="1" si="51"/>
        <v>-5.9604644775390625E-8</v>
      </c>
      <c r="AA192" s="1153">
        <f t="shared" ca="1" si="52"/>
        <v>-1.4566139974435636E-16</v>
      </c>
      <c r="AB192" s="1126"/>
    </row>
    <row r="193" spans="1:28">
      <c r="A193" s="1165">
        <f>'AMORT. PROFILE 0% CPR'!A193</f>
        <v>50552</v>
      </c>
      <c r="C193" s="1125"/>
      <c r="D193" s="1146">
        <f t="shared" ca="1" si="38"/>
        <v>51256</v>
      </c>
      <c r="E193" s="1147">
        <f t="shared" ca="1" si="39"/>
        <v>51284</v>
      </c>
      <c r="F193" s="1148">
        <f t="shared" ca="1" si="40"/>
        <v>5569</v>
      </c>
      <c r="G193" s="1149">
        <f ca="1">IF(F193&lt;&gt;"",COUNTIF($F$11:F193,"&gt;0"),"")</f>
        <v>183</v>
      </c>
      <c r="H193" s="1150">
        <v>1.7802590891272663E-2</v>
      </c>
      <c r="I193" s="1094"/>
      <c r="J193" s="1151">
        <f t="shared" ca="1" si="41"/>
        <v>0</v>
      </c>
      <c r="K193" s="1152">
        <f t="shared" ca="1" si="42"/>
        <v>0</v>
      </c>
      <c r="L193" s="1151">
        <f t="shared" ca="1" si="43"/>
        <v>0</v>
      </c>
      <c r="M193" s="1151">
        <f t="shared" ca="1" si="44"/>
        <v>0</v>
      </c>
      <c r="N193" s="1151">
        <f t="shared" ca="1" si="53"/>
        <v>0</v>
      </c>
      <c r="O193" s="1094"/>
      <c r="P193" s="1151">
        <f t="shared" ca="1" si="45"/>
        <v>0</v>
      </c>
      <c r="Q193" s="1151">
        <f t="shared" ca="1" si="46"/>
        <v>0</v>
      </c>
      <c r="R193" s="1151">
        <f t="shared" ca="1" si="54"/>
        <v>5.9604644775390625E-8</v>
      </c>
      <c r="S193" s="1151">
        <f t="shared" ca="1" si="55"/>
        <v>0</v>
      </c>
      <c r="T193" s="1151">
        <f t="shared" ca="1" si="47"/>
        <v>5.9604644775390625E-8</v>
      </c>
      <c r="U193" s="1153">
        <f t="shared" ca="1" si="48"/>
        <v>7.6679674748354119E-18</v>
      </c>
      <c r="V193" s="1154" t="str">
        <f t="shared" ca="1" si="49"/>
        <v>n.a.</v>
      </c>
      <c r="X193" s="1155">
        <f t="shared" ca="1" si="56"/>
        <v>-5.9604644775390625E-8</v>
      </c>
      <c r="Y193" s="1155">
        <f t="shared" ca="1" si="50"/>
        <v>0</v>
      </c>
      <c r="Z193" s="1155">
        <f t="shared" ca="1" si="51"/>
        <v>-5.9604644775390625E-8</v>
      </c>
      <c r="AA193" s="1153">
        <f t="shared" ca="1" si="52"/>
        <v>-1.4566139974435636E-16</v>
      </c>
      <c r="AB193" s="1126"/>
    </row>
    <row r="194" spans="1:28">
      <c r="A194" s="1165">
        <f>'AMORT. PROFILE 0% CPR'!A194</f>
        <v>50584</v>
      </c>
      <c r="C194" s="1125"/>
      <c r="D194" s="1146">
        <f t="shared" ca="1" si="38"/>
        <v>51287</v>
      </c>
      <c r="E194" s="1147">
        <f t="shared" ca="1" si="39"/>
        <v>51314</v>
      </c>
      <c r="F194" s="1148">
        <f t="shared" ca="1" si="40"/>
        <v>5599</v>
      </c>
      <c r="G194" s="1149">
        <f ca="1">IF(F194&lt;&gt;"",COUNTIF($F$11:F194,"&gt;0"),"")</f>
        <v>184</v>
      </c>
      <c r="H194" s="1150">
        <v>1.7940583529051871E-2</v>
      </c>
      <c r="I194" s="1094"/>
      <c r="J194" s="1151">
        <f t="shared" ca="1" si="41"/>
        <v>0</v>
      </c>
      <c r="K194" s="1152">
        <f t="shared" ca="1" si="42"/>
        <v>0</v>
      </c>
      <c r="L194" s="1151">
        <f t="shared" ca="1" si="43"/>
        <v>0</v>
      </c>
      <c r="M194" s="1151">
        <f t="shared" ca="1" si="44"/>
        <v>0</v>
      </c>
      <c r="N194" s="1151">
        <f t="shared" ca="1" si="53"/>
        <v>0</v>
      </c>
      <c r="O194" s="1094"/>
      <c r="P194" s="1151">
        <f t="shared" ca="1" si="45"/>
        <v>0</v>
      </c>
      <c r="Q194" s="1151">
        <f t="shared" ca="1" si="46"/>
        <v>0</v>
      </c>
      <c r="R194" s="1151">
        <f t="shared" ca="1" si="54"/>
        <v>5.9604644775390625E-8</v>
      </c>
      <c r="S194" s="1151">
        <f t="shared" ca="1" si="55"/>
        <v>0</v>
      </c>
      <c r="T194" s="1151">
        <f t="shared" ca="1" si="47"/>
        <v>5.9604644775390625E-8</v>
      </c>
      <c r="U194" s="1153">
        <f t="shared" ca="1" si="48"/>
        <v>7.6679674748354119E-18</v>
      </c>
      <c r="V194" s="1154" t="str">
        <f t="shared" ca="1" si="49"/>
        <v>n.a.</v>
      </c>
      <c r="X194" s="1155">
        <f t="shared" ca="1" si="56"/>
        <v>-5.9604644775390625E-8</v>
      </c>
      <c r="Y194" s="1155">
        <f t="shared" ca="1" si="50"/>
        <v>0</v>
      </c>
      <c r="Z194" s="1155">
        <f t="shared" ca="1" si="51"/>
        <v>-5.9604644775390625E-8</v>
      </c>
      <c r="AA194" s="1153">
        <f t="shared" ca="1" si="52"/>
        <v>-1.4566139974435636E-16</v>
      </c>
      <c r="AB194" s="1126"/>
    </row>
    <row r="195" spans="1:28">
      <c r="A195" s="1165">
        <f>'AMORT. PROFILE 0% CPR'!A195</f>
        <v>50613</v>
      </c>
      <c r="C195" s="1125"/>
      <c r="D195" s="1146">
        <f t="shared" ca="1" si="38"/>
        <v>51317</v>
      </c>
      <c r="E195" s="1147">
        <f t="shared" ca="1" si="39"/>
        <v>51344</v>
      </c>
      <c r="F195" s="1148">
        <f t="shared" ca="1" si="40"/>
        <v>5629</v>
      </c>
      <c r="G195" s="1149">
        <f ca="1">IF(F195&lt;&gt;"",COUNTIF($F$11:F195,"&gt;0"),"")</f>
        <v>185</v>
      </c>
      <c r="H195" s="1150">
        <v>1.8092906505045664E-2</v>
      </c>
      <c r="I195" s="1094"/>
      <c r="J195" s="1151">
        <f t="shared" ca="1" si="41"/>
        <v>0</v>
      </c>
      <c r="K195" s="1152">
        <f t="shared" ca="1" si="42"/>
        <v>0</v>
      </c>
      <c r="L195" s="1151">
        <f t="shared" ca="1" si="43"/>
        <v>0</v>
      </c>
      <c r="M195" s="1151">
        <f t="shared" ca="1" si="44"/>
        <v>0</v>
      </c>
      <c r="N195" s="1151">
        <f t="shared" ca="1" si="53"/>
        <v>0</v>
      </c>
      <c r="O195" s="1094"/>
      <c r="P195" s="1151">
        <f t="shared" ca="1" si="45"/>
        <v>0</v>
      </c>
      <c r="Q195" s="1151">
        <f t="shared" ca="1" si="46"/>
        <v>0</v>
      </c>
      <c r="R195" s="1151">
        <f t="shared" ca="1" si="54"/>
        <v>5.9604644775390625E-8</v>
      </c>
      <c r="S195" s="1151">
        <f t="shared" ca="1" si="55"/>
        <v>0</v>
      </c>
      <c r="T195" s="1151">
        <f t="shared" ca="1" si="47"/>
        <v>5.9604644775390625E-8</v>
      </c>
      <c r="U195" s="1153">
        <f t="shared" ca="1" si="48"/>
        <v>7.6679674748354119E-18</v>
      </c>
      <c r="V195" s="1154" t="str">
        <f t="shared" ca="1" si="49"/>
        <v>n.a.</v>
      </c>
      <c r="X195" s="1155">
        <f t="shared" ca="1" si="56"/>
        <v>-5.9604644775390625E-8</v>
      </c>
      <c r="Y195" s="1155">
        <f t="shared" ca="1" si="50"/>
        <v>0</v>
      </c>
      <c r="Z195" s="1155">
        <f t="shared" ca="1" si="51"/>
        <v>-5.9604644775390625E-8</v>
      </c>
      <c r="AA195" s="1153">
        <f t="shared" ca="1" si="52"/>
        <v>-1.4566139974435636E-16</v>
      </c>
      <c r="AB195" s="1126"/>
    </row>
    <row r="196" spans="1:28">
      <c r="A196" s="1165">
        <f>'AMORT. PROFILE 0% CPR'!A196</f>
        <v>50644</v>
      </c>
      <c r="C196" s="1125"/>
      <c r="D196" s="1146">
        <f t="shared" ca="1" si="38"/>
        <v>51348</v>
      </c>
      <c r="E196" s="1147">
        <f t="shared" ca="1" si="39"/>
        <v>51375</v>
      </c>
      <c r="F196" s="1148">
        <f t="shared" ca="1" si="40"/>
        <v>5660</v>
      </c>
      <c r="G196" s="1149">
        <f ca="1">IF(F196&lt;&gt;"",COUNTIF($F$11:F196,"&gt;0"),"")</f>
        <v>186</v>
      </c>
      <c r="H196" s="1150">
        <v>1.8259235685001249E-2</v>
      </c>
      <c r="I196" s="1094"/>
      <c r="J196" s="1151">
        <f t="shared" ca="1" si="41"/>
        <v>0</v>
      </c>
      <c r="K196" s="1152">
        <f t="shared" ca="1" si="42"/>
        <v>0</v>
      </c>
      <c r="L196" s="1151">
        <f t="shared" ca="1" si="43"/>
        <v>0</v>
      </c>
      <c r="M196" s="1151">
        <f t="shared" ca="1" si="44"/>
        <v>0</v>
      </c>
      <c r="N196" s="1151">
        <f t="shared" ca="1" si="53"/>
        <v>0</v>
      </c>
      <c r="O196" s="1094"/>
      <c r="P196" s="1151">
        <f t="shared" ca="1" si="45"/>
        <v>0</v>
      </c>
      <c r="Q196" s="1151">
        <f t="shared" ca="1" si="46"/>
        <v>0</v>
      </c>
      <c r="R196" s="1151">
        <f t="shared" ca="1" si="54"/>
        <v>5.9604644775390625E-8</v>
      </c>
      <c r="S196" s="1151">
        <f t="shared" ca="1" si="55"/>
        <v>0</v>
      </c>
      <c r="T196" s="1151">
        <f t="shared" ca="1" si="47"/>
        <v>5.9604644775390625E-8</v>
      </c>
      <c r="U196" s="1153">
        <f t="shared" ca="1" si="48"/>
        <v>7.6679674748354119E-18</v>
      </c>
      <c r="V196" s="1154" t="str">
        <f t="shared" ca="1" si="49"/>
        <v>n.a.</v>
      </c>
      <c r="X196" s="1155">
        <f t="shared" ca="1" si="56"/>
        <v>-5.9604644775390625E-8</v>
      </c>
      <c r="Y196" s="1155">
        <f t="shared" ca="1" si="50"/>
        <v>0</v>
      </c>
      <c r="Z196" s="1155">
        <f t="shared" ca="1" si="51"/>
        <v>-5.9604644775390625E-8</v>
      </c>
      <c r="AA196" s="1153">
        <f t="shared" ca="1" si="52"/>
        <v>-1.4566139974435636E-16</v>
      </c>
      <c r="AB196" s="1126"/>
    </row>
    <row r="197" spans="1:28">
      <c r="A197" s="1165">
        <f>'AMORT. PROFILE 0% CPR'!A197</f>
        <v>50675</v>
      </c>
      <c r="C197" s="1125"/>
      <c r="D197" s="1146">
        <f t="shared" ca="1" si="38"/>
        <v>51379</v>
      </c>
      <c r="E197" s="1147">
        <f t="shared" ca="1" si="39"/>
        <v>51406</v>
      </c>
      <c r="F197" s="1148">
        <f t="shared" ca="1" si="40"/>
        <v>5691</v>
      </c>
      <c r="G197" s="1149">
        <f ca="1">IF(F197&lt;&gt;"",COUNTIF($F$11:F197,"&gt;0"),"")</f>
        <v>187</v>
      </c>
      <c r="H197" s="1150">
        <v>1.8405462194940533E-2</v>
      </c>
      <c r="I197" s="1094"/>
      <c r="J197" s="1151">
        <f t="shared" ca="1" si="41"/>
        <v>0</v>
      </c>
      <c r="K197" s="1152">
        <f t="shared" ca="1" si="42"/>
        <v>0</v>
      </c>
      <c r="L197" s="1151">
        <f t="shared" ca="1" si="43"/>
        <v>0</v>
      </c>
      <c r="M197" s="1151">
        <f t="shared" ca="1" si="44"/>
        <v>0</v>
      </c>
      <c r="N197" s="1151">
        <f t="shared" ca="1" si="53"/>
        <v>0</v>
      </c>
      <c r="O197" s="1094"/>
      <c r="P197" s="1151">
        <f t="shared" ca="1" si="45"/>
        <v>0</v>
      </c>
      <c r="Q197" s="1151">
        <f t="shared" ca="1" si="46"/>
        <v>0</v>
      </c>
      <c r="R197" s="1151">
        <f t="shared" ca="1" si="54"/>
        <v>5.9604644775390625E-8</v>
      </c>
      <c r="S197" s="1151">
        <f t="shared" ca="1" si="55"/>
        <v>0</v>
      </c>
      <c r="T197" s="1151">
        <f t="shared" ca="1" si="47"/>
        <v>5.9604644775390625E-8</v>
      </c>
      <c r="U197" s="1153">
        <f t="shared" ca="1" si="48"/>
        <v>7.6679674748354119E-18</v>
      </c>
      <c r="V197" s="1154" t="str">
        <f t="shared" ca="1" si="49"/>
        <v>n.a.</v>
      </c>
      <c r="X197" s="1155">
        <f t="shared" ca="1" si="56"/>
        <v>-5.9604644775390625E-8</v>
      </c>
      <c r="Y197" s="1155">
        <f t="shared" ca="1" si="50"/>
        <v>0</v>
      </c>
      <c r="Z197" s="1155">
        <f t="shared" ca="1" si="51"/>
        <v>-5.9604644775390625E-8</v>
      </c>
      <c r="AA197" s="1153">
        <f t="shared" ca="1" si="52"/>
        <v>-1.4566139974435636E-16</v>
      </c>
      <c r="AB197" s="1126"/>
    </row>
    <row r="198" spans="1:28">
      <c r="A198" s="1165">
        <f>'AMORT. PROFILE 0% CPR'!A198</f>
        <v>50705</v>
      </c>
      <c r="C198" s="1125"/>
      <c r="D198" s="1146">
        <f t="shared" ca="1" si="38"/>
        <v>51409</v>
      </c>
      <c r="E198" s="1147">
        <f t="shared" ca="1" si="39"/>
        <v>51438</v>
      </c>
      <c r="F198" s="1148">
        <f t="shared" ca="1" si="40"/>
        <v>5723</v>
      </c>
      <c r="G198" s="1149">
        <f ca="1">IF(F198&lt;&gt;"",COUNTIF($F$11:F198,"&gt;0"),"")</f>
        <v>188</v>
      </c>
      <c r="H198" s="1150">
        <v>1.8569758844308379E-2</v>
      </c>
      <c r="I198" s="1094"/>
      <c r="J198" s="1151">
        <f t="shared" ca="1" si="41"/>
        <v>0</v>
      </c>
      <c r="K198" s="1152">
        <f t="shared" ca="1" si="42"/>
        <v>0</v>
      </c>
      <c r="L198" s="1151">
        <f t="shared" ca="1" si="43"/>
        <v>0</v>
      </c>
      <c r="M198" s="1151">
        <f t="shared" ca="1" si="44"/>
        <v>0</v>
      </c>
      <c r="N198" s="1151">
        <f t="shared" ca="1" si="53"/>
        <v>0</v>
      </c>
      <c r="O198" s="1094"/>
      <c r="P198" s="1151">
        <f t="shared" ca="1" si="45"/>
        <v>0</v>
      </c>
      <c r="Q198" s="1151">
        <f t="shared" ca="1" si="46"/>
        <v>0</v>
      </c>
      <c r="R198" s="1151">
        <f t="shared" ca="1" si="54"/>
        <v>5.9604644775390625E-8</v>
      </c>
      <c r="S198" s="1151">
        <f t="shared" ca="1" si="55"/>
        <v>0</v>
      </c>
      <c r="T198" s="1151">
        <f t="shared" ca="1" si="47"/>
        <v>5.9604644775390625E-8</v>
      </c>
      <c r="U198" s="1153">
        <f t="shared" ca="1" si="48"/>
        <v>7.6679674748354119E-18</v>
      </c>
      <c r="V198" s="1154" t="str">
        <f t="shared" ca="1" si="49"/>
        <v>n.a.</v>
      </c>
      <c r="X198" s="1155">
        <f t="shared" ca="1" si="56"/>
        <v>-5.9604644775390625E-8</v>
      </c>
      <c r="Y198" s="1155">
        <f t="shared" ca="1" si="50"/>
        <v>0</v>
      </c>
      <c r="Z198" s="1155">
        <f t="shared" ca="1" si="51"/>
        <v>-5.9604644775390625E-8</v>
      </c>
      <c r="AA198" s="1153">
        <f t="shared" ca="1" si="52"/>
        <v>-1.4566139974435636E-16</v>
      </c>
      <c r="AB198" s="1126"/>
    </row>
    <row r="199" spans="1:28">
      <c r="A199" s="1165">
        <f>'AMORT. PROFILE 0% CPR'!A199</f>
        <v>50738</v>
      </c>
      <c r="C199" s="1125"/>
      <c r="D199" s="1146">
        <f t="shared" ca="1" si="38"/>
        <v>51440</v>
      </c>
      <c r="E199" s="1147">
        <f t="shared" ca="1" si="39"/>
        <v>51467</v>
      </c>
      <c r="F199" s="1148">
        <f t="shared" ca="1" si="40"/>
        <v>5752</v>
      </c>
      <c r="G199" s="1149">
        <f ca="1">IF(F199&lt;&gt;"",COUNTIF($F$11:F199,"&gt;0"),"")</f>
        <v>189</v>
      </c>
      <c r="H199" s="1150">
        <v>1.8810495123137577E-2</v>
      </c>
      <c r="I199" s="1094"/>
      <c r="J199" s="1151">
        <f t="shared" ca="1" si="41"/>
        <v>0</v>
      </c>
      <c r="K199" s="1152">
        <f t="shared" ca="1" si="42"/>
        <v>0</v>
      </c>
      <c r="L199" s="1151">
        <f t="shared" ca="1" si="43"/>
        <v>0</v>
      </c>
      <c r="M199" s="1151">
        <f t="shared" ca="1" si="44"/>
        <v>0</v>
      </c>
      <c r="N199" s="1151">
        <f t="shared" ca="1" si="53"/>
        <v>0</v>
      </c>
      <c r="O199" s="1094"/>
      <c r="P199" s="1151">
        <f t="shared" ca="1" si="45"/>
        <v>0</v>
      </c>
      <c r="Q199" s="1151">
        <f t="shared" ca="1" si="46"/>
        <v>0</v>
      </c>
      <c r="R199" s="1151">
        <f t="shared" ca="1" si="54"/>
        <v>5.9604644775390625E-8</v>
      </c>
      <c r="S199" s="1151">
        <f t="shared" ca="1" si="55"/>
        <v>0</v>
      </c>
      <c r="T199" s="1151">
        <f t="shared" ca="1" si="47"/>
        <v>5.9604644775390625E-8</v>
      </c>
      <c r="U199" s="1153">
        <f t="shared" ca="1" si="48"/>
        <v>7.6679674748354119E-18</v>
      </c>
      <c r="V199" s="1154" t="str">
        <f t="shared" ca="1" si="49"/>
        <v>n.a.</v>
      </c>
      <c r="X199" s="1155">
        <f t="shared" ca="1" si="56"/>
        <v>-5.9604644775390625E-8</v>
      </c>
      <c r="Y199" s="1155">
        <f t="shared" ca="1" si="50"/>
        <v>0</v>
      </c>
      <c r="Z199" s="1155">
        <f t="shared" ca="1" si="51"/>
        <v>-5.9604644775390625E-8</v>
      </c>
      <c r="AA199" s="1153">
        <f t="shared" ca="1" si="52"/>
        <v>-1.4566139974435636E-16</v>
      </c>
      <c r="AB199" s="1126"/>
    </row>
    <row r="200" spans="1:28">
      <c r="A200" s="1165">
        <f>'AMORT. PROFILE 0% CPR'!A200</f>
        <v>50766</v>
      </c>
      <c r="C200" s="1125"/>
      <c r="D200" s="1146">
        <f t="shared" ca="1" si="38"/>
        <v>51470</v>
      </c>
      <c r="E200" s="1147">
        <f t="shared" ca="1" si="39"/>
        <v>51497</v>
      </c>
      <c r="F200" s="1148">
        <f t="shared" ca="1" si="40"/>
        <v>5782</v>
      </c>
      <c r="G200" s="1149">
        <f ca="1">IF(F200&lt;&gt;"",COUNTIF($F$11:F200,"&gt;0"),"")</f>
        <v>190</v>
      </c>
      <c r="H200" s="1150">
        <v>1.9010539009928829E-2</v>
      </c>
      <c r="I200" s="1094"/>
      <c r="J200" s="1151">
        <f t="shared" ca="1" si="41"/>
        <v>0</v>
      </c>
      <c r="K200" s="1152">
        <f t="shared" ca="1" si="42"/>
        <v>0</v>
      </c>
      <c r="L200" s="1151">
        <f t="shared" ca="1" si="43"/>
        <v>0</v>
      </c>
      <c r="M200" s="1151">
        <f t="shared" ca="1" si="44"/>
        <v>0</v>
      </c>
      <c r="N200" s="1151">
        <f t="shared" ca="1" si="53"/>
        <v>0</v>
      </c>
      <c r="O200" s="1094"/>
      <c r="P200" s="1151">
        <f t="shared" ca="1" si="45"/>
        <v>0</v>
      </c>
      <c r="Q200" s="1151">
        <f t="shared" ca="1" si="46"/>
        <v>0</v>
      </c>
      <c r="R200" s="1151">
        <f t="shared" ca="1" si="54"/>
        <v>5.9604644775390625E-8</v>
      </c>
      <c r="S200" s="1151">
        <f t="shared" ca="1" si="55"/>
        <v>0</v>
      </c>
      <c r="T200" s="1151">
        <f t="shared" ca="1" si="47"/>
        <v>5.9604644775390625E-8</v>
      </c>
      <c r="U200" s="1153">
        <f t="shared" ca="1" si="48"/>
        <v>7.6679674748354119E-18</v>
      </c>
      <c r="V200" s="1154" t="str">
        <f t="shared" ca="1" si="49"/>
        <v>n.a.</v>
      </c>
      <c r="X200" s="1155">
        <f t="shared" ca="1" si="56"/>
        <v>-5.9604644775390625E-8</v>
      </c>
      <c r="Y200" s="1155">
        <f t="shared" ca="1" si="50"/>
        <v>0</v>
      </c>
      <c r="Z200" s="1155">
        <f t="shared" ca="1" si="51"/>
        <v>-5.9604644775390625E-8</v>
      </c>
      <c r="AA200" s="1153">
        <f t="shared" ca="1" si="52"/>
        <v>-1.4566139974435636E-16</v>
      </c>
      <c r="AB200" s="1126"/>
    </row>
    <row r="201" spans="1:28">
      <c r="A201" s="1165">
        <f>'AMORT. PROFILE 0% CPR'!A201</f>
        <v>50797</v>
      </c>
      <c r="C201" s="1125"/>
      <c r="D201" s="1146">
        <f t="shared" ca="1" si="38"/>
        <v>51501</v>
      </c>
      <c r="E201" s="1147">
        <f t="shared" ca="1" si="39"/>
        <v>51529</v>
      </c>
      <c r="F201" s="1148">
        <f t="shared" ca="1" si="40"/>
        <v>5814</v>
      </c>
      <c r="G201" s="1149">
        <f ca="1">IF(F201&lt;&gt;"",COUNTIF($F$11:F201,"&gt;0"),"")</f>
        <v>191</v>
      </c>
      <c r="H201" s="1150">
        <v>1.9235363671771803E-2</v>
      </c>
      <c r="I201" s="1094"/>
      <c r="J201" s="1151">
        <f t="shared" ca="1" si="41"/>
        <v>0</v>
      </c>
      <c r="K201" s="1152">
        <f t="shared" ca="1" si="42"/>
        <v>0</v>
      </c>
      <c r="L201" s="1151">
        <f t="shared" ca="1" si="43"/>
        <v>0</v>
      </c>
      <c r="M201" s="1151">
        <f t="shared" ca="1" si="44"/>
        <v>0</v>
      </c>
      <c r="N201" s="1151">
        <f t="shared" ca="1" si="53"/>
        <v>0</v>
      </c>
      <c r="O201" s="1094"/>
      <c r="P201" s="1151">
        <f t="shared" ca="1" si="45"/>
        <v>0</v>
      </c>
      <c r="Q201" s="1151">
        <f t="shared" ca="1" si="46"/>
        <v>0</v>
      </c>
      <c r="R201" s="1151">
        <f t="shared" ca="1" si="54"/>
        <v>5.9604644775390625E-8</v>
      </c>
      <c r="S201" s="1151">
        <f t="shared" ca="1" si="55"/>
        <v>0</v>
      </c>
      <c r="T201" s="1151">
        <f t="shared" ca="1" si="47"/>
        <v>5.9604644775390625E-8</v>
      </c>
      <c r="U201" s="1153">
        <f t="shared" ca="1" si="48"/>
        <v>7.6679674748354119E-18</v>
      </c>
      <c r="V201" s="1154" t="str">
        <f t="shared" ca="1" si="49"/>
        <v>n.a.</v>
      </c>
      <c r="X201" s="1155">
        <f t="shared" ca="1" si="56"/>
        <v>-5.9604644775390625E-8</v>
      </c>
      <c r="Y201" s="1155">
        <f t="shared" ca="1" si="50"/>
        <v>0</v>
      </c>
      <c r="Z201" s="1155">
        <f t="shared" ca="1" si="51"/>
        <v>-5.9604644775390625E-8</v>
      </c>
      <c r="AA201" s="1153">
        <f t="shared" ca="1" si="52"/>
        <v>-1.4566139974435636E-16</v>
      </c>
      <c r="AB201" s="1126"/>
    </row>
    <row r="202" spans="1:28">
      <c r="A202" s="1165">
        <f>'AMORT. PROFILE 0% CPR'!A202</f>
        <v>50829</v>
      </c>
      <c r="C202" s="1125"/>
      <c r="D202" s="1146">
        <f t="shared" ca="1" si="38"/>
        <v>51532</v>
      </c>
      <c r="E202" s="1147">
        <f t="shared" ca="1" si="39"/>
        <v>51559</v>
      </c>
      <c r="F202" s="1148">
        <f t="shared" ca="1" si="40"/>
        <v>5844</v>
      </c>
      <c r="G202" s="1149">
        <f ca="1">IF(F202&lt;&gt;"",COUNTIF($F$11:F202,"&gt;0"),"")</f>
        <v>192</v>
      </c>
      <c r="H202" s="1150">
        <v>1.9459064867633255E-2</v>
      </c>
      <c r="I202" s="1094"/>
      <c r="J202" s="1151">
        <f t="shared" ca="1" si="41"/>
        <v>0</v>
      </c>
      <c r="K202" s="1152">
        <f t="shared" ca="1" si="42"/>
        <v>0</v>
      </c>
      <c r="L202" s="1151">
        <f t="shared" ca="1" si="43"/>
        <v>0</v>
      </c>
      <c r="M202" s="1151">
        <f t="shared" ca="1" si="44"/>
        <v>0</v>
      </c>
      <c r="N202" s="1151">
        <f t="shared" ca="1" si="53"/>
        <v>0</v>
      </c>
      <c r="O202" s="1094"/>
      <c r="P202" s="1151">
        <f t="shared" ca="1" si="45"/>
        <v>0</v>
      </c>
      <c r="Q202" s="1151">
        <f t="shared" ca="1" si="46"/>
        <v>0</v>
      </c>
      <c r="R202" s="1151">
        <f t="shared" ca="1" si="54"/>
        <v>5.9604644775390625E-8</v>
      </c>
      <c r="S202" s="1151">
        <f t="shared" ca="1" si="55"/>
        <v>0</v>
      </c>
      <c r="T202" s="1151">
        <f t="shared" ca="1" si="47"/>
        <v>5.9604644775390625E-8</v>
      </c>
      <c r="U202" s="1153">
        <f t="shared" ca="1" si="48"/>
        <v>7.6679674748354119E-18</v>
      </c>
      <c r="V202" s="1154" t="str">
        <f t="shared" ca="1" si="49"/>
        <v>n.a.</v>
      </c>
      <c r="X202" s="1155">
        <f t="shared" ca="1" si="56"/>
        <v>-5.9604644775390625E-8</v>
      </c>
      <c r="Y202" s="1155">
        <f t="shared" ca="1" si="50"/>
        <v>0</v>
      </c>
      <c r="Z202" s="1155">
        <f t="shared" ca="1" si="51"/>
        <v>-5.9604644775390625E-8</v>
      </c>
      <c r="AA202" s="1153">
        <f t="shared" ca="1" si="52"/>
        <v>-1.4566139974435636E-16</v>
      </c>
      <c r="AB202" s="1126"/>
    </row>
    <row r="203" spans="1:28">
      <c r="A203" s="1165">
        <f>'AMORT. PROFILE 0% CPR'!A203</f>
        <v>50857</v>
      </c>
      <c r="C203" s="1125"/>
      <c r="D203" s="1146">
        <f t="shared" ca="1" si="38"/>
        <v>51560</v>
      </c>
      <c r="E203" s="1147">
        <f t="shared" ca="1" si="39"/>
        <v>51587</v>
      </c>
      <c r="F203" s="1148">
        <f t="shared" ca="1" si="40"/>
        <v>5872</v>
      </c>
      <c r="G203" s="1149">
        <f ca="1">IF(F203&lt;&gt;"",COUNTIF($F$11:F203,"&gt;0"),"")</f>
        <v>193</v>
      </c>
      <c r="H203" s="1150">
        <v>1.9647369940321537E-2</v>
      </c>
      <c r="I203" s="1094"/>
      <c r="J203" s="1151">
        <f t="shared" ca="1" si="41"/>
        <v>0</v>
      </c>
      <c r="K203" s="1152">
        <f t="shared" ca="1" si="42"/>
        <v>0</v>
      </c>
      <c r="L203" s="1151">
        <f t="shared" ca="1" si="43"/>
        <v>0</v>
      </c>
      <c r="M203" s="1151">
        <f t="shared" ca="1" si="44"/>
        <v>0</v>
      </c>
      <c r="N203" s="1151">
        <f t="shared" ca="1" si="53"/>
        <v>0</v>
      </c>
      <c r="O203" s="1094"/>
      <c r="P203" s="1151">
        <f t="shared" ca="1" si="45"/>
        <v>0</v>
      </c>
      <c r="Q203" s="1151">
        <f t="shared" ca="1" si="46"/>
        <v>0</v>
      </c>
      <c r="R203" s="1151">
        <f t="shared" ca="1" si="54"/>
        <v>5.9604644775390625E-8</v>
      </c>
      <c r="S203" s="1151">
        <f t="shared" ca="1" si="55"/>
        <v>0</v>
      </c>
      <c r="T203" s="1151">
        <f t="shared" ca="1" si="47"/>
        <v>5.9604644775390625E-8</v>
      </c>
      <c r="U203" s="1153">
        <f t="shared" ca="1" si="48"/>
        <v>7.6679674748354119E-18</v>
      </c>
      <c r="V203" s="1154" t="str">
        <f t="shared" ca="1" si="49"/>
        <v>n.a.</v>
      </c>
      <c r="X203" s="1155">
        <f t="shared" ca="1" si="56"/>
        <v>-5.9604644775390625E-8</v>
      </c>
      <c r="Y203" s="1155">
        <f t="shared" ca="1" si="50"/>
        <v>0</v>
      </c>
      <c r="Z203" s="1155">
        <f t="shared" ca="1" si="51"/>
        <v>-5.9604644775390625E-8</v>
      </c>
      <c r="AA203" s="1153">
        <f t="shared" ca="1" si="52"/>
        <v>-1.4566139974435636E-16</v>
      </c>
      <c r="AB203" s="1126"/>
    </row>
    <row r="204" spans="1:28">
      <c r="A204" s="1165">
        <f>'AMORT. PROFILE 0% CPR'!A204</f>
        <v>50887</v>
      </c>
      <c r="C204" s="1125"/>
      <c r="D204" s="1146">
        <f t="shared" ref="D204:D267" ca="1" si="57">IF(E204&lt;&gt;"",EOMONTH(E204,-1),"")</f>
        <v>51591</v>
      </c>
      <c r="E204" s="1147">
        <f t="shared" ref="E204:E267" ca="1" si="58">IF(INDIRECT("A"&amp;(IFERROR(MATCH(E203,A:A),999)+1))&gt;0,INDIRECT("A"&amp;(IFERROR(MATCH(E203,A:A),999)+1)),"")</f>
        <v>51620</v>
      </c>
      <c r="F204" s="1148">
        <f t="shared" ref="F204:F267" ca="1" si="59">IF(E204&lt;&gt;"",E204-$A$31,"")</f>
        <v>5905</v>
      </c>
      <c r="G204" s="1149">
        <f ca="1">IF(F204&lt;&gt;"",COUNTIF($F$11:F204,"&gt;0"),"")</f>
        <v>194</v>
      </c>
      <c r="H204" s="1150">
        <v>1.9890863133051145E-2</v>
      </c>
      <c r="I204" s="1094"/>
      <c r="J204" s="1151">
        <f t="shared" ref="J204:J267" ca="1" si="60">IF(G204=1,$A$7,N203)</f>
        <v>0</v>
      </c>
      <c r="K204" s="1152">
        <f t="shared" ref="K204:K267" ca="1" si="61">H204*J204</f>
        <v>0</v>
      </c>
      <c r="L204" s="1151">
        <f t="shared" ref="L204:L267" ca="1" si="62">IF(E204&lt;&gt;"",(1-(1-$A$25)^(1/12))*(J204-K204),"")</f>
        <v>0</v>
      </c>
      <c r="M204" s="1151">
        <f t="shared" ref="M204:M267" ca="1" si="63">IF(J204-K204-L204&lt;$A$27*$A$5,J204-K204-L204,0)</f>
        <v>0</v>
      </c>
      <c r="N204" s="1151">
        <f t="shared" ca="1" si="53"/>
        <v>0</v>
      </c>
      <c r="O204" s="1094"/>
      <c r="P204" s="1151">
        <f t="shared" ref="P204:P267" ca="1" si="64">IF(G204&lt;&gt; "", R204+X204-N204, "")</f>
        <v>0</v>
      </c>
      <c r="Q204" s="1151">
        <f t="shared" ref="Q204:Q267" ca="1" si="65">IF(E204&lt;&gt;"", N204*(1-$A$15), "")</f>
        <v>0</v>
      </c>
      <c r="R204" s="1151">
        <f t="shared" ca="1" si="54"/>
        <v>5.9604644775390625E-8</v>
      </c>
      <c r="S204" s="1151">
        <f t="shared" ca="1" si="55"/>
        <v>0</v>
      </c>
      <c r="T204" s="1151">
        <f t="shared" ref="T204:T267" ca="1" si="66">IF(E204&lt;&gt;"", R204-S204, "")</f>
        <v>5.9604644775390625E-8</v>
      </c>
      <c r="U204" s="1153">
        <f t="shared" ref="U204:U267" ca="1" si="67">IF(E204&lt;&gt;"", R204/$A$11, "")</f>
        <v>7.6679674748354119E-18</v>
      </c>
      <c r="V204" s="1154" t="str">
        <f t="shared" ref="V204:V267" ca="1" si="68">IF(E204&lt;&gt;"", IFERROR(1-T204/N204, "n.a."), "")</f>
        <v>n.a.</v>
      </c>
      <c r="X204" s="1155">
        <f t="shared" ca="1" si="56"/>
        <v>-5.9604644775390625E-8</v>
      </c>
      <c r="Y204" s="1155">
        <f t="shared" ref="Y204:Y267" ca="1" si="69">IF(E204&lt;&gt;"", P204-S204, "")</f>
        <v>0</v>
      </c>
      <c r="Z204" s="1155">
        <f t="shared" ref="Z204:Z267" ca="1" si="70">IF(E204&lt;&gt;"", X204-Y204, "")</f>
        <v>-5.9604644775390625E-8</v>
      </c>
      <c r="AA204" s="1153">
        <f t="shared" ref="AA204:AA267" ca="1" si="71">IF(E204&lt;&gt;"", X204/$A$19, "")</f>
        <v>-1.4566139974435636E-16</v>
      </c>
      <c r="AB204" s="1126"/>
    </row>
    <row r="205" spans="1:28">
      <c r="A205" s="1165">
        <f>'AMORT. PROFILE 0% CPR'!A205</f>
        <v>50917</v>
      </c>
      <c r="C205" s="1125"/>
      <c r="D205" s="1146">
        <f t="shared" ca="1" si="57"/>
        <v>51621</v>
      </c>
      <c r="E205" s="1147">
        <f t="shared" ca="1" si="58"/>
        <v>51648</v>
      </c>
      <c r="F205" s="1148">
        <f t="shared" ca="1" si="59"/>
        <v>5933</v>
      </c>
      <c r="G205" s="1149">
        <f ca="1">IF(F205&lt;&gt;"",COUNTIF($F$11:F205,"&gt;0"),"")</f>
        <v>195</v>
      </c>
      <c r="H205" s="1150">
        <v>2.0101924204233134E-2</v>
      </c>
      <c r="I205" s="1094"/>
      <c r="J205" s="1151">
        <f t="shared" ca="1" si="60"/>
        <v>0</v>
      </c>
      <c r="K205" s="1152">
        <f t="shared" ca="1" si="61"/>
        <v>0</v>
      </c>
      <c r="L205" s="1151">
        <f t="shared" ca="1" si="62"/>
        <v>0</v>
      </c>
      <c r="M205" s="1151">
        <f t="shared" ca="1" si="63"/>
        <v>0</v>
      </c>
      <c r="N205" s="1151">
        <f t="shared" ref="N205:N268" ca="1" si="72">IF(E205&lt;&gt;"",J205-K205-L205-M205,"")</f>
        <v>0</v>
      </c>
      <c r="O205" s="1094"/>
      <c r="P205" s="1151">
        <f t="shared" ca="1" si="64"/>
        <v>0</v>
      </c>
      <c r="Q205" s="1151">
        <f t="shared" ca="1" si="65"/>
        <v>0</v>
      </c>
      <c r="R205" s="1151">
        <f t="shared" ref="R205:R268" ca="1" si="73">IF(E205&lt;&gt;"", T204, "")</f>
        <v>5.9604644775390625E-8</v>
      </c>
      <c r="S205" s="1151">
        <f t="shared" ref="S205:S268" ca="1" si="74">IF(E205&lt;&gt;"", MIN(P205,MAX(R205-Q205,0)), "")</f>
        <v>0</v>
      </c>
      <c r="T205" s="1151">
        <f t="shared" ca="1" si="66"/>
        <v>5.9604644775390625E-8</v>
      </c>
      <c r="U205" s="1153">
        <f t="shared" ca="1" si="67"/>
        <v>7.6679674748354119E-18</v>
      </c>
      <c r="V205" s="1154" t="str">
        <f t="shared" ca="1" si="68"/>
        <v>n.a.</v>
      </c>
      <c r="X205" s="1155">
        <f t="shared" ref="X205:X268" ca="1" si="75">IF(E205&lt;&gt;"", Z204, "")</f>
        <v>-5.9604644775390625E-8</v>
      </c>
      <c r="Y205" s="1155">
        <f t="shared" ca="1" si="69"/>
        <v>0</v>
      </c>
      <c r="Z205" s="1155">
        <f t="shared" ca="1" si="70"/>
        <v>-5.9604644775390625E-8</v>
      </c>
      <c r="AA205" s="1153">
        <f t="shared" ca="1" si="71"/>
        <v>-1.4566139974435636E-16</v>
      </c>
      <c r="AB205" s="1126"/>
    </row>
    <row r="206" spans="1:28">
      <c r="A206" s="1165">
        <f>'AMORT. PROFILE 0% CPR'!A206</f>
        <v>50948</v>
      </c>
      <c r="C206" s="1125"/>
      <c r="D206" s="1146">
        <f t="shared" ca="1" si="57"/>
        <v>51652</v>
      </c>
      <c r="E206" s="1147">
        <f t="shared" ca="1" si="58"/>
        <v>51679</v>
      </c>
      <c r="F206" s="1148">
        <f t="shared" ca="1" si="59"/>
        <v>5964</v>
      </c>
      <c r="G206" s="1149">
        <f ca="1">IF(F206&lt;&gt;"",COUNTIF($F$11:F206,"&gt;0"),"")</f>
        <v>196</v>
      </c>
      <c r="H206" s="1150">
        <v>2.0313465247822134E-2</v>
      </c>
      <c r="I206" s="1094"/>
      <c r="J206" s="1151">
        <f t="shared" ca="1" si="60"/>
        <v>0</v>
      </c>
      <c r="K206" s="1152">
        <f t="shared" ca="1" si="61"/>
        <v>0</v>
      </c>
      <c r="L206" s="1151">
        <f t="shared" ca="1" si="62"/>
        <v>0</v>
      </c>
      <c r="M206" s="1151">
        <f t="shared" ca="1" si="63"/>
        <v>0</v>
      </c>
      <c r="N206" s="1151">
        <f t="shared" ca="1" si="72"/>
        <v>0</v>
      </c>
      <c r="O206" s="1094"/>
      <c r="P206" s="1151">
        <f t="shared" ca="1" si="64"/>
        <v>0</v>
      </c>
      <c r="Q206" s="1151">
        <f t="shared" ca="1" si="65"/>
        <v>0</v>
      </c>
      <c r="R206" s="1151">
        <f t="shared" ca="1" si="73"/>
        <v>5.9604644775390625E-8</v>
      </c>
      <c r="S206" s="1151">
        <f t="shared" ca="1" si="74"/>
        <v>0</v>
      </c>
      <c r="T206" s="1151">
        <f t="shared" ca="1" si="66"/>
        <v>5.9604644775390625E-8</v>
      </c>
      <c r="U206" s="1153">
        <f t="shared" ca="1" si="67"/>
        <v>7.6679674748354119E-18</v>
      </c>
      <c r="V206" s="1154" t="str">
        <f t="shared" ca="1" si="68"/>
        <v>n.a.</v>
      </c>
      <c r="X206" s="1155">
        <f t="shared" ca="1" si="75"/>
        <v>-5.9604644775390625E-8</v>
      </c>
      <c r="Y206" s="1155">
        <f t="shared" ca="1" si="69"/>
        <v>0</v>
      </c>
      <c r="Z206" s="1155">
        <f t="shared" ca="1" si="70"/>
        <v>-5.9604644775390625E-8</v>
      </c>
      <c r="AA206" s="1153">
        <f t="shared" ca="1" si="71"/>
        <v>-1.4566139974435636E-16</v>
      </c>
      <c r="AB206" s="1126"/>
    </row>
    <row r="207" spans="1:28">
      <c r="A207" s="1165">
        <f>'AMORT. PROFILE 0% CPR'!A207</f>
        <v>50978</v>
      </c>
      <c r="C207" s="1125"/>
      <c r="D207" s="1146">
        <f t="shared" ca="1" si="57"/>
        <v>51682</v>
      </c>
      <c r="E207" s="1147">
        <f t="shared" ca="1" si="58"/>
        <v>51711</v>
      </c>
      <c r="F207" s="1148">
        <f t="shared" ca="1" si="59"/>
        <v>5996</v>
      </c>
      <c r="G207" s="1149">
        <f ca="1">IF(F207&lt;&gt;"",COUNTIF($F$11:F207,"&gt;0"),"")</f>
        <v>197</v>
      </c>
      <c r="H207" s="1150">
        <v>2.0517428346694375E-2</v>
      </c>
      <c r="I207" s="1094"/>
      <c r="J207" s="1151">
        <f t="shared" ca="1" si="60"/>
        <v>0</v>
      </c>
      <c r="K207" s="1152">
        <f t="shared" ca="1" si="61"/>
        <v>0</v>
      </c>
      <c r="L207" s="1151">
        <f t="shared" ca="1" si="62"/>
        <v>0</v>
      </c>
      <c r="M207" s="1151">
        <f t="shared" ca="1" si="63"/>
        <v>0</v>
      </c>
      <c r="N207" s="1151">
        <f t="shared" ca="1" si="72"/>
        <v>0</v>
      </c>
      <c r="O207" s="1094"/>
      <c r="P207" s="1151">
        <f t="shared" ca="1" si="64"/>
        <v>0</v>
      </c>
      <c r="Q207" s="1151">
        <f t="shared" ca="1" si="65"/>
        <v>0</v>
      </c>
      <c r="R207" s="1151">
        <f t="shared" ca="1" si="73"/>
        <v>5.9604644775390625E-8</v>
      </c>
      <c r="S207" s="1151">
        <f t="shared" ca="1" si="74"/>
        <v>0</v>
      </c>
      <c r="T207" s="1151">
        <f t="shared" ca="1" si="66"/>
        <v>5.9604644775390625E-8</v>
      </c>
      <c r="U207" s="1153">
        <f t="shared" ca="1" si="67"/>
        <v>7.6679674748354119E-18</v>
      </c>
      <c r="V207" s="1154" t="str">
        <f t="shared" ca="1" si="68"/>
        <v>n.a.</v>
      </c>
      <c r="X207" s="1155">
        <f t="shared" ca="1" si="75"/>
        <v>-5.9604644775390625E-8</v>
      </c>
      <c r="Y207" s="1155">
        <f t="shared" ca="1" si="69"/>
        <v>0</v>
      </c>
      <c r="Z207" s="1155">
        <f t="shared" ca="1" si="70"/>
        <v>-5.9604644775390625E-8</v>
      </c>
      <c r="AA207" s="1153">
        <f t="shared" ca="1" si="71"/>
        <v>-1.4566139974435636E-16</v>
      </c>
      <c r="AB207" s="1126"/>
    </row>
    <row r="208" spans="1:28">
      <c r="A208" s="1165">
        <f>'AMORT. PROFILE 0% CPR'!A208</f>
        <v>51011</v>
      </c>
      <c r="C208" s="1125"/>
      <c r="D208" s="1146">
        <f t="shared" ca="1" si="57"/>
        <v>51713</v>
      </c>
      <c r="E208" s="1147">
        <f t="shared" ca="1" si="58"/>
        <v>51740</v>
      </c>
      <c r="F208" s="1148">
        <f t="shared" ca="1" si="59"/>
        <v>6025</v>
      </c>
      <c r="G208" s="1149">
        <f ca="1">IF(F208&lt;&gt;"",COUNTIF($F$11:F208,"&gt;0"),"")</f>
        <v>198</v>
      </c>
      <c r="H208" s="1150">
        <v>2.0771912268192902E-2</v>
      </c>
      <c r="I208" s="1094"/>
      <c r="J208" s="1151">
        <f t="shared" ca="1" si="60"/>
        <v>0</v>
      </c>
      <c r="K208" s="1152">
        <f t="shared" ca="1" si="61"/>
        <v>0</v>
      </c>
      <c r="L208" s="1151">
        <f t="shared" ca="1" si="62"/>
        <v>0</v>
      </c>
      <c r="M208" s="1151">
        <f t="shared" ca="1" si="63"/>
        <v>0</v>
      </c>
      <c r="N208" s="1151">
        <f t="shared" ca="1" si="72"/>
        <v>0</v>
      </c>
      <c r="O208" s="1094"/>
      <c r="P208" s="1151">
        <f t="shared" ca="1" si="64"/>
        <v>0</v>
      </c>
      <c r="Q208" s="1151">
        <f t="shared" ca="1" si="65"/>
        <v>0</v>
      </c>
      <c r="R208" s="1151">
        <f t="shared" ca="1" si="73"/>
        <v>5.9604644775390625E-8</v>
      </c>
      <c r="S208" s="1151">
        <f t="shared" ca="1" si="74"/>
        <v>0</v>
      </c>
      <c r="T208" s="1151">
        <f t="shared" ca="1" si="66"/>
        <v>5.9604644775390625E-8</v>
      </c>
      <c r="U208" s="1153">
        <f t="shared" ca="1" si="67"/>
        <v>7.6679674748354119E-18</v>
      </c>
      <c r="V208" s="1154" t="str">
        <f t="shared" ca="1" si="68"/>
        <v>n.a.</v>
      </c>
      <c r="X208" s="1155">
        <f t="shared" ca="1" si="75"/>
        <v>-5.9604644775390625E-8</v>
      </c>
      <c r="Y208" s="1155">
        <f t="shared" ca="1" si="69"/>
        <v>0</v>
      </c>
      <c r="Z208" s="1155">
        <f t="shared" ca="1" si="70"/>
        <v>-5.9604644775390625E-8</v>
      </c>
      <c r="AA208" s="1153">
        <f t="shared" ca="1" si="71"/>
        <v>-1.4566139974435636E-16</v>
      </c>
      <c r="AB208" s="1126"/>
    </row>
    <row r="209" spans="1:28">
      <c r="A209" s="1165">
        <f>'AMORT. PROFILE 0% CPR'!A209</f>
        <v>51040</v>
      </c>
      <c r="C209" s="1125"/>
      <c r="D209" s="1146">
        <f t="shared" ca="1" si="57"/>
        <v>51744</v>
      </c>
      <c r="E209" s="1147">
        <f t="shared" ca="1" si="58"/>
        <v>51771</v>
      </c>
      <c r="F209" s="1148">
        <f t="shared" ca="1" si="59"/>
        <v>6056</v>
      </c>
      <c r="G209" s="1149">
        <f ca="1">IF(F209&lt;&gt;"",COUNTIF($F$11:F209,"&gt;0"),"")</f>
        <v>199</v>
      </c>
      <c r="H209" s="1150">
        <v>2.0971550729519801E-2</v>
      </c>
      <c r="I209" s="1094"/>
      <c r="J209" s="1151">
        <f t="shared" ca="1" si="60"/>
        <v>0</v>
      </c>
      <c r="K209" s="1152">
        <f t="shared" ca="1" si="61"/>
        <v>0</v>
      </c>
      <c r="L209" s="1151">
        <f t="shared" ca="1" si="62"/>
        <v>0</v>
      </c>
      <c r="M209" s="1151">
        <f t="shared" ca="1" si="63"/>
        <v>0</v>
      </c>
      <c r="N209" s="1151">
        <f t="shared" ca="1" si="72"/>
        <v>0</v>
      </c>
      <c r="O209" s="1094"/>
      <c r="P209" s="1151">
        <f t="shared" ca="1" si="64"/>
        <v>0</v>
      </c>
      <c r="Q209" s="1151">
        <f t="shared" ca="1" si="65"/>
        <v>0</v>
      </c>
      <c r="R209" s="1151">
        <f t="shared" ca="1" si="73"/>
        <v>5.9604644775390625E-8</v>
      </c>
      <c r="S209" s="1151">
        <f t="shared" ca="1" si="74"/>
        <v>0</v>
      </c>
      <c r="T209" s="1151">
        <f t="shared" ca="1" si="66"/>
        <v>5.9604644775390625E-8</v>
      </c>
      <c r="U209" s="1153">
        <f t="shared" ca="1" si="67"/>
        <v>7.6679674748354119E-18</v>
      </c>
      <c r="V209" s="1154" t="str">
        <f t="shared" ca="1" si="68"/>
        <v>n.a.</v>
      </c>
      <c r="X209" s="1155">
        <f t="shared" ca="1" si="75"/>
        <v>-5.9604644775390625E-8</v>
      </c>
      <c r="Y209" s="1155">
        <f t="shared" ca="1" si="69"/>
        <v>0</v>
      </c>
      <c r="Z209" s="1155">
        <f t="shared" ca="1" si="70"/>
        <v>-5.9604644775390625E-8</v>
      </c>
      <c r="AA209" s="1153">
        <f t="shared" ca="1" si="71"/>
        <v>-1.4566139974435636E-16</v>
      </c>
      <c r="AB209" s="1126"/>
    </row>
    <row r="210" spans="1:28">
      <c r="A210" s="1165">
        <f>'AMORT. PROFILE 0% CPR'!A210</f>
        <v>51070</v>
      </c>
      <c r="C210" s="1125"/>
      <c r="D210" s="1146">
        <f t="shared" ca="1" si="57"/>
        <v>51774</v>
      </c>
      <c r="E210" s="1147">
        <f t="shared" ca="1" si="58"/>
        <v>51802</v>
      </c>
      <c r="F210" s="1148">
        <f t="shared" ca="1" si="59"/>
        <v>6087</v>
      </c>
      <c r="G210" s="1149">
        <f ca="1">IF(F210&lt;&gt;"",COUNTIF($F$11:F210,"&gt;0"),"")</f>
        <v>200</v>
      </c>
      <c r="H210" s="1150">
        <v>2.1135487560700862E-2</v>
      </c>
      <c r="I210" s="1094"/>
      <c r="J210" s="1151">
        <f t="shared" ca="1" si="60"/>
        <v>0</v>
      </c>
      <c r="K210" s="1152">
        <f t="shared" ca="1" si="61"/>
        <v>0</v>
      </c>
      <c r="L210" s="1151">
        <f t="shared" ca="1" si="62"/>
        <v>0</v>
      </c>
      <c r="M210" s="1151">
        <f t="shared" ca="1" si="63"/>
        <v>0</v>
      </c>
      <c r="N210" s="1151">
        <f t="shared" ca="1" si="72"/>
        <v>0</v>
      </c>
      <c r="O210" s="1094"/>
      <c r="P210" s="1151">
        <f t="shared" ca="1" si="64"/>
        <v>0</v>
      </c>
      <c r="Q210" s="1151">
        <f t="shared" ca="1" si="65"/>
        <v>0</v>
      </c>
      <c r="R210" s="1151">
        <f t="shared" ca="1" si="73"/>
        <v>5.9604644775390625E-8</v>
      </c>
      <c r="S210" s="1151">
        <f t="shared" ca="1" si="74"/>
        <v>0</v>
      </c>
      <c r="T210" s="1151">
        <f t="shared" ca="1" si="66"/>
        <v>5.9604644775390625E-8</v>
      </c>
      <c r="U210" s="1153">
        <f t="shared" ca="1" si="67"/>
        <v>7.6679674748354119E-18</v>
      </c>
      <c r="V210" s="1154" t="str">
        <f t="shared" ca="1" si="68"/>
        <v>n.a.</v>
      </c>
      <c r="X210" s="1155">
        <f t="shared" ca="1" si="75"/>
        <v>-5.9604644775390625E-8</v>
      </c>
      <c r="Y210" s="1155">
        <f t="shared" ca="1" si="69"/>
        <v>0</v>
      </c>
      <c r="Z210" s="1155">
        <f t="shared" ca="1" si="70"/>
        <v>-5.9604644775390625E-8</v>
      </c>
      <c r="AA210" s="1153">
        <f t="shared" ca="1" si="71"/>
        <v>-1.4566139974435636E-16</v>
      </c>
      <c r="AB210" s="1126"/>
    </row>
    <row r="211" spans="1:28">
      <c r="A211" s="1165">
        <f>'AMORT. PROFILE 0% CPR'!A211</f>
        <v>51102</v>
      </c>
      <c r="C211" s="1125"/>
      <c r="D211" s="1146">
        <f t="shared" ca="1" si="57"/>
        <v>51805</v>
      </c>
      <c r="E211" s="1147">
        <f t="shared" ca="1" si="58"/>
        <v>51832</v>
      </c>
      <c r="F211" s="1148">
        <f t="shared" ca="1" si="59"/>
        <v>6117</v>
      </c>
      <c r="G211" s="1149">
        <f ca="1">IF(F211&lt;&gt;"",COUNTIF($F$11:F211,"&gt;0"),"")</f>
        <v>201</v>
      </c>
      <c r="H211" s="1150">
        <v>2.13718414344252E-2</v>
      </c>
      <c r="I211" s="1094"/>
      <c r="J211" s="1151">
        <f t="shared" ca="1" si="60"/>
        <v>0</v>
      </c>
      <c r="K211" s="1152">
        <f t="shared" ca="1" si="61"/>
        <v>0</v>
      </c>
      <c r="L211" s="1151">
        <f t="shared" ca="1" si="62"/>
        <v>0</v>
      </c>
      <c r="M211" s="1151">
        <f t="shared" ca="1" si="63"/>
        <v>0</v>
      </c>
      <c r="N211" s="1151">
        <f t="shared" ca="1" si="72"/>
        <v>0</v>
      </c>
      <c r="O211" s="1094"/>
      <c r="P211" s="1151">
        <f t="shared" ca="1" si="64"/>
        <v>0</v>
      </c>
      <c r="Q211" s="1151">
        <f t="shared" ca="1" si="65"/>
        <v>0</v>
      </c>
      <c r="R211" s="1151">
        <f t="shared" ca="1" si="73"/>
        <v>5.9604644775390625E-8</v>
      </c>
      <c r="S211" s="1151">
        <f t="shared" ca="1" si="74"/>
        <v>0</v>
      </c>
      <c r="T211" s="1151">
        <f t="shared" ca="1" si="66"/>
        <v>5.9604644775390625E-8</v>
      </c>
      <c r="U211" s="1153">
        <f t="shared" ca="1" si="67"/>
        <v>7.6679674748354119E-18</v>
      </c>
      <c r="V211" s="1154" t="str">
        <f t="shared" ca="1" si="68"/>
        <v>n.a.</v>
      </c>
      <c r="X211" s="1155">
        <f t="shared" ca="1" si="75"/>
        <v>-5.9604644775390625E-8</v>
      </c>
      <c r="Y211" s="1155">
        <f t="shared" ca="1" si="69"/>
        <v>0</v>
      </c>
      <c r="Z211" s="1155">
        <f t="shared" ca="1" si="70"/>
        <v>-5.9604644775390625E-8</v>
      </c>
      <c r="AA211" s="1153">
        <f t="shared" ca="1" si="71"/>
        <v>-1.4566139974435636E-16</v>
      </c>
      <c r="AB211" s="1126"/>
    </row>
    <row r="212" spans="1:28">
      <c r="A212" s="1165">
        <f>'AMORT. PROFILE 0% CPR'!A212</f>
        <v>51131</v>
      </c>
      <c r="C212" s="1125"/>
      <c r="D212" s="1146">
        <f t="shared" ca="1" si="57"/>
        <v>51835</v>
      </c>
      <c r="E212" s="1147">
        <f t="shared" ca="1" si="58"/>
        <v>51862</v>
      </c>
      <c r="F212" s="1148">
        <f t="shared" ca="1" si="59"/>
        <v>6147</v>
      </c>
      <c r="G212" s="1149">
        <f ca="1">IF(F212&lt;&gt;"",COUNTIF($F$11:F212,"&gt;0"),"")</f>
        <v>202</v>
      </c>
      <c r="H212" s="1150">
        <v>2.1598666612051797E-2</v>
      </c>
      <c r="I212" s="1094"/>
      <c r="J212" s="1151">
        <f t="shared" ca="1" si="60"/>
        <v>0</v>
      </c>
      <c r="K212" s="1152">
        <f t="shared" ca="1" si="61"/>
        <v>0</v>
      </c>
      <c r="L212" s="1151">
        <f t="shared" ca="1" si="62"/>
        <v>0</v>
      </c>
      <c r="M212" s="1151">
        <f t="shared" ca="1" si="63"/>
        <v>0</v>
      </c>
      <c r="N212" s="1151">
        <f t="shared" ca="1" si="72"/>
        <v>0</v>
      </c>
      <c r="O212" s="1094"/>
      <c r="P212" s="1151">
        <f t="shared" ca="1" si="64"/>
        <v>0</v>
      </c>
      <c r="Q212" s="1151">
        <f t="shared" ca="1" si="65"/>
        <v>0</v>
      </c>
      <c r="R212" s="1151">
        <f t="shared" ca="1" si="73"/>
        <v>5.9604644775390625E-8</v>
      </c>
      <c r="S212" s="1151">
        <f t="shared" ca="1" si="74"/>
        <v>0</v>
      </c>
      <c r="T212" s="1151">
        <f t="shared" ca="1" si="66"/>
        <v>5.9604644775390625E-8</v>
      </c>
      <c r="U212" s="1153">
        <f t="shared" ca="1" si="67"/>
        <v>7.6679674748354119E-18</v>
      </c>
      <c r="V212" s="1154" t="str">
        <f t="shared" ca="1" si="68"/>
        <v>n.a.</v>
      </c>
      <c r="X212" s="1155">
        <f t="shared" ca="1" si="75"/>
        <v>-5.9604644775390625E-8</v>
      </c>
      <c r="Y212" s="1155">
        <f t="shared" ca="1" si="69"/>
        <v>0</v>
      </c>
      <c r="Z212" s="1155">
        <f t="shared" ca="1" si="70"/>
        <v>-5.9604644775390625E-8</v>
      </c>
      <c r="AA212" s="1153">
        <f t="shared" ca="1" si="71"/>
        <v>-1.4566139974435636E-16</v>
      </c>
      <c r="AB212" s="1126"/>
    </row>
    <row r="213" spans="1:28">
      <c r="A213" s="1165">
        <f>'AMORT. PROFILE 0% CPR'!A213</f>
        <v>51162</v>
      </c>
      <c r="C213" s="1125"/>
      <c r="D213" s="1146">
        <f t="shared" ca="1" si="57"/>
        <v>51866</v>
      </c>
      <c r="E213" s="1147">
        <f t="shared" ca="1" si="58"/>
        <v>51893</v>
      </c>
      <c r="F213" s="1148">
        <f t="shared" ca="1" si="59"/>
        <v>6178</v>
      </c>
      <c r="G213" s="1149">
        <f ca="1">IF(F213&lt;&gt;"",COUNTIF($F$11:F213,"&gt;0"),"")</f>
        <v>203</v>
      </c>
      <c r="H213" s="1150">
        <v>2.1810724528929695E-2</v>
      </c>
      <c r="I213" s="1094"/>
      <c r="J213" s="1151">
        <f t="shared" ca="1" si="60"/>
        <v>0</v>
      </c>
      <c r="K213" s="1152">
        <f t="shared" ca="1" si="61"/>
        <v>0</v>
      </c>
      <c r="L213" s="1151">
        <f t="shared" ca="1" si="62"/>
        <v>0</v>
      </c>
      <c r="M213" s="1151">
        <f t="shared" ca="1" si="63"/>
        <v>0</v>
      </c>
      <c r="N213" s="1151">
        <f t="shared" ca="1" si="72"/>
        <v>0</v>
      </c>
      <c r="O213" s="1094"/>
      <c r="P213" s="1151">
        <f t="shared" ca="1" si="64"/>
        <v>0</v>
      </c>
      <c r="Q213" s="1151">
        <f t="shared" ca="1" si="65"/>
        <v>0</v>
      </c>
      <c r="R213" s="1151">
        <f t="shared" ca="1" si="73"/>
        <v>5.9604644775390625E-8</v>
      </c>
      <c r="S213" s="1151">
        <f t="shared" ca="1" si="74"/>
        <v>0</v>
      </c>
      <c r="T213" s="1151">
        <f t="shared" ca="1" si="66"/>
        <v>5.9604644775390625E-8</v>
      </c>
      <c r="U213" s="1153">
        <f t="shared" ca="1" si="67"/>
        <v>7.6679674748354119E-18</v>
      </c>
      <c r="V213" s="1154" t="str">
        <f t="shared" ca="1" si="68"/>
        <v>n.a.</v>
      </c>
      <c r="X213" s="1155">
        <f t="shared" ca="1" si="75"/>
        <v>-5.9604644775390625E-8</v>
      </c>
      <c r="Y213" s="1155">
        <f t="shared" ca="1" si="69"/>
        <v>0</v>
      </c>
      <c r="Z213" s="1155">
        <f t="shared" ca="1" si="70"/>
        <v>-5.9604644775390625E-8</v>
      </c>
      <c r="AA213" s="1153">
        <f t="shared" ca="1" si="71"/>
        <v>-1.4566139974435636E-16</v>
      </c>
      <c r="AB213" s="1126"/>
    </row>
    <row r="214" spans="1:28">
      <c r="A214" s="1165">
        <f>'AMORT. PROFILE 0% CPR'!A214</f>
        <v>51193</v>
      </c>
      <c r="C214" s="1125"/>
      <c r="D214" s="1146">
        <f t="shared" ca="1" si="57"/>
        <v>51897</v>
      </c>
      <c r="E214" s="1147">
        <f t="shared" ca="1" si="58"/>
        <v>51924</v>
      </c>
      <c r="F214" s="1148">
        <f t="shared" ca="1" si="59"/>
        <v>6209</v>
      </c>
      <c r="G214" s="1149">
        <f ca="1">IF(F214&lt;&gt;"",COUNTIF($F$11:F214,"&gt;0"),"")</f>
        <v>204</v>
      </c>
      <c r="H214" s="1150">
        <v>2.2092659437701043E-2</v>
      </c>
      <c r="I214" s="1094"/>
      <c r="J214" s="1151">
        <f t="shared" ca="1" si="60"/>
        <v>0</v>
      </c>
      <c r="K214" s="1152">
        <f t="shared" ca="1" si="61"/>
        <v>0</v>
      </c>
      <c r="L214" s="1151">
        <f t="shared" ca="1" si="62"/>
        <v>0</v>
      </c>
      <c r="M214" s="1151">
        <f t="shared" ca="1" si="63"/>
        <v>0</v>
      </c>
      <c r="N214" s="1151">
        <f t="shared" ca="1" si="72"/>
        <v>0</v>
      </c>
      <c r="O214" s="1094"/>
      <c r="P214" s="1151">
        <f t="shared" ca="1" si="64"/>
        <v>0</v>
      </c>
      <c r="Q214" s="1151">
        <f t="shared" ca="1" si="65"/>
        <v>0</v>
      </c>
      <c r="R214" s="1151">
        <f t="shared" ca="1" si="73"/>
        <v>5.9604644775390625E-8</v>
      </c>
      <c r="S214" s="1151">
        <f t="shared" ca="1" si="74"/>
        <v>0</v>
      </c>
      <c r="T214" s="1151">
        <f t="shared" ca="1" si="66"/>
        <v>5.9604644775390625E-8</v>
      </c>
      <c r="U214" s="1153">
        <f t="shared" ca="1" si="67"/>
        <v>7.6679674748354119E-18</v>
      </c>
      <c r="V214" s="1154" t="str">
        <f t="shared" ca="1" si="68"/>
        <v>n.a.</v>
      </c>
      <c r="X214" s="1155">
        <f t="shared" ca="1" si="75"/>
        <v>-5.9604644775390625E-8</v>
      </c>
      <c r="Y214" s="1155">
        <f t="shared" ca="1" si="69"/>
        <v>0</v>
      </c>
      <c r="Z214" s="1155">
        <f t="shared" ca="1" si="70"/>
        <v>-5.9604644775390625E-8</v>
      </c>
      <c r="AA214" s="1153">
        <f t="shared" ca="1" si="71"/>
        <v>-1.4566139974435636E-16</v>
      </c>
      <c r="AB214" s="1126"/>
    </row>
    <row r="215" spans="1:28">
      <c r="A215" s="1165">
        <f>'AMORT. PROFILE 0% CPR'!A215</f>
        <v>51222</v>
      </c>
      <c r="C215" s="1125"/>
      <c r="D215" s="1146">
        <f t="shared" ca="1" si="57"/>
        <v>51925</v>
      </c>
      <c r="E215" s="1147">
        <f t="shared" ca="1" si="58"/>
        <v>51952</v>
      </c>
      <c r="F215" s="1148">
        <f t="shared" ca="1" si="59"/>
        <v>6237</v>
      </c>
      <c r="G215" s="1149">
        <f ca="1">IF(F215&lt;&gt;"",COUNTIF($F$11:F215,"&gt;0"),"")</f>
        <v>205</v>
      </c>
      <c r="H215" s="1150">
        <v>2.2389980617248905E-2</v>
      </c>
      <c r="I215" s="1094"/>
      <c r="J215" s="1151">
        <f t="shared" ca="1" si="60"/>
        <v>0</v>
      </c>
      <c r="K215" s="1152">
        <f t="shared" ca="1" si="61"/>
        <v>0</v>
      </c>
      <c r="L215" s="1151">
        <f t="shared" ca="1" si="62"/>
        <v>0</v>
      </c>
      <c r="M215" s="1151">
        <f t="shared" ca="1" si="63"/>
        <v>0</v>
      </c>
      <c r="N215" s="1151">
        <f t="shared" ca="1" si="72"/>
        <v>0</v>
      </c>
      <c r="O215" s="1094"/>
      <c r="P215" s="1151">
        <f t="shared" ca="1" si="64"/>
        <v>0</v>
      </c>
      <c r="Q215" s="1151">
        <f t="shared" ca="1" si="65"/>
        <v>0</v>
      </c>
      <c r="R215" s="1151">
        <f t="shared" ca="1" si="73"/>
        <v>5.9604644775390625E-8</v>
      </c>
      <c r="S215" s="1151">
        <f t="shared" ca="1" si="74"/>
        <v>0</v>
      </c>
      <c r="T215" s="1151">
        <f t="shared" ca="1" si="66"/>
        <v>5.9604644775390625E-8</v>
      </c>
      <c r="U215" s="1153">
        <f t="shared" ca="1" si="67"/>
        <v>7.6679674748354119E-18</v>
      </c>
      <c r="V215" s="1154" t="str">
        <f t="shared" ca="1" si="68"/>
        <v>n.a.</v>
      </c>
      <c r="X215" s="1155">
        <f t="shared" ca="1" si="75"/>
        <v>-5.9604644775390625E-8</v>
      </c>
      <c r="Y215" s="1155">
        <f t="shared" ca="1" si="69"/>
        <v>0</v>
      </c>
      <c r="Z215" s="1155">
        <f t="shared" ca="1" si="70"/>
        <v>-5.9604644775390625E-8</v>
      </c>
      <c r="AA215" s="1153">
        <f t="shared" ca="1" si="71"/>
        <v>-1.4566139974435636E-16</v>
      </c>
      <c r="AB215" s="1126"/>
    </row>
    <row r="216" spans="1:28">
      <c r="A216" s="1165">
        <f>'AMORT. PROFILE 0% CPR'!A216</f>
        <v>51253</v>
      </c>
      <c r="C216" s="1125"/>
      <c r="D216" s="1146">
        <f t="shared" ca="1" si="57"/>
        <v>51956</v>
      </c>
      <c r="E216" s="1147">
        <f t="shared" ca="1" si="58"/>
        <v>51984</v>
      </c>
      <c r="F216" s="1148">
        <f t="shared" ca="1" si="59"/>
        <v>6269</v>
      </c>
      <c r="G216" s="1149">
        <f ca="1">IF(F216&lt;&gt;"",COUNTIF($F$11:F216,"&gt;0"),"")</f>
        <v>206</v>
      </c>
      <c r="H216" s="1150">
        <v>2.270543887829456E-2</v>
      </c>
      <c r="I216" s="1094"/>
      <c r="J216" s="1151">
        <f t="shared" ca="1" si="60"/>
        <v>0</v>
      </c>
      <c r="K216" s="1152">
        <f t="shared" ca="1" si="61"/>
        <v>0</v>
      </c>
      <c r="L216" s="1151">
        <f t="shared" ca="1" si="62"/>
        <v>0</v>
      </c>
      <c r="M216" s="1151">
        <f t="shared" ca="1" si="63"/>
        <v>0</v>
      </c>
      <c r="N216" s="1151">
        <f t="shared" ca="1" si="72"/>
        <v>0</v>
      </c>
      <c r="O216" s="1094"/>
      <c r="P216" s="1151">
        <f t="shared" ca="1" si="64"/>
        <v>0</v>
      </c>
      <c r="Q216" s="1151">
        <f t="shared" ca="1" si="65"/>
        <v>0</v>
      </c>
      <c r="R216" s="1151">
        <f t="shared" ca="1" si="73"/>
        <v>5.9604644775390625E-8</v>
      </c>
      <c r="S216" s="1151">
        <f t="shared" ca="1" si="74"/>
        <v>0</v>
      </c>
      <c r="T216" s="1151">
        <f t="shared" ca="1" si="66"/>
        <v>5.9604644775390625E-8</v>
      </c>
      <c r="U216" s="1153">
        <f t="shared" ca="1" si="67"/>
        <v>7.6679674748354119E-18</v>
      </c>
      <c r="V216" s="1154" t="str">
        <f t="shared" ca="1" si="68"/>
        <v>n.a.</v>
      </c>
      <c r="X216" s="1155">
        <f t="shared" ca="1" si="75"/>
        <v>-5.9604644775390625E-8</v>
      </c>
      <c r="Y216" s="1155">
        <f t="shared" ca="1" si="69"/>
        <v>0</v>
      </c>
      <c r="Z216" s="1155">
        <f t="shared" ca="1" si="70"/>
        <v>-5.9604644775390625E-8</v>
      </c>
      <c r="AA216" s="1153">
        <f t="shared" ca="1" si="71"/>
        <v>-1.4566139974435636E-16</v>
      </c>
      <c r="AB216" s="1126"/>
    </row>
    <row r="217" spans="1:28">
      <c r="A217" s="1165">
        <f>'AMORT. PROFILE 0% CPR'!A217</f>
        <v>51284</v>
      </c>
      <c r="C217" s="1125"/>
      <c r="D217" s="1146">
        <f t="shared" ca="1" si="57"/>
        <v>51986</v>
      </c>
      <c r="E217" s="1147">
        <f t="shared" ca="1" si="58"/>
        <v>52013</v>
      </c>
      <c r="F217" s="1148">
        <f t="shared" ca="1" si="59"/>
        <v>6298</v>
      </c>
      <c r="G217" s="1149">
        <f ca="1">IF(F217&lt;&gt;"",COUNTIF($F$11:F217,"&gt;0"),"")</f>
        <v>207</v>
      </c>
      <c r="H217" s="1150">
        <v>2.2953454632339589E-2</v>
      </c>
      <c r="I217" s="1094"/>
      <c r="J217" s="1151">
        <f t="shared" ca="1" si="60"/>
        <v>0</v>
      </c>
      <c r="K217" s="1152">
        <f t="shared" ca="1" si="61"/>
        <v>0</v>
      </c>
      <c r="L217" s="1151">
        <f t="shared" ca="1" si="62"/>
        <v>0</v>
      </c>
      <c r="M217" s="1151">
        <f t="shared" ca="1" si="63"/>
        <v>0</v>
      </c>
      <c r="N217" s="1151">
        <f t="shared" ca="1" si="72"/>
        <v>0</v>
      </c>
      <c r="O217" s="1094"/>
      <c r="P217" s="1151">
        <f t="shared" ca="1" si="64"/>
        <v>0</v>
      </c>
      <c r="Q217" s="1151">
        <f t="shared" ca="1" si="65"/>
        <v>0</v>
      </c>
      <c r="R217" s="1151">
        <f t="shared" ca="1" si="73"/>
        <v>5.9604644775390625E-8</v>
      </c>
      <c r="S217" s="1151">
        <f t="shared" ca="1" si="74"/>
        <v>0</v>
      </c>
      <c r="T217" s="1151">
        <f t="shared" ca="1" si="66"/>
        <v>5.9604644775390625E-8</v>
      </c>
      <c r="U217" s="1153">
        <f t="shared" ca="1" si="67"/>
        <v>7.6679674748354119E-18</v>
      </c>
      <c r="V217" s="1154" t="str">
        <f t="shared" ca="1" si="68"/>
        <v>n.a.</v>
      </c>
      <c r="X217" s="1155">
        <f t="shared" ca="1" si="75"/>
        <v>-5.9604644775390625E-8</v>
      </c>
      <c r="Y217" s="1155">
        <f t="shared" ca="1" si="69"/>
        <v>0</v>
      </c>
      <c r="Z217" s="1155">
        <f t="shared" ca="1" si="70"/>
        <v>-5.9604644775390625E-8</v>
      </c>
      <c r="AA217" s="1153">
        <f t="shared" ca="1" si="71"/>
        <v>-1.4566139974435636E-16</v>
      </c>
      <c r="AB217" s="1126"/>
    </row>
    <row r="218" spans="1:28">
      <c r="A218" s="1165">
        <f>'AMORT. PROFILE 0% CPR'!A218</f>
        <v>51314</v>
      </c>
      <c r="C218" s="1125"/>
      <c r="D218" s="1146">
        <f t="shared" ca="1" si="57"/>
        <v>52017</v>
      </c>
      <c r="E218" s="1147">
        <f t="shared" ca="1" si="58"/>
        <v>52044</v>
      </c>
      <c r="F218" s="1148">
        <f t="shared" ca="1" si="59"/>
        <v>6329</v>
      </c>
      <c r="G218" s="1149">
        <f ca="1">IF(F218&lt;&gt;"",COUNTIF($F$11:F218,"&gt;0"),"")</f>
        <v>208</v>
      </c>
      <c r="H218" s="1150">
        <v>2.3203851521724973E-2</v>
      </c>
      <c r="I218" s="1094"/>
      <c r="J218" s="1151">
        <f t="shared" ca="1" si="60"/>
        <v>0</v>
      </c>
      <c r="K218" s="1152">
        <f t="shared" ca="1" si="61"/>
        <v>0</v>
      </c>
      <c r="L218" s="1151">
        <f t="shared" ca="1" si="62"/>
        <v>0</v>
      </c>
      <c r="M218" s="1151">
        <f t="shared" ca="1" si="63"/>
        <v>0</v>
      </c>
      <c r="N218" s="1151">
        <f t="shared" ca="1" si="72"/>
        <v>0</v>
      </c>
      <c r="O218" s="1094"/>
      <c r="P218" s="1151">
        <f t="shared" ca="1" si="64"/>
        <v>0</v>
      </c>
      <c r="Q218" s="1151">
        <f t="shared" ca="1" si="65"/>
        <v>0</v>
      </c>
      <c r="R218" s="1151">
        <f t="shared" ca="1" si="73"/>
        <v>5.9604644775390625E-8</v>
      </c>
      <c r="S218" s="1151">
        <f t="shared" ca="1" si="74"/>
        <v>0</v>
      </c>
      <c r="T218" s="1151">
        <f t="shared" ca="1" si="66"/>
        <v>5.9604644775390625E-8</v>
      </c>
      <c r="U218" s="1153">
        <f t="shared" ca="1" si="67"/>
        <v>7.6679674748354119E-18</v>
      </c>
      <c r="V218" s="1154" t="str">
        <f t="shared" ca="1" si="68"/>
        <v>n.a.</v>
      </c>
      <c r="X218" s="1155">
        <f t="shared" ca="1" si="75"/>
        <v>-5.9604644775390625E-8</v>
      </c>
      <c r="Y218" s="1155">
        <f t="shared" ca="1" si="69"/>
        <v>0</v>
      </c>
      <c r="Z218" s="1155">
        <f t="shared" ca="1" si="70"/>
        <v>-5.9604644775390625E-8</v>
      </c>
      <c r="AA218" s="1153">
        <f t="shared" ca="1" si="71"/>
        <v>-1.4566139974435636E-16</v>
      </c>
      <c r="AB218" s="1126"/>
    </row>
    <row r="219" spans="1:28">
      <c r="A219" s="1165">
        <f>'AMORT. PROFILE 0% CPR'!A219</f>
        <v>51344</v>
      </c>
      <c r="C219" s="1125"/>
      <c r="D219" s="1146">
        <f t="shared" ca="1" si="57"/>
        <v>52047</v>
      </c>
      <c r="E219" s="1147">
        <f t="shared" ca="1" si="58"/>
        <v>52075</v>
      </c>
      <c r="F219" s="1148">
        <f t="shared" ca="1" si="59"/>
        <v>6360</v>
      </c>
      <c r="G219" s="1149">
        <f ca="1">IF(F219&lt;&gt;"",COUNTIF($F$11:F219,"&gt;0"),"")</f>
        <v>209</v>
      </c>
      <c r="H219" s="1150">
        <v>2.3485895322030388E-2</v>
      </c>
      <c r="I219" s="1094"/>
      <c r="J219" s="1151">
        <f t="shared" ca="1" si="60"/>
        <v>0</v>
      </c>
      <c r="K219" s="1152">
        <f t="shared" ca="1" si="61"/>
        <v>0</v>
      </c>
      <c r="L219" s="1151">
        <f t="shared" ca="1" si="62"/>
        <v>0</v>
      </c>
      <c r="M219" s="1151">
        <f t="shared" ca="1" si="63"/>
        <v>0</v>
      </c>
      <c r="N219" s="1151">
        <f t="shared" ca="1" si="72"/>
        <v>0</v>
      </c>
      <c r="O219" s="1094"/>
      <c r="P219" s="1151">
        <f t="shared" ca="1" si="64"/>
        <v>0</v>
      </c>
      <c r="Q219" s="1151">
        <f t="shared" ca="1" si="65"/>
        <v>0</v>
      </c>
      <c r="R219" s="1151">
        <f t="shared" ca="1" si="73"/>
        <v>5.9604644775390625E-8</v>
      </c>
      <c r="S219" s="1151">
        <f t="shared" ca="1" si="74"/>
        <v>0</v>
      </c>
      <c r="T219" s="1151">
        <f t="shared" ca="1" si="66"/>
        <v>5.9604644775390625E-8</v>
      </c>
      <c r="U219" s="1153">
        <f t="shared" ca="1" si="67"/>
        <v>7.6679674748354119E-18</v>
      </c>
      <c r="V219" s="1154" t="str">
        <f t="shared" ca="1" si="68"/>
        <v>n.a.</v>
      </c>
      <c r="X219" s="1155">
        <f t="shared" ca="1" si="75"/>
        <v>-5.9604644775390625E-8</v>
      </c>
      <c r="Y219" s="1155">
        <f t="shared" ca="1" si="69"/>
        <v>0</v>
      </c>
      <c r="Z219" s="1155">
        <f t="shared" ca="1" si="70"/>
        <v>-5.9604644775390625E-8</v>
      </c>
      <c r="AA219" s="1153">
        <f t="shared" ca="1" si="71"/>
        <v>-1.4566139974435636E-16</v>
      </c>
      <c r="AB219" s="1126"/>
    </row>
    <row r="220" spans="1:28">
      <c r="A220" s="1165">
        <f>'AMORT. PROFILE 0% CPR'!A220</f>
        <v>51375</v>
      </c>
      <c r="C220" s="1125"/>
      <c r="D220" s="1146">
        <f t="shared" ca="1" si="57"/>
        <v>52078</v>
      </c>
      <c r="E220" s="1147">
        <f t="shared" ca="1" si="58"/>
        <v>52105</v>
      </c>
      <c r="F220" s="1148">
        <f t="shared" ca="1" si="59"/>
        <v>6390</v>
      </c>
      <c r="G220" s="1149">
        <f ca="1">IF(F220&lt;&gt;"",COUNTIF($F$11:F220,"&gt;0"),"")</f>
        <v>210</v>
      </c>
      <c r="H220" s="1150">
        <v>2.3744053897673978E-2</v>
      </c>
      <c r="I220" s="1094"/>
      <c r="J220" s="1151">
        <f t="shared" ca="1" si="60"/>
        <v>0</v>
      </c>
      <c r="K220" s="1152">
        <f t="shared" ca="1" si="61"/>
        <v>0</v>
      </c>
      <c r="L220" s="1151">
        <f t="shared" ca="1" si="62"/>
        <v>0</v>
      </c>
      <c r="M220" s="1151">
        <f t="shared" ca="1" si="63"/>
        <v>0</v>
      </c>
      <c r="N220" s="1151">
        <f t="shared" ca="1" si="72"/>
        <v>0</v>
      </c>
      <c r="O220" s="1094"/>
      <c r="P220" s="1151">
        <f t="shared" ca="1" si="64"/>
        <v>0</v>
      </c>
      <c r="Q220" s="1151">
        <f t="shared" ca="1" si="65"/>
        <v>0</v>
      </c>
      <c r="R220" s="1151">
        <f t="shared" ca="1" si="73"/>
        <v>5.9604644775390625E-8</v>
      </c>
      <c r="S220" s="1151">
        <f t="shared" ca="1" si="74"/>
        <v>0</v>
      </c>
      <c r="T220" s="1151">
        <f t="shared" ca="1" si="66"/>
        <v>5.9604644775390625E-8</v>
      </c>
      <c r="U220" s="1153">
        <f t="shared" ca="1" si="67"/>
        <v>7.6679674748354119E-18</v>
      </c>
      <c r="V220" s="1154" t="str">
        <f t="shared" ca="1" si="68"/>
        <v>n.a.</v>
      </c>
      <c r="X220" s="1155">
        <f t="shared" ca="1" si="75"/>
        <v>-5.9604644775390625E-8</v>
      </c>
      <c r="Y220" s="1155">
        <f t="shared" ca="1" si="69"/>
        <v>0</v>
      </c>
      <c r="Z220" s="1155">
        <f t="shared" ca="1" si="70"/>
        <v>-5.9604644775390625E-8</v>
      </c>
      <c r="AA220" s="1153">
        <f t="shared" ca="1" si="71"/>
        <v>-1.4566139974435636E-16</v>
      </c>
      <c r="AB220" s="1126"/>
    </row>
    <row r="221" spans="1:28">
      <c r="A221" s="1165">
        <f>'AMORT. PROFILE 0% CPR'!A221</f>
        <v>51406</v>
      </c>
      <c r="C221" s="1125"/>
      <c r="D221" s="1146">
        <f t="shared" ca="1" si="57"/>
        <v>52109</v>
      </c>
      <c r="E221" s="1147">
        <f t="shared" ca="1" si="58"/>
        <v>52138</v>
      </c>
      <c r="F221" s="1148">
        <f t="shared" ca="1" si="59"/>
        <v>6423</v>
      </c>
      <c r="G221" s="1149">
        <f ca="1">IF(F221&lt;&gt;"",COUNTIF($F$11:F221,"&gt;0"),"")</f>
        <v>211</v>
      </c>
      <c r="H221" s="1150">
        <v>2.3943072521831265E-2</v>
      </c>
      <c r="I221" s="1094"/>
      <c r="J221" s="1151">
        <f t="shared" ca="1" si="60"/>
        <v>0</v>
      </c>
      <c r="K221" s="1152">
        <f t="shared" ca="1" si="61"/>
        <v>0</v>
      </c>
      <c r="L221" s="1151">
        <f t="shared" ca="1" si="62"/>
        <v>0</v>
      </c>
      <c r="M221" s="1151">
        <f t="shared" ca="1" si="63"/>
        <v>0</v>
      </c>
      <c r="N221" s="1151">
        <f t="shared" ca="1" si="72"/>
        <v>0</v>
      </c>
      <c r="O221" s="1094"/>
      <c r="P221" s="1151">
        <f t="shared" ca="1" si="64"/>
        <v>0</v>
      </c>
      <c r="Q221" s="1151">
        <f t="shared" ca="1" si="65"/>
        <v>0</v>
      </c>
      <c r="R221" s="1151">
        <f t="shared" ca="1" si="73"/>
        <v>5.9604644775390625E-8</v>
      </c>
      <c r="S221" s="1151">
        <f t="shared" ca="1" si="74"/>
        <v>0</v>
      </c>
      <c r="T221" s="1151">
        <f t="shared" ca="1" si="66"/>
        <v>5.9604644775390625E-8</v>
      </c>
      <c r="U221" s="1153">
        <f t="shared" ca="1" si="67"/>
        <v>7.6679674748354119E-18</v>
      </c>
      <c r="V221" s="1154" t="str">
        <f t="shared" ca="1" si="68"/>
        <v>n.a.</v>
      </c>
      <c r="X221" s="1155">
        <f t="shared" ca="1" si="75"/>
        <v>-5.9604644775390625E-8</v>
      </c>
      <c r="Y221" s="1155">
        <f t="shared" ca="1" si="69"/>
        <v>0</v>
      </c>
      <c r="Z221" s="1155">
        <f t="shared" ca="1" si="70"/>
        <v>-5.9604644775390625E-8</v>
      </c>
      <c r="AA221" s="1153">
        <f t="shared" ca="1" si="71"/>
        <v>-1.4566139974435636E-16</v>
      </c>
      <c r="AB221" s="1126"/>
    </row>
    <row r="222" spans="1:28">
      <c r="A222" s="1165">
        <f>'AMORT. PROFILE 0% CPR'!A222</f>
        <v>51438</v>
      </c>
      <c r="C222" s="1125"/>
      <c r="D222" s="1146">
        <f t="shared" ca="1" si="57"/>
        <v>52139</v>
      </c>
      <c r="E222" s="1147">
        <f t="shared" ca="1" si="58"/>
        <v>52166</v>
      </c>
      <c r="F222" s="1148">
        <f t="shared" ca="1" si="59"/>
        <v>6451</v>
      </c>
      <c r="G222" s="1149">
        <f ca="1">IF(F222&lt;&gt;"",COUNTIF($F$11:F222,"&gt;0"),"")</f>
        <v>212</v>
      </c>
      <c r="H222" s="1150">
        <v>2.4097161214815345E-2</v>
      </c>
      <c r="I222" s="1094"/>
      <c r="J222" s="1151">
        <f t="shared" ca="1" si="60"/>
        <v>0</v>
      </c>
      <c r="K222" s="1152">
        <f t="shared" ca="1" si="61"/>
        <v>0</v>
      </c>
      <c r="L222" s="1151">
        <f t="shared" ca="1" si="62"/>
        <v>0</v>
      </c>
      <c r="M222" s="1151">
        <f t="shared" ca="1" si="63"/>
        <v>0</v>
      </c>
      <c r="N222" s="1151">
        <f t="shared" ca="1" si="72"/>
        <v>0</v>
      </c>
      <c r="O222" s="1094"/>
      <c r="P222" s="1151">
        <f t="shared" ca="1" si="64"/>
        <v>0</v>
      </c>
      <c r="Q222" s="1151">
        <f t="shared" ca="1" si="65"/>
        <v>0</v>
      </c>
      <c r="R222" s="1151">
        <f t="shared" ca="1" si="73"/>
        <v>5.9604644775390625E-8</v>
      </c>
      <c r="S222" s="1151">
        <f t="shared" ca="1" si="74"/>
        <v>0</v>
      </c>
      <c r="T222" s="1151">
        <f t="shared" ca="1" si="66"/>
        <v>5.9604644775390625E-8</v>
      </c>
      <c r="U222" s="1153">
        <f t="shared" ca="1" si="67"/>
        <v>7.6679674748354119E-18</v>
      </c>
      <c r="V222" s="1154" t="str">
        <f t="shared" ca="1" si="68"/>
        <v>n.a.</v>
      </c>
      <c r="X222" s="1155">
        <f t="shared" ca="1" si="75"/>
        <v>-5.9604644775390625E-8</v>
      </c>
      <c r="Y222" s="1155">
        <f t="shared" ca="1" si="69"/>
        <v>0</v>
      </c>
      <c r="Z222" s="1155">
        <f t="shared" ca="1" si="70"/>
        <v>-5.9604644775390625E-8</v>
      </c>
      <c r="AA222" s="1153">
        <f t="shared" ca="1" si="71"/>
        <v>-1.4566139974435636E-16</v>
      </c>
      <c r="AB222" s="1126"/>
    </row>
    <row r="223" spans="1:28">
      <c r="A223" s="1165">
        <f>'AMORT. PROFILE 0% CPR'!A223</f>
        <v>51467</v>
      </c>
      <c r="C223" s="1125"/>
      <c r="D223" s="1146">
        <f t="shared" ca="1" si="57"/>
        <v>52170</v>
      </c>
      <c r="E223" s="1147">
        <f t="shared" ca="1" si="58"/>
        <v>52197</v>
      </c>
      <c r="F223" s="1148">
        <f t="shared" ca="1" si="59"/>
        <v>6482</v>
      </c>
      <c r="G223" s="1149">
        <f ca="1">IF(F223&lt;&gt;"",COUNTIF($F$11:F223,"&gt;0"),"")</f>
        <v>213</v>
      </c>
      <c r="H223" s="1150">
        <v>2.4344877704547116E-2</v>
      </c>
      <c r="I223" s="1094"/>
      <c r="J223" s="1151">
        <f t="shared" ca="1" si="60"/>
        <v>0</v>
      </c>
      <c r="K223" s="1152">
        <f t="shared" ca="1" si="61"/>
        <v>0</v>
      </c>
      <c r="L223" s="1151">
        <f t="shared" ca="1" si="62"/>
        <v>0</v>
      </c>
      <c r="M223" s="1151">
        <f t="shared" ca="1" si="63"/>
        <v>0</v>
      </c>
      <c r="N223" s="1151">
        <f t="shared" ca="1" si="72"/>
        <v>0</v>
      </c>
      <c r="O223" s="1094"/>
      <c r="P223" s="1151">
        <f t="shared" ca="1" si="64"/>
        <v>0</v>
      </c>
      <c r="Q223" s="1151">
        <f t="shared" ca="1" si="65"/>
        <v>0</v>
      </c>
      <c r="R223" s="1151">
        <f t="shared" ca="1" si="73"/>
        <v>5.9604644775390625E-8</v>
      </c>
      <c r="S223" s="1151">
        <f t="shared" ca="1" si="74"/>
        <v>0</v>
      </c>
      <c r="T223" s="1151">
        <f t="shared" ca="1" si="66"/>
        <v>5.9604644775390625E-8</v>
      </c>
      <c r="U223" s="1153">
        <f t="shared" ca="1" si="67"/>
        <v>7.6679674748354119E-18</v>
      </c>
      <c r="V223" s="1154" t="str">
        <f t="shared" ca="1" si="68"/>
        <v>n.a.</v>
      </c>
      <c r="X223" s="1155">
        <f t="shared" ca="1" si="75"/>
        <v>-5.9604644775390625E-8</v>
      </c>
      <c r="Y223" s="1155">
        <f t="shared" ca="1" si="69"/>
        <v>0</v>
      </c>
      <c r="Z223" s="1155">
        <f t="shared" ca="1" si="70"/>
        <v>-5.9604644775390625E-8</v>
      </c>
      <c r="AA223" s="1153">
        <f t="shared" ca="1" si="71"/>
        <v>-1.4566139974435636E-16</v>
      </c>
      <c r="AB223" s="1126"/>
    </row>
    <row r="224" spans="1:28">
      <c r="A224" s="1165">
        <f>'AMORT. PROFILE 0% CPR'!A224</f>
        <v>51497</v>
      </c>
      <c r="C224" s="1125"/>
      <c r="D224" s="1146">
        <f t="shared" ca="1" si="57"/>
        <v>52200</v>
      </c>
      <c r="E224" s="1147">
        <f t="shared" ca="1" si="58"/>
        <v>52229</v>
      </c>
      <c r="F224" s="1148">
        <f t="shared" ca="1" si="59"/>
        <v>6514</v>
      </c>
      <c r="G224" s="1149">
        <f ca="1">IF(F224&lt;&gt;"",COUNTIF($F$11:F224,"&gt;0"),"")</f>
        <v>214</v>
      </c>
      <c r="H224" s="1150">
        <v>2.4467993562860439E-2</v>
      </c>
      <c r="I224" s="1094"/>
      <c r="J224" s="1151">
        <f t="shared" ca="1" si="60"/>
        <v>0</v>
      </c>
      <c r="K224" s="1152">
        <f t="shared" ca="1" si="61"/>
        <v>0</v>
      </c>
      <c r="L224" s="1151">
        <f t="shared" ca="1" si="62"/>
        <v>0</v>
      </c>
      <c r="M224" s="1151">
        <f t="shared" ca="1" si="63"/>
        <v>0</v>
      </c>
      <c r="N224" s="1151">
        <f t="shared" ca="1" si="72"/>
        <v>0</v>
      </c>
      <c r="O224" s="1094"/>
      <c r="P224" s="1151">
        <f t="shared" ca="1" si="64"/>
        <v>0</v>
      </c>
      <c r="Q224" s="1151">
        <f t="shared" ca="1" si="65"/>
        <v>0</v>
      </c>
      <c r="R224" s="1151">
        <f t="shared" ca="1" si="73"/>
        <v>5.9604644775390625E-8</v>
      </c>
      <c r="S224" s="1151">
        <f t="shared" ca="1" si="74"/>
        <v>0</v>
      </c>
      <c r="T224" s="1151">
        <f t="shared" ca="1" si="66"/>
        <v>5.9604644775390625E-8</v>
      </c>
      <c r="U224" s="1153">
        <f t="shared" ca="1" si="67"/>
        <v>7.6679674748354119E-18</v>
      </c>
      <c r="V224" s="1154" t="str">
        <f t="shared" ca="1" si="68"/>
        <v>n.a.</v>
      </c>
      <c r="X224" s="1155">
        <f t="shared" ca="1" si="75"/>
        <v>-5.9604644775390625E-8</v>
      </c>
      <c r="Y224" s="1155">
        <f t="shared" ca="1" si="69"/>
        <v>0</v>
      </c>
      <c r="Z224" s="1155">
        <f t="shared" ca="1" si="70"/>
        <v>-5.9604644775390625E-8</v>
      </c>
      <c r="AA224" s="1153">
        <f t="shared" ca="1" si="71"/>
        <v>-1.4566139974435636E-16</v>
      </c>
      <c r="AB224" s="1126"/>
    </row>
    <row r="225" spans="1:28">
      <c r="A225" s="1165">
        <f>'AMORT. PROFILE 0% CPR'!A225</f>
        <v>51529</v>
      </c>
      <c r="C225" s="1125"/>
      <c r="D225" s="1146">
        <f t="shared" ca="1" si="57"/>
        <v>52231</v>
      </c>
      <c r="E225" s="1147">
        <f t="shared" ca="1" si="58"/>
        <v>52258</v>
      </c>
      <c r="F225" s="1148">
        <f t="shared" ca="1" si="59"/>
        <v>6543</v>
      </c>
      <c r="G225" s="1149">
        <f ca="1">IF(F225&lt;&gt;"",COUNTIF($F$11:F225,"&gt;0"),"")</f>
        <v>215</v>
      </c>
      <c r="H225" s="1150">
        <v>2.4572216241888677E-2</v>
      </c>
      <c r="I225" s="1094"/>
      <c r="J225" s="1151">
        <f t="shared" ca="1" si="60"/>
        <v>0</v>
      </c>
      <c r="K225" s="1152">
        <f t="shared" ca="1" si="61"/>
        <v>0</v>
      </c>
      <c r="L225" s="1151">
        <f t="shared" ca="1" si="62"/>
        <v>0</v>
      </c>
      <c r="M225" s="1151">
        <f t="shared" ca="1" si="63"/>
        <v>0</v>
      </c>
      <c r="N225" s="1151">
        <f t="shared" ca="1" si="72"/>
        <v>0</v>
      </c>
      <c r="O225" s="1094"/>
      <c r="P225" s="1151">
        <f t="shared" ca="1" si="64"/>
        <v>0</v>
      </c>
      <c r="Q225" s="1151">
        <f t="shared" ca="1" si="65"/>
        <v>0</v>
      </c>
      <c r="R225" s="1151">
        <f t="shared" ca="1" si="73"/>
        <v>5.9604644775390625E-8</v>
      </c>
      <c r="S225" s="1151">
        <f t="shared" ca="1" si="74"/>
        <v>0</v>
      </c>
      <c r="T225" s="1151">
        <f t="shared" ca="1" si="66"/>
        <v>5.9604644775390625E-8</v>
      </c>
      <c r="U225" s="1153">
        <f t="shared" ca="1" si="67"/>
        <v>7.6679674748354119E-18</v>
      </c>
      <c r="V225" s="1154" t="str">
        <f t="shared" ca="1" si="68"/>
        <v>n.a.</v>
      </c>
      <c r="X225" s="1155">
        <f t="shared" ca="1" si="75"/>
        <v>-5.9604644775390625E-8</v>
      </c>
      <c r="Y225" s="1155">
        <f t="shared" ca="1" si="69"/>
        <v>0</v>
      </c>
      <c r="Z225" s="1155">
        <f t="shared" ca="1" si="70"/>
        <v>-5.9604644775390625E-8</v>
      </c>
      <c r="AA225" s="1153">
        <f t="shared" ca="1" si="71"/>
        <v>-1.4566139974435636E-16</v>
      </c>
      <c r="AB225" s="1126"/>
    </row>
    <row r="226" spans="1:28">
      <c r="A226" s="1165">
        <f>'AMORT. PROFILE 0% CPR'!A226</f>
        <v>51559</v>
      </c>
      <c r="C226" s="1125"/>
      <c r="D226" s="1146">
        <f t="shared" ca="1" si="57"/>
        <v>52262</v>
      </c>
      <c r="E226" s="1147">
        <f t="shared" ca="1" si="58"/>
        <v>52289</v>
      </c>
      <c r="F226" s="1148">
        <f t="shared" ca="1" si="59"/>
        <v>6574</v>
      </c>
      <c r="G226" s="1149">
        <f ca="1">IF(F226&lt;&gt;"",COUNTIF($F$11:F226,"&gt;0"),"")</f>
        <v>216</v>
      </c>
      <c r="H226" s="1150">
        <v>2.4696919442793848E-2</v>
      </c>
      <c r="I226" s="1094"/>
      <c r="J226" s="1151">
        <f t="shared" ca="1" si="60"/>
        <v>0</v>
      </c>
      <c r="K226" s="1152">
        <f t="shared" ca="1" si="61"/>
        <v>0</v>
      </c>
      <c r="L226" s="1151">
        <f t="shared" ca="1" si="62"/>
        <v>0</v>
      </c>
      <c r="M226" s="1151">
        <f t="shared" ca="1" si="63"/>
        <v>0</v>
      </c>
      <c r="N226" s="1151">
        <f t="shared" ca="1" si="72"/>
        <v>0</v>
      </c>
      <c r="O226" s="1094"/>
      <c r="P226" s="1151">
        <f t="shared" ca="1" si="64"/>
        <v>0</v>
      </c>
      <c r="Q226" s="1151">
        <f t="shared" ca="1" si="65"/>
        <v>0</v>
      </c>
      <c r="R226" s="1151">
        <f t="shared" ca="1" si="73"/>
        <v>5.9604644775390625E-8</v>
      </c>
      <c r="S226" s="1151">
        <f t="shared" ca="1" si="74"/>
        <v>0</v>
      </c>
      <c r="T226" s="1151">
        <f t="shared" ca="1" si="66"/>
        <v>5.9604644775390625E-8</v>
      </c>
      <c r="U226" s="1153">
        <f t="shared" ca="1" si="67"/>
        <v>7.6679674748354119E-18</v>
      </c>
      <c r="V226" s="1154" t="str">
        <f t="shared" ca="1" si="68"/>
        <v>n.a.</v>
      </c>
      <c r="X226" s="1155">
        <f t="shared" ca="1" si="75"/>
        <v>-5.9604644775390625E-8</v>
      </c>
      <c r="Y226" s="1155">
        <f t="shared" ca="1" si="69"/>
        <v>0</v>
      </c>
      <c r="Z226" s="1155">
        <f t="shared" ca="1" si="70"/>
        <v>-5.9604644775390625E-8</v>
      </c>
      <c r="AA226" s="1153">
        <f t="shared" ca="1" si="71"/>
        <v>-1.4566139974435636E-16</v>
      </c>
      <c r="AB226" s="1126"/>
    </row>
    <row r="227" spans="1:28">
      <c r="A227" s="1165">
        <f>'AMORT. PROFILE 0% CPR'!A227</f>
        <v>51587</v>
      </c>
      <c r="C227" s="1125"/>
      <c r="D227" s="1146">
        <f t="shared" ca="1" si="57"/>
        <v>52290</v>
      </c>
      <c r="E227" s="1147">
        <f t="shared" ca="1" si="58"/>
        <v>52317</v>
      </c>
      <c r="F227" s="1148">
        <f t="shared" ca="1" si="59"/>
        <v>6602</v>
      </c>
      <c r="G227" s="1149">
        <f ca="1">IF(F227&lt;&gt;"",COUNTIF($F$11:F227,"&gt;0"),"")</f>
        <v>217</v>
      </c>
      <c r="H227" s="1150">
        <v>2.4867699424687036E-2</v>
      </c>
      <c r="I227" s="1094"/>
      <c r="J227" s="1151">
        <f t="shared" ca="1" si="60"/>
        <v>0</v>
      </c>
      <c r="K227" s="1152">
        <f t="shared" ca="1" si="61"/>
        <v>0</v>
      </c>
      <c r="L227" s="1151">
        <f t="shared" ca="1" si="62"/>
        <v>0</v>
      </c>
      <c r="M227" s="1151">
        <f t="shared" ca="1" si="63"/>
        <v>0</v>
      </c>
      <c r="N227" s="1151">
        <f t="shared" ca="1" si="72"/>
        <v>0</v>
      </c>
      <c r="O227" s="1094"/>
      <c r="P227" s="1151">
        <f t="shared" ca="1" si="64"/>
        <v>0</v>
      </c>
      <c r="Q227" s="1151">
        <f t="shared" ca="1" si="65"/>
        <v>0</v>
      </c>
      <c r="R227" s="1151">
        <f t="shared" ca="1" si="73"/>
        <v>5.9604644775390625E-8</v>
      </c>
      <c r="S227" s="1151">
        <f t="shared" ca="1" si="74"/>
        <v>0</v>
      </c>
      <c r="T227" s="1151">
        <f t="shared" ca="1" si="66"/>
        <v>5.9604644775390625E-8</v>
      </c>
      <c r="U227" s="1153">
        <f t="shared" ca="1" si="67"/>
        <v>7.6679674748354119E-18</v>
      </c>
      <c r="V227" s="1154" t="str">
        <f t="shared" ca="1" si="68"/>
        <v>n.a.</v>
      </c>
      <c r="X227" s="1155">
        <f t="shared" ca="1" si="75"/>
        <v>-5.9604644775390625E-8</v>
      </c>
      <c r="Y227" s="1155">
        <f t="shared" ca="1" si="69"/>
        <v>0</v>
      </c>
      <c r="Z227" s="1155">
        <f t="shared" ca="1" si="70"/>
        <v>-5.9604644775390625E-8</v>
      </c>
      <c r="AA227" s="1153">
        <f t="shared" ca="1" si="71"/>
        <v>-1.4566139974435636E-16</v>
      </c>
      <c r="AB227" s="1126"/>
    </row>
    <row r="228" spans="1:28">
      <c r="A228" s="1165">
        <f>'AMORT. PROFILE 0% CPR'!A228</f>
        <v>51620</v>
      </c>
      <c r="C228" s="1125"/>
      <c r="D228" s="1146">
        <f t="shared" ca="1" si="57"/>
        <v>52321</v>
      </c>
      <c r="E228" s="1147">
        <f t="shared" ca="1" si="58"/>
        <v>52348</v>
      </c>
      <c r="F228" s="1148">
        <f t="shared" ca="1" si="59"/>
        <v>6633</v>
      </c>
      <c r="G228" s="1149">
        <f ca="1">IF(F228&lt;&gt;"",COUNTIF($F$11:F228,"&gt;0"),"")</f>
        <v>218</v>
      </c>
      <c r="H228" s="1150">
        <v>2.5035405110877876E-2</v>
      </c>
      <c r="I228" s="1094"/>
      <c r="J228" s="1151">
        <f t="shared" ca="1" si="60"/>
        <v>0</v>
      </c>
      <c r="K228" s="1152">
        <f t="shared" ca="1" si="61"/>
        <v>0</v>
      </c>
      <c r="L228" s="1151">
        <f t="shared" ca="1" si="62"/>
        <v>0</v>
      </c>
      <c r="M228" s="1151">
        <f t="shared" ca="1" si="63"/>
        <v>0</v>
      </c>
      <c r="N228" s="1151">
        <f t="shared" ca="1" si="72"/>
        <v>0</v>
      </c>
      <c r="O228" s="1094"/>
      <c r="P228" s="1151">
        <f t="shared" ca="1" si="64"/>
        <v>0</v>
      </c>
      <c r="Q228" s="1151">
        <f t="shared" ca="1" si="65"/>
        <v>0</v>
      </c>
      <c r="R228" s="1151">
        <f t="shared" ca="1" si="73"/>
        <v>5.9604644775390625E-8</v>
      </c>
      <c r="S228" s="1151">
        <f t="shared" ca="1" si="74"/>
        <v>0</v>
      </c>
      <c r="T228" s="1151">
        <f t="shared" ca="1" si="66"/>
        <v>5.9604644775390625E-8</v>
      </c>
      <c r="U228" s="1153">
        <f t="shared" ca="1" si="67"/>
        <v>7.6679674748354119E-18</v>
      </c>
      <c r="V228" s="1154" t="str">
        <f t="shared" ca="1" si="68"/>
        <v>n.a.</v>
      </c>
      <c r="X228" s="1155">
        <f t="shared" ca="1" si="75"/>
        <v>-5.9604644775390625E-8</v>
      </c>
      <c r="Y228" s="1155">
        <f t="shared" ca="1" si="69"/>
        <v>0</v>
      </c>
      <c r="Z228" s="1155">
        <f t="shared" ca="1" si="70"/>
        <v>-5.9604644775390625E-8</v>
      </c>
      <c r="AA228" s="1153">
        <f t="shared" ca="1" si="71"/>
        <v>-1.4566139974435636E-16</v>
      </c>
      <c r="AB228" s="1126"/>
    </row>
    <row r="229" spans="1:28">
      <c r="A229" s="1165">
        <f>'AMORT. PROFILE 0% CPR'!A229</f>
        <v>51648</v>
      </c>
      <c r="C229" s="1125"/>
      <c r="D229" s="1146">
        <f t="shared" ca="1" si="57"/>
        <v>52351</v>
      </c>
      <c r="E229" s="1147">
        <f t="shared" ca="1" si="58"/>
        <v>52378</v>
      </c>
      <c r="F229" s="1148">
        <f t="shared" ca="1" si="59"/>
        <v>6663</v>
      </c>
      <c r="G229" s="1149">
        <f ca="1">IF(F229&lt;&gt;"",COUNTIF($F$11:F229,"&gt;0"),"")</f>
        <v>219</v>
      </c>
      <c r="H229" s="1150">
        <v>2.5155582815976858E-2</v>
      </c>
      <c r="I229" s="1094"/>
      <c r="J229" s="1151">
        <f t="shared" ca="1" si="60"/>
        <v>0</v>
      </c>
      <c r="K229" s="1152">
        <f t="shared" ca="1" si="61"/>
        <v>0</v>
      </c>
      <c r="L229" s="1151">
        <f t="shared" ca="1" si="62"/>
        <v>0</v>
      </c>
      <c r="M229" s="1151">
        <f t="shared" ca="1" si="63"/>
        <v>0</v>
      </c>
      <c r="N229" s="1151">
        <f t="shared" ca="1" si="72"/>
        <v>0</v>
      </c>
      <c r="O229" s="1094"/>
      <c r="P229" s="1151">
        <f t="shared" ca="1" si="64"/>
        <v>0</v>
      </c>
      <c r="Q229" s="1151">
        <f t="shared" ca="1" si="65"/>
        <v>0</v>
      </c>
      <c r="R229" s="1151">
        <f t="shared" ca="1" si="73"/>
        <v>5.9604644775390625E-8</v>
      </c>
      <c r="S229" s="1151">
        <f t="shared" ca="1" si="74"/>
        <v>0</v>
      </c>
      <c r="T229" s="1151">
        <f t="shared" ca="1" si="66"/>
        <v>5.9604644775390625E-8</v>
      </c>
      <c r="U229" s="1153">
        <f t="shared" ca="1" si="67"/>
        <v>7.6679674748354119E-18</v>
      </c>
      <c r="V229" s="1154" t="str">
        <f t="shared" ca="1" si="68"/>
        <v>n.a.</v>
      </c>
      <c r="X229" s="1155">
        <f t="shared" ca="1" si="75"/>
        <v>-5.9604644775390625E-8</v>
      </c>
      <c r="Y229" s="1155">
        <f t="shared" ca="1" si="69"/>
        <v>0</v>
      </c>
      <c r="Z229" s="1155">
        <f t="shared" ca="1" si="70"/>
        <v>-5.9604644775390625E-8</v>
      </c>
      <c r="AA229" s="1153">
        <f t="shared" ca="1" si="71"/>
        <v>-1.4566139974435636E-16</v>
      </c>
      <c r="AB229" s="1126"/>
    </row>
    <row r="230" spans="1:28">
      <c r="A230" s="1165">
        <f>'AMORT. PROFILE 0% CPR'!A230</f>
        <v>51679</v>
      </c>
      <c r="C230" s="1125"/>
      <c r="D230" s="1146">
        <f t="shared" ca="1" si="57"/>
        <v>52382</v>
      </c>
      <c r="E230" s="1147">
        <f t="shared" ca="1" si="58"/>
        <v>52411</v>
      </c>
      <c r="F230" s="1148">
        <f t="shared" ca="1" si="59"/>
        <v>6696</v>
      </c>
      <c r="G230" s="1149">
        <f ca="1">IF(F230&lt;&gt;"",COUNTIF($F$11:F230,"&gt;0"),"")</f>
        <v>220</v>
      </c>
      <c r="H230" s="1150">
        <v>2.5386577605328049E-2</v>
      </c>
      <c r="I230" s="1094"/>
      <c r="J230" s="1151">
        <f t="shared" ca="1" si="60"/>
        <v>0</v>
      </c>
      <c r="K230" s="1152">
        <f t="shared" ca="1" si="61"/>
        <v>0</v>
      </c>
      <c r="L230" s="1151">
        <f t="shared" ca="1" si="62"/>
        <v>0</v>
      </c>
      <c r="M230" s="1151">
        <f t="shared" ca="1" si="63"/>
        <v>0</v>
      </c>
      <c r="N230" s="1151">
        <f t="shared" ca="1" si="72"/>
        <v>0</v>
      </c>
      <c r="O230" s="1094"/>
      <c r="P230" s="1151">
        <f t="shared" ca="1" si="64"/>
        <v>0</v>
      </c>
      <c r="Q230" s="1151">
        <f t="shared" ca="1" si="65"/>
        <v>0</v>
      </c>
      <c r="R230" s="1151">
        <f t="shared" ca="1" si="73"/>
        <v>5.9604644775390625E-8</v>
      </c>
      <c r="S230" s="1151">
        <f t="shared" ca="1" si="74"/>
        <v>0</v>
      </c>
      <c r="T230" s="1151">
        <f t="shared" ca="1" si="66"/>
        <v>5.9604644775390625E-8</v>
      </c>
      <c r="U230" s="1153">
        <f t="shared" ca="1" si="67"/>
        <v>7.6679674748354119E-18</v>
      </c>
      <c r="V230" s="1154" t="str">
        <f t="shared" ca="1" si="68"/>
        <v>n.a.</v>
      </c>
      <c r="X230" s="1155">
        <f t="shared" ca="1" si="75"/>
        <v>-5.9604644775390625E-8</v>
      </c>
      <c r="Y230" s="1155">
        <f t="shared" ca="1" si="69"/>
        <v>0</v>
      </c>
      <c r="Z230" s="1155">
        <f t="shared" ca="1" si="70"/>
        <v>-5.9604644775390625E-8</v>
      </c>
      <c r="AA230" s="1153">
        <f t="shared" ca="1" si="71"/>
        <v>-1.4566139974435636E-16</v>
      </c>
      <c r="AB230" s="1126"/>
    </row>
    <row r="231" spans="1:28">
      <c r="A231" s="1165">
        <f>'AMORT. PROFILE 0% CPR'!A231</f>
        <v>51711</v>
      </c>
      <c r="C231" s="1125"/>
      <c r="D231" s="1146">
        <f t="shared" ca="1" si="57"/>
        <v>52412</v>
      </c>
      <c r="E231" s="1147">
        <f t="shared" ca="1" si="58"/>
        <v>52439</v>
      </c>
      <c r="F231" s="1148">
        <f t="shared" ca="1" si="59"/>
        <v>6724</v>
      </c>
      <c r="G231" s="1149">
        <f ca="1">IF(F231&lt;&gt;"",COUNTIF($F$11:F231,"&gt;0"),"")</f>
        <v>221</v>
      </c>
      <c r="H231" s="1150">
        <v>2.5685759597010187E-2</v>
      </c>
      <c r="I231" s="1094"/>
      <c r="J231" s="1151">
        <f t="shared" ca="1" si="60"/>
        <v>0</v>
      </c>
      <c r="K231" s="1152">
        <f t="shared" ca="1" si="61"/>
        <v>0</v>
      </c>
      <c r="L231" s="1151">
        <f t="shared" ca="1" si="62"/>
        <v>0</v>
      </c>
      <c r="M231" s="1151">
        <f t="shared" ca="1" si="63"/>
        <v>0</v>
      </c>
      <c r="N231" s="1151">
        <f t="shared" ca="1" si="72"/>
        <v>0</v>
      </c>
      <c r="O231" s="1094"/>
      <c r="P231" s="1151">
        <f t="shared" ca="1" si="64"/>
        <v>0</v>
      </c>
      <c r="Q231" s="1151">
        <f t="shared" ca="1" si="65"/>
        <v>0</v>
      </c>
      <c r="R231" s="1151">
        <f t="shared" ca="1" si="73"/>
        <v>5.9604644775390625E-8</v>
      </c>
      <c r="S231" s="1151">
        <f t="shared" ca="1" si="74"/>
        <v>0</v>
      </c>
      <c r="T231" s="1151">
        <f t="shared" ca="1" si="66"/>
        <v>5.9604644775390625E-8</v>
      </c>
      <c r="U231" s="1153">
        <f t="shared" ca="1" si="67"/>
        <v>7.6679674748354119E-18</v>
      </c>
      <c r="V231" s="1154" t="str">
        <f t="shared" ca="1" si="68"/>
        <v>n.a.</v>
      </c>
      <c r="X231" s="1155">
        <f t="shared" ca="1" si="75"/>
        <v>-5.9604644775390625E-8</v>
      </c>
      <c r="Y231" s="1155">
        <f t="shared" ca="1" si="69"/>
        <v>0</v>
      </c>
      <c r="Z231" s="1155">
        <f t="shared" ca="1" si="70"/>
        <v>-5.9604644775390625E-8</v>
      </c>
      <c r="AA231" s="1153">
        <f t="shared" ca="1" si="71"/>
        <v>-1.4566139974435636E-16</v>
      </c>
      <c r="AB231" s="1126"/>
    </row>
    <row r="232" spans="1:28">
      <c r="A232" s="1165">
        <f>'AMORT. PROFILE 0% CPR'!A232</f>
        <v>51740</v>
      </c>
      <c r="C232" s="1125"/>
      <c r="D232" s="1146">
        <f t="shared" ca="1" si="57"/>
        <v>52443</v>
      </c>
      <c r="E232" s="1147">
        <f t="shared" ca="1" si="58"/>
        <v>52470</v>
      </c>
      <c r="F232" s="1148">
        <f t="shared" ca="1" si="59"/>
        <v>6755</v>
      </c>
      <c r="G232" s="1149">
        <f ca="1">IF(F232&lt;&gt;"",COUNTIF($F$11:F232,"&gt;0"),"")</f>
        <v>222</v>
      </c>
      <c r="H232" s="1150">
        <v>2.5908731309482604E-2</v>
      </c>
      <c r="I232" s="1094"/>
      <c r="J232" s="1151">
        <f t="shared" ca="1" si="60"/>
        <v>0</v>
      </c>
      <c r="K232" s="1152">
        <f t="shared" ca="1" si="61"/>
        <v>0</v>
      </c>
      <c r="L232" s="1151">
        <f t="shared" ca="1" si="62"/>
        <v>0</v>
      </c>
      <c r="M232" s="1151">
        <f t="shared" ca="1" si="63"/>
        <v>0</v>
      </c>
      <c r="N232" s="1151">
        <f t="shared" ca="1" si="72"/>
        <v>0</v>
      </c>
      <c r="O232" s="1094"/>
      <c r="P232" s="1151">
        <f t="shared" ca="1" si="64"/>
        <v>0</v>
      </c>
      <c r="Q232" s="1151">
        <f t="shared" ca="1" si="65"/>
        <v>0</v>
      </c>
      <c r="R232" s="1151">
        <f t="shared" ca="1" si="73"/>
        <v>5.9604644775390625E-8</v>
      </c>
      <c r="S232" s="1151">
        <f t="shared" ca="1" si="74"/>
        <v>0</v>
      </c>
      <c r="T232" s="1151">
        <f t="shared" ca="1" si="66"/>
        <v>5.9604644775390625E-8</v>
      </c>
      <c r="U232" s="1153">
        <f t="shared" ca="1" si="67"/>
        <v>7.6679674748354119E-18</v>
      </c>
      <c r="V232" s="1154" t="str">
        <f t="shared" ca="1" si="68"/>
        <v>n.a.</v>
      </c>
      <c r="X232" s="1155">
        <f t="shared" ca="1" si="75"/>
        <v>-5.9604644775390625E-8</v>
      </c>
      <c r="Y232" s="1155">
        <f t="shared" ca="1" si="69"/>
        <v>0</v>
      </c>
      <c r="Z232" s="1155">
        <f t="shared" ca="1" si="70"/>
        <v>-5.9604644775390625E-8</v>
      </c>
      <c r="AA232" s="1153">
        <f t="shared" ca="1" si="71"/>
        <v>-1.4566139974435636E-16</v>
      </c>
      <c r="AB232" s="1126"/>
    </row>
    <row r="233" spans="1:28">
      <c r="A233" s="1165">
        <f>'AMORT. PROFILE 0% CPR'!A233</f>
        <v>51771</v>
      </c>
      <c r="C233" s="1125"/>
      <c r="D233" s="1146">
        <f t="shared" ca="1" si="57"/>
        <v>52474</v>
      </c>
      <c r="E233" s="1147">
        <f t="shared" ca="1" si="58"/>
        <v>52502</v>
      </c>
      <c r="F233" s="1148">
        <f t="shared" ca="1" si="59"/>
        <v>6787</v>
      </c>
      <c r="G233" s="1149">
        <f ca="1">IF(F233&lt;&gt;"",COUNTIF($F$11:F233,"&gt;0"),"")</f>
        <v>223</v>
      </c>
      <c r="H233" s="1150">
        <v>2.6021856587252722E-2</v>
      </c>
      <c r="I233" s="1094"/>
      <c r="J233" s="1151">
        <f t="shared" ca="1" si="60"/>
        <v>0</v>
      </c>
      <c r="K233" s="1152">
        <f t="shared" ca="1" si="61"/>
        <v>0</v>
      </c>
      <c r="L233" s="1151">
        <f t="shared" ca="1" si="62"/>
        <v>0</v>
      </c>
      <c r="M233" s="1151">
        <f t="shared" ca="1" si="63"/>
        <v>0</v>
      </c>
      <c r="N233" s="1151">
        <f t="shared" ca="1" si="72"/>
        <v>0</v>
      </c>
      <c r="O233" s="1094"/>
      <c r="P233" s="1151">
        <f t="shared" ca="1" si="64"/>
        <v>0</v>
      </c>
      <c r="Q233" s="1151">
        <f t="shared" ca="1" si="65"/>
        <v>0</v>
      </c>
      <c r="R233" s="1151">
        <f t="shared" ca="1" si="73"/>
        <v>5.9604644775390625E-8</v>
      </c>
      <c r="S233" s="1151">
        <f t="shared" ca="1" si="74"/>
        <v>0</v>
      </c>
      <c r="T233" s="1151">
        <f t="shared" ca="1" si="66"/>
        <v>5.9604644775390625E-8</v>
      </c>
      <c r="U233" s="1153">
        <f t="shared" ca="1" si="67"/>
        <v>7.6679674748354119E-18</v>
      </c>
      <c r="V233" s="1154" t="str">
        <f t="shared" ca="1" si="68"/>
        <v>n.a.</v>
      </c>
      <c r="X233" s="1155">
        <f t="shared" ca="1" si="75"/>
        <v>-5.9604644775390625E-8</v>
      </c>
      <c r="Y233" s="1155">
        <f t="shared" ca="1" si="69"/>
        <v>0</v>
      </c>
      <c r="Z233" s="1155">
        <f t="shared" ca="1" si="70"/>
        <v>-5.9604644775390625E-8</v>
      </c>
      <c r="AA233" s="1153">
        <f t="shared" ca="1" si="71"/>
        <v>-1.4566139974435636E-16</v>
      </c>
      <c r="AB233" s="1126"/>
    </row>
    <row r="234" spans="1:28">
      <c r="A234" s="1165">
        <f>'AMORT. PROFILE 0% CPR'!A234</f>
        <v>51802</v>
      </c>
      <c r="C234" s="1125"/>
      <c r="D234" s="1146">
        <f t="shared" ca="1" si="57"/>
        <v>52504</v>
      </c>
      <c r="E234" s="1147">
        <f t="shared" ca="1" si="58"/>
        <v>52531</v>
      </c>
      <c r="F234" s="1148">
        <f t="shared" ca="1" si="59"/>
        <v>6816</v>
      </c>
      <c r="G234" s="1149">
        <f ca="1">IF(F234&lt;&gt;"",COUNTIF($F$11:F234,"&gt;0"),"")</f>
        <v>224</v>
      </c>
      <c r="H234" s="1150">
        <v>2.6135460068687395E-2</v>
      </c>
      <c r="I234" s="1094"/>
      <c r="J234" s="1151">
        <f t="shared" ca="1" si="60"/>
        <v>0</v>
      </c>
      <c r="K234" s="1152">
        <f t="shared" ca="1" si="61"/>
        <v>0</v>
      </c>
      <c r="L234" s="1151">
        <f t="shared" ca="1" si="62"/>
        <v>0</v>
      </c>
      <c r="M234" s="1151">
        <f t="shared" ca="1" si="63"/>
        <v>0</v>
      </c>
      <c r="N234" s="1151">
        <f t="shared" ca="1" si="72"/>
        <v>0</v>
      </c>
      <c r="O234" s="1094"/>
      <c r="P234" s="1151">
        <f t="shared" ca="1" si="64"/>
        <v>0</v>
      </c>
      <c r="Q234" s="1151">
        <f t="shared" ca="1" si="65"/>
        <v>0</v>
      </c>
      <c r="R234" s="1151">
        <f t="shared" ca="1" si="73"/>
        <v>5.9604644775390625E-8</v>
      </c>
      <c r="S234" s="1151">
        <f t="shared" ca="1" si="74"/>
        <v>0</v>
      </c>
      <c r="T234" s="1151">
        <f t="shared" ca="1" si="66"/>
        <v>5.9604644775390625E-8</v>
      </c>
      <c r="U234" s="1153">
        <f t="shared" ca="1" si="67"/>
        <v>7.6679674748354119E-18</v>
      </c>
      <c r="V234" s="1154" t="str">
        <f t="shared" ca="1" si="68"/>
        <v>n.a.</v>
      </c>
      <c r="X234" s="1155">
        <f t="shared" ca="1" si="75"/>
        <v>-5.9604644775390625E-8</v>
      </c>
      <c r="Y234" s="1155">
        <f t="shared" ca="1" si="69"/>
        <v>0</v>
      </c>
      <c r="Z234" s="1155">
        <f t="shared" ca="1" si="70"/>
        <v>-5.9604644775390625E-8</v>
      </c>
      <c r="AA234" s="1153">
        <f t="shared" ca="1" si="71"/>
        <v>-1.4566139974435636E-16</v>
      </c>
      <c r="AB234" s="1126"/>
    </row>
    <row r="235" spans="1:28">
      <c r="A235" s="1165">
        <f>'AMORT. PROFILE 0% CPR'!A235</f>
        <v>51832</v>
      </c>
      <c r="C235" s="1125"/>
      <c r="D235" s="1146">
        <f t="shared" ca="1" si="57"/>
        <v>52535</v>
      </c>
      <c r="E235" s="1147">
        <f t="shared" ca="1" si="58"/>
        <v>52562</v>
      </c>
      <c r="F235" s="1148">
        <f t="shared" ca="1" si="59"/>
        <v>6847</v>
      </c>
      <c r="G235" s="1149">
        <f ca="1">IF(F235&lt;&gt;"",COUNTIF($F$11:F235,"&gt;0"),"")</f>
        <v>225</v>
      </c>
      <c r="H235" s="1150">
        <v>2.6334136746163302E-2</v>
      </c>
      <c r="I235" s="1094"/>
      <c r="J235" s="1151">
        <f t="shared" ca="1" si="60"/>
        <v>0</v>
      </c>
      <c r="K235" s="1152">
        <f t="shared" ca="1" si="61"/>
        <v>0</v>
      </c>
      <c r="L235" s="1151">
        <f t="shared" ca="1" si="62"/>
        <v>0</v>
      </c>
      <c r="M235" s="1151">
        <f t="shared" ca="1" si="63"/>
        <v>0</v>
      </c>
      <c r="N235" s="1151">
        <f t="shared" ca="1" si="72"/>
        <v>0</v>
      </c>
      <c r="O235" s="1094"/>
      <c r="P235" s="1151">
        <f t="shared" ca="1" si="64"/>
        <v>0</v>
      </c>
      <c r="Q235" s="1151">
        <f t="shared" ca="1" si="65"/>
        <v>0</v>
      </c>
      <c r="R235" s="1151">
        <f t="shared" ca="1" si="73"/>
        <v>5.9604644775390625E-8</v>
      </c>
      <c r="S235" s="1151">
        <f t="shared" ca="1" si="74"/>
        <v>0</v>
      </c>
      <c r="T235" s="1151">
        <f t="shared" ca="1" si="66"/>
        <v>5.9604644775390625E-8</v>
      </c>
      <c r="U235" s="1153">
        <f t="shared" ca="1" si="67"/>
        <v>7.6679674748354119E-18</v>
      </c>
      <c r="V235" s="1154" t="str">
        <f t="shared" ca="1" si="68"/>
        <v>n.a.</v>
      </c>
      <c r="X235" s="1155">
        <f t="shared" ca="1" si="75"/>
        <v>-5.9604644775390625E-8</v>
      </c>
      <c r="Y235" s="1155">
        <f t="shared" ca="1" si="69"/>
        <v>0</v>
      </c>
      <c r="Z235" s="1155">
        <f t="shared" ca="1" si="70"/>
        <v>-5.9604644775390625E-8</v>
      </c>
      <c r="AA235" s="1153">
        <f t="shared" ca="1" si="71"/>
        <v>-1.4566139974435636E-16</v>
      </c>
      <c r="AB235" s="1126"/>
    </row>
    <row r="236" spans="1:28">
      <c r="A236" s="1165">
        <f>'AMORT. PROFILE 0% CPR'!A236</f>
        <v>51862</v>
      </c>
      <c r="C236" s="1125"/>
      <c r="D236" s="1146">
        <f t="shared" ca="1" si="57"/>
        <v>52565</v>
      </c>
      <c r="E236" s="1147">
        <f t="shared" ca="1" si="58"/>
        <v>52593</v>
      </c>
      <c r="F236" s="1148">
        <f t="shared" ca="1" si="59"/>
        <v>6878</v>
      </c>
      <c r="G236" s="1149">
        <f ca="1">IF(F236&lt;&gt;"",COUNTIF($F$11:F236,"&gt;0"),"")</f>
        <v>226</v>
      </c>
      <c r="H236" s="1150">
        <v>2.6358157049637791E-2</v>
      </c>
      <c r="I236" s="1094"/>
      <c r="J236" s="1151">
        <f t="shared" ca="1" si="60"/>
        <v>0</v>
      </c>
      <c r="K236" s="1152">
        <f t="shared" ca="1" si="61"/>
        <v>0</v>
      </c>
      <c r="L236" s="1151">
        <f t="shared" ca="1" si="62"/>
        <v>0</v>
      </c>
      <c r="M236" s="1151">
        <f t="shared" ca="1" si="63"/>
        <v>0</v>
      </c>
      <c r="N236" s="1151">
        <f t="shared" ca="1" si="72"/>
        <v>0</v>
      </c>
      <c r="O236" s="1094"/>
      <c r="P236" s="1151">
        <f t="shared" ca="1" si="64"/>
        <v>0</v>
      </c>
      <c r="Q236" s="1151">
        <f t="shared" ca="1" si="65"/>
        <v>0</v>
      </c>
      <c r="R236" s="1151">
        <f t="shared" ca="1" si="73"/>
        <v>5.9604644775390625E-8</v>
      </c>
      <c r="S236" s="1151">
        <f t="shared" ca="1" si="74"/>
        <v>0</v>
      </c>
      <c r="T236" s="1151">
        <f t="shared" ca="1" si="66"/>
        <v>5.9604644775390625E-8</v>
      </c>
      <c r="U236" s="1153">
        <f t="shared" ca="1" si="67"/>
        <v>7.6679674748354119E-18</v>
      </c>
      <c r="V236" s="1154" t="str">
        <f t="shared" ca="1" si="68"/>
        <v>n.a.</v>
      </c>
      <c r="X236" s="1155">
        <f t="shared" ca="1" si="75"/>
        <v>-5.9604644775390625E-8</v>
      </c>
      <c r="Y236" s="1155">
        <f t="shared" ca="1" si="69"/>
        <v>0</v>
      </c>
      <c r="Z236" s="1155">
        <f t="shared" ca="1" si="70"/>
        <v>-5.9604644775390625E-8</v>
      </c>
      <c r="AA236" s="1153">
        <f t="shared" ca="1" si="71"/>
        <v>-1.4566139974435636E-16</v>
      </c>
      <c r="AB236" s="1126"/>
    </row>
    <row r="237" spans="1:28">
      <c r="A237" s="1165">
        <f>'AMORT. PROFILE 0% CPR'!A237</f>
        <v>51893</v>
      </c>
      <c r="C237" s="1125"/>
      <c r="D237" s="1146">
        <f t="shared" ca="1" si="57"/>
        <v>52596</v>
      </c>
      <c r="E237" s="1147">
        <f t="shared" ca="1" si="58"/>
        <v>52623</v>
      </c>
      <c r="F237" s="1148">
        <f t="shared" ca="1" si="59"/>
        <v>6908</v>
      </c>
      <c r="G237" s="1149">
        <f ca="1">IF(F237&lt;&gt;"",COUNTIF($F$11:F237,"&gt;0"),"")</f>
        <v>227</v>
      </c>
      <c r="H237" s="1150">
        <v>2.6289718067447992E-2</v>
      </c>
      <c r="I237" s="1094"/>
      <c r="J237" s="1151">
        <f t="shared" ca="1" si="60"/>
        <v>0</v>
      </c>
      <c r="K237" s="1152">
        <f t="shared" ca="1" si="61"/>
        <v>0</v>
      </c>
      <c r="L237" s="1151">
        <f t="shared" ca="1" si="62"/>
        <v>0</v>
      </c>
      <c r="M237" s="1151">
        <f t="shared" ca="1" si="63"/>
        <v>0</v>
      </c>
      <c r="N237" s="1151">
        <f t="shared" ca="1" si="72"/>
        <v>0</v>
      </c>
      <c r="O237" s="1094"/>
      <c r="P237" s="1151">
        <f t="shared" ca="1" si="64"/>
        <v>0</v>
      </c>
      <c r="Q237" s="1151">
        <f t="shared" ca="1" si="65"/>
        <v>0</v>
      </c>
      <c r="R237" s="1151">
        <f t="shared" ca="1" si="73"/>
        <v>5.9604644775390625E-8</v>
      </c>
      <c r="S237" s="1151">
        <f t="shared" ca="1" si="74"/>
        <v>0</v>
      </c>
      <c r="T237" s="1151">
        <f t="shared" ca="1" si="66"/>
        <v>5.9604644775390625E-8</v>
      </c>
      <c r="U237" s="1153">
        <f t="shared" ca="1" si="67"/>
        <v>7.6679674748354119E-18</v>
      </c>
      <c r="V237" s="1154" t="str">
        <f t="shared" ca="1" si="68"/>
        <v>n.a.</v>
      </c>
      <c r="X237" s="1155">
        <f t="shared" ca="1" si="75"/>
        <v>-5.9604644775390625E-8</v>
      </c>
      <c r="Y237" s="1155">
        <f t="shared" ca="1" si="69"/>
        <v>0</v>
      </c>
      <c r="Z237" s="1155">
        <f t="shared" ca="1" si="70"/>
        <v>-5.9604644775390625E-8</v>
      </c>
      <c r="AA237" s="1153">
        <f t="shared" ca="1" si="71"/>
        <v>-1.4566139974435636E-16</v>
      </c>
      <c r="AB237" s="1126"/>
    </row>
    <row r="238" spans="1:28">
      <c r="A238" s="1165">
        <f>'AMORT. PROFILE 0% CPR'!A238</f>
        <v>51924</v>
      </c>
      <c r="C238" s="1125"/>
      <c r="D238" s="1146">
        <f t="shared" ca="1" si="57"/>
        <v>52627</v>
      </c>
      <c r="E238" s="1147">
        <f t="shared" ca="1" si="58"/>
        <v>52656</v>
      </c>
      <c r="F238" s="1148">
        <f t="shared" ca="1" si="59"/>
        <v>6941</v>
      </c>
      <c r="G238" s="1149">
        <f ca="1">IF(F238&lt;&gt;"",COUNTIF($F$11:F238,"&gt;0"),"")</f>
        <v>228</v>
      </c>
      <c r="H238" s="1150">
        <v>2.6262783735619473E-2</v>
      </c>
      <c r="I238" s="1094"/>
      <c r="J238" s="1151">
        <f t="shared" ca="1" si="60"/>
        <v>0</v>
      </c>
      <c r="K238" s="1152">
        <f t="shared" ca="1" si="61"/>
        <v>0</v>
      </c>
      <c r="L238" s="1151">
        <f t="shared" ca="1" si="62"/>
        <v>0</v>
      </c>
      <c r="M238" s="1151">
        <f t="shared" ca="1" si="63"/>
        <v>0</v>
      </c>
      <c r="N238" s="1151">
        <f t="shared" ca="1" si="72"/>
        <v>0</v>
      </c>
      <c r="O238" s="1094"/>
      <c r="P238" s="1151">
        <f t="shared" ca="1" si="64"/>
        <v>0</v>
      </c>
      <c r="Q238" s="1151">
        <f t="shared" ca="1" si="65"/>
        <v>0</v>
      </c>
      <c r="R238" s="1151">
        <f t="shared" ca="1" si="73"/>
        <v>5.9604644775390625E-8</v>
      </c>
      <c r="S238" s="1151">
        <f t="shared" ca="1" si="74"/>
        <v>0</v>
      </c>
      <c r="T238" s="1151">
        <f t="shared" ca="1" si="66"/>
        <v>5.9604644775390625E-8</v>
      </c>
      <c r="U238" s="1153">
        <f t="shared" ca="1" si="67"/>
        <v>7.6679674748354119E-18</v>
      </c>
      <c r="V238" s="1154" t="str">
        <f t="shared" ca="1" si="68"/>
        <v>n.a.</v>
      </c>
      <c r="X238" s="1155">
        <f t="shared" ca="1" si="75"/>
        <v>-5.9604644775390625E-8</v>
      </c>
      <c r="Y238" s="1155">
        <f t="shared" ca="1" si="69"/>
        <v>0</v>
      </c>
      <c r="Z238" s="1155">
        <f t="shared" ca="1" si="70"/>
        <v>-5.9604644775390625E-8</v>
      </c>
      <c r="AA238" s="1153">
        <f t="shared" ca="1" si="71"/>
        <v>-1.4566139974435636E-16</v>
      </c>
      <c r="AB238" s="1126"/>
    </row>
    <row r="239" spans="1:28">
      <c r="A239" s="1165">
        <f>'AMORT. PROFILE 0% CPR'!A239</f>
        <v>51952</v>
      </c>
      <c r="C239" s="1125"/>
      <c r="D239" s="1146">
        <f t="shared" ca="1" si="57"/>
        <v>52656</v>
      </c>
      <c r="E239" s="1147">
        <f t="shared" ca="1" si="58"/>
        <v>52684</v>
      </c>
      <c r="F239" s="1148">
        <f t="shared" ca="1" si="59"/>
        <v>6969</v>
      </c>
      <c r="G239" s="1149">
        <f ca="1">IF(F239&lt;&gt;"",COUNTIF($F$11:F239,"&gt;0"),"")</f>
        <v>229</v>
      </c>
      <c r="H239" s="1150">
        <v>2.6128829337453124E-2</v>
      </c>
      <c r="I239" s="1094"/>
      <c r="J239" s="1151">
        <f t="shared" ca="1" si="60"/>
        <v>0</v>
      </c>
      <c r="K239" s="1152">
        <f t="shared" ca="1" si="61"/>
        <v>0</v>
      </c>
      <c r="L239" s="1151">
        <f t="shared" ca="1" si="62"/>
        <v>0</v>
      </c>
      <c r="M239" s="1151">
        <f t="shared" ca="1" si="63"/>
        <v>0</v>
      </c>
      <c r="N239" s="1151">
        <f t="shared" ca="1" si="72"/>
        <v>0</v>
      </c>
      <c r="O239" s="1094"/>
      <c r="P239" s="1151">
        <f t="shared" ca="1" si="64"/>
        <v>0</v>
      </c>
      <c r="Q239" s="1151">
        <f t="shared" ca="1" si="65"/>
        <v>0</v>
      </c>
      <c r="R239" s="1151">
        <f t="shared" ca="1" si="73"/>
        <v>5.9604644775390625E-8</v>
      </c>
      <c r="S239" s="1151">
        <f t="shared" ca="1" si="74"/>
        <v>0</v>
      </c>
      <c r="T239" s="1151">
        <f t="shared" ca="1" si="66"/>
        <v>5.9604644775390625E-8</v>
      </c>
      <c r="U239" s="1153">
        <f t="shared" ca="1" si="67"/>
        <v>7.6679674748354119E-18</v>
      </c>
      <c r="V239" s="1154" t="str">
        <f t="shared" ca="1" si="68"/>
        <v>n.a.</v>
      </c>
      <c r="X239" s="1155">
        <f t="shared" ca="1" si="75"/>
        <v>-5.9604644775390625E-8</v>
      </c>
      <c r="Y239" s="1155">
        <f t="shared" ca="1" si="69"/>
        <v>0</v>
      </c>
      <c r="Z239" s="1155">
        <f t="shared" ca="1" si="70"/>
        <v>-5.9604644775390625E-8</v>
      </c>
      <c r="AA239" s="1153">
        <f t="shared" ca="1" si="71"/>
        <v>-1.4566139974435636E-16</v>
      </c>
      <c r="AB239" s="1126"/>
    </row>
    <row r="240" spans="1:28">
      <c r="A240" s="1165">
        <f>'AMORT. PROFILE 0% CPR'!A240</f>
        <v>51984</v>
      </c>
      <c r="C240" s="1125"/>
      <c r="D240" s="1146">
        <f t="shared" ca="1" si="57"/>
        <v>52687</v>
      </c>
      <c r="E240" s="1147">
        <f t="shared" ca="1" si="58"/>
        <v>52714</v>
      </c>
      <c r="F240" s="1148">
        <f t="shared" ca="1" si="59"/>
        <v>6999</v>
      </c>
      <c r="G240" s="1149">
        <f ca="1">IF(F240&lt;&gt;"",COUNTIF($F$11:F240,"&gt;0"),"")</f>
        <v>230</v>
      </c>
      <c r="H240" s="1150">
        <v>2.6144464632107983E-2</v>
      </c>
      <c r="I240" s="1094"/>
      <c r="J240" s="1151">
        <f t="shared" ca="1" si="60"/>
        <v>0</v>
      </c>
      <c r="K240" s="1152">
        <f t="shared" ca="1" si="61"/>
        <v>0</v>
      </c>
      <c r="L240" s="1151">
        <f t="shared" ca="1" si="62"/>
        <v>0</v>
      </c>
      <c r="M240" s="1151">
        <f t="shared" ca="1" si="63"/>
        <v>0</v>
      </c>
      <c r="N240" s="1151">
        <f t="shared" ca="1" si="72"/>
        <v>0</v>
      </c>
      <c r="O240" s="1094"/>
      <c r="P240" s="1151">
        <f t="shared" ca="1" si="64"/>
        <v>0</v>
      </c>
      <c r="Q240" s="1151">
        <f t="shared" ca="1" si="65"/>
        <v>0</v>
      </c>
      <c r="R240" s="1151">
        <f t="shared" ca="1" si="73"/>
        <v>5.9604644775390625E-8</v>
      </c>
      <c r="S240" s="1151">
        <f t="shared" ca="1" si="74"/>
        <v>0</v>
      </c>
      <c r="T240" s="1151">
        <f t="shared" ca="1" si="66"/>
        <v>5.9604644775390625E-8</v>
      </c>
      <c r="U240" s="1153">
        <f t="shared" ca="1" si="67"/>
        <v>7.6679674748354119E-18</v>
      </c>
      <c r="V240" s="1154" t="str">
        <f t="shared" ca="1" si="68"/>
        <v>n.a.</v>
      </c>
      <c r="X240" s="1155">
        <f t="shared" ca="1" si="75"/>
        <v>-5.9604644775390625E-8</v>
      </c>
      <c r="Y240" s="1155">
        <f t="shared" ca="1" si="69"/>
        <v>0</v>
      </c>
      <c r="Z240" s="1155">
        <f t="shared" ca="1" si="70"/>
        <v>-5.9604644775390625E-8</v>
      </c>
      <c r="AA240" s="1153">
        <f t="shared" ca="1" si="71"/>
        <v>-1.4566139974435636E-16</v>
      </c>
      <c r="AB240" s="1126"/>
    </row>
    <row r="241" spans="1:28">
      <c r="A241" s="1165">
        <f>'AMORT. PROFILE 0% CPR'!A241</f>
        <v>52013</v>
      </c>
      <c r="C241" s="1125"/>
      <c r="D241" s="1146">
        <f t="shared" ca="1" si="57"/>
        <v>52717</v>
      </c>
      <c r="E241" s="1147">
        <f t="shared" ca="1" si="58"/>
        <v>52744</v>
      </c>
      <c r="F241" s="1148">
        <f t="shared" ca="1" si="59"/>
        <v>7029</v>
      </c>
      <c r="G241" s="1149">
        <f ca="1">IF(F241&lt;&gt;"",COUNTIF($F$11:F241,"&gt;0"),"")</f>
        <v>231</v>
      </c>
      <c r="H241" s="1150">
        <v>2.6281385504956678E-2</v>
      </c>
      <c r="I241" s="1094"/>
      <c r="J241" s="1151">
        <f t="shared" ca="1" si="60"/>
        <v>0</v>
      </c>
      <c r="K241" s="1152">
        <f t="shared" ca="1" si="61"/>
        <v>0</v>
      </c>
      <c r="L241" s="1151">
        <f t="shared" ca="1" si="62"/>
        <v>0</v>
      </c>
      <c r="M241" s="1151">
        <f t="shared" ca="1" si="63"/>
        <v>0</v>
      </c>
      <c r="N241" s="1151">
        <f t="shared" ca="1" si="72"/>
        <v>0</v>
      </c>
      <c r="O241" s="1094"/>
      <c r="P241" s="1151">
        <f t="shared" ca="1" si="64"/>
        <v>0</v>
      </c>
      <c r="Q241" s="1151">
        <f t="shared" ca="1" si="65"/>
        <v>0</v>
      </c>
      <c r="R241" s="1151">
        <f t="shared" ca="1" si="73"/>
        <v>5.9604644775390625E-8</v>
      </c>
      <c r="S241" s="1151">
        <f t="shared" ca="1" si="74"/>
        <v>0</v>
      </c>
      <c r="T241" s="1151">
        <f t="shared" ca="1" si="66"/>
        <v>5.9604644775390625E-8</v>
      </c>
      <c r="U241" s="1153">
        <f t="shared" ca="1" si="67"/>
        <v>7.6679674748354119E-18</v>
      </c>
      <c r="V241" s="1154" t="str">
        <f t="shared" ca="1" si="68"/>
        <v>n.a.</v>
      </c>
      <c r="X241" s="1155">
        <f t="shared" ca="1" si="75"/>
        <v>-5.9604644775390625E-8</v>
      </c>
      <c r="Y241" s="1155">
        <f t="shared" ca="1" si="69"/>
        <v>0</v>
      </c>
      <c r="Z241" s="1155">
        <f t="shared" ca="1" si="70"/>
        <v>-5.9604644775390625E-8</v>
      </c>
      <c r="AA241" s="1153">
        <f t="shared" ca="1" si="71"/>
        <v>-1.4566139974435636E-16</v>
      </c>
      <c r="AB241" s="1126"/>
    </row>
    <row r="242" spans="1:28">
      <c r="A242" s="1165">
        <f>'AMORT. PROFILE 0% CPR'!A242</f>
        <v>52044</v>
      </c>
      <c r="C242" s="1125"/>
      <c r="D242" s="1146">
        <f t="shared" ca="1" si="57"/>
        <v>52748</v>
      </c>
      <c r="E242" s="1147">
        <f t="shared" ca="1" si="58"/>
        <v>52775</v>
      </c>
      <c r="F242" s="1148">
        <f t="shared" ca="1" si="59"/>
        <v>7060</v>
      </c>
      <c r="G242" s="1149">
        <f ca="1">IF(F242&lt;&gt;"",COUNTIF($F$11:F242,"&gt;0"),"")</f>
        <v>232</v>
      </c>
      <c r="H242" s="1150">
        <v>2.6385687555472232E-2</v>
      </c>
      <c r="I242" s="1094"/>
      <c r="J242" s="1151">
        <f t="shared" ca="1" si="60"/>
        <v>0</v>
      </c>
      <c r="K242" s="1152">
        <f t="shared" ca="1" si="61"/>
        <v>0</v>
      </c>
      <c r="L242" s="1151">
        <f t="shared" ca="1" si="62"/>
        <v>0</v>
      </c>
      <c r="M242" s="1151">
        <f t="shared" ca="1" si="63"/>
        <v>0</v>
      </c>
      <c r="N242" s="1151">
        <f t="shared" ca="1" si="72"/>
        <v>0</v>
      </c>
      <c r="O242" s="1094"/>
      <c r="P242" s="1151">
        <f t="shared" ca="1" si="64"/>
        <v>0</v>
      </c>
      <c r="Q242" s="1151">
        <f t="shared" ca="1" si="65"/>
        <v>0</v>
      </c>
      <c r="R242" s="1151">
        <f t="shared" ca="1" si="73"/>
        <v>5.9604644775390625E-8</v>
      </c>
      <c r="S242" s="1151">
        <f t="shared" ca="1" si="74"/>
        <v>0</v>
      </c>
      <c r="T242" s="1151">
        <f t="shared" ca="1" si="66"/>
        <v>5.9604644775390625E-8</v>
      </c>
      <c r="U242" s="1153">
        <f t="shared" ca="1" si="67"/>
        <v>7.6679674748354119E-18</v>
      </c>
      <c r="V242" s="1154" t="str">
        <f t="shared" ca="1" si="68"/>
        <v>n.a.</v>
      </c>
      <c r="X242" s="1155">
        <f t="shared" ca="1" si="75"/>
        <v>-5.9604644775390625E-8</v>
      </c>
      <c r="Y242" s="1155">
        <f t="shared" ca="1" si="69"/>
        <v>0</v>
      </c>
      <c r="Z242" s="1155">
        <f t="shared" ca="1" si="70"/>
        <v>-5.9604644775390625E-8</v>
      </c>
      <c r="AA242" s="1153">
        <f t="shared" ca="1" si="71"/>
        <v>-1.4566139974435636E-16</v>
      </c>
      <c r="AB242" s="1126"/>
    </row>
    <row r="243" spans="1:28">
      <c r="A243" s="1165">
        <f>'AMORT. PROFILE 0% CPR'!A243</f>
        <v>52075</v>
      </c>
      <c r="C243" s="1125"/>
      <c r="D243" s="1146">
        <f t="shared" ca="1" si="57"/>
        <v>52778</v>
      </c>
      <c r="E243" s="1147">
        <f t="shared" ca="1" si="58"/>
        <v>52805</v>
      </c>
      <c r="F243" s="1148">
        <f t="shared" ca="1" si="59"/>
        <v>7090</v>
      </c>
      <c r="G243" s="1149">
        <f ca="1">IF(F243&lt;&gt;"",COUNTIF($F$11:F243,"&gt;0"),"")</f>
        <v>233</v>
      </c>
      <c r="H243" s="1150">
        <v>2.6452360100786755E-2</v>
      </c>
      <c r="I243" s="1094"/>
      <c r="J243" s="1151">
        <f t="shared" ca="1" si="60"/>
        <v>0</v>
      </c>
      <c r="K243" s="1152">
        <f t="shared" ca="1" si="61"/>
        <v>0</v>
      </c>
      <c r="L243" s="1151">
        <f t="shared" ca="1" si="62"/>
        <v>0</v>
      </c>
      <c r="M243" s="1151">
        <f t="shared" ca="1" si="63"/>
        <v>0</v>
      </c>
      <c r="N243" s="1151">
        <f t="shared" ca="1" si="72"/>
        <v>0</v>
      </c>
      <c r="O243" s="1094"/>
      <c r="P243" s="1151">
        <f t="shared" ca="1" si="64"/>
        <v>0</v>
      </c>
      <c r="Q243" s="1151">
        <f t="shared" ca="1" si="65"/>
        <v>0</v>
      </c>
      <c r="R243" s="1151">
        <f t="shared" ca="1" si="73"/>
        <v>5.9604644775390625E-8</v>
      </c>
      <c r="S243" s="1151">
        <f t="shared" ca="1" si="74"/>
        <v>0</v>
      </c>
      <c r="T243" s="1151">
        <f t="shared" ca="1" si="66"/>
        <v>5.9604644775390625E-8</v>
      </c>
      <c r="U243" s="1153">
        <f t="shared" ca="1" si="67"/>
        <v>7.6679674748354119E-18</v>
      </c>
      <c r="V243" s="1154" t="str">
        <f t="shared" ca="1" si="68"/>
        <v>n.a.</v>
      </c>
      <c r="X243" s="1155">
        <f t="shared" ca="1" si="75"/>
        <v>-5.9604644775390625E-8</v>
      </c>
      <c r="Y243" s="1155">
        <f t="shared" ca="1" si="69"/>
        <v>0</v>
      </c>
      <c r="Z243" s="1155">
        <f t="shared" ca="1" si="70"/>
        <v>-5.9604644775390625E-8</v>
      </c>
      <c r="AA243" s="1153">
        <f t="shared" ca="1" si="71"/>
        <v>-1.4566139974435636E-16</v>
      </c>
      <c r="AB243" s="1126"/>
    </row>
    <row r="244" spans="1:28">
      <c r="A244" s="1165">
        <f>'AMORT. PROFILE 0% CPR'!A244</f>
        <v>52105</v>
      </c>
      <c r="C244" s="1125"/>
      <c r="D244" s="1146">
        <f t="shared" ca="1" si="57"/>
        <v>52809</v>
      </c>
      <c r="E244" s="1147">
        <f t="shared" ca="1" si="58"/>
        <v>52838</v>
      </c>
      <c r="F244" s="1148">
        <f t="shared" ca="1" si="59"/>
        <v>7123</v>
      </c>
      <c r="G244" s="1149">
        <f ca="1">IF(F244&lt;&gt;"",COUNTIF($F$11:F244,"&gt;0"),"")</f>
        <v>234</v>
      </c>
      <c r="H244" s="1150">
        <v>2.660722629029932E-2</v>
      </c>
      <c r="I244" s="1094"/>
      <c r="J244" s="1151">
        <f t="shared" ca="1" si="60"/>
        <v>0</v>
      </c>
      <c r="K244" s="1152">
        <f t="shared" ca="1" si="61"/>
        <v>0</v>
      </c>
      <c r="L244" s="1151">
        <f t="shared" ca="1" si="62"/>
        <v>0</v>
      </c>
      <c r="M244" s="1151">
        <f t="shared" ca="1" si="63"/>
        <v>0</v>
      </c>
      <c r="N244" s="1151">
        <f t="shared" ca="1" si="72"/>
        <v>0</v>
      </c>
      <c r="O244" s="1094"/>
      <c r="P244" s="1151">
        <f t="shared" ca="1" si="64"/>
        <v>0</v>
      </c>
      <c r="Q244" s="1151">
        <f t="shared" ca="1" si="65"/>
        <v>0</v>
      </c>
      <c r="R244" s="1151">
        <f t="shared" ca="1" si="73"/>
        <v>5.9604644775390625E-8</v>
      </c>
      <c r="S244" s="1151">
        <f t="shared" ca="1" si="74"/>
        <v>0</v>
      </c>
      <c r="T244" s="1151">
        <f t="shared" ca="1" si="66"/>
        <v>5.9604644775390625E-8</v>
      </c>
      <c r="U244" s="1153">
        <f t="shared" ca="1" si="67"/>
        <v>7.6679674748354119E-18</v>
      </c>
      <c r="V244" s="1154" t="str">
        <f t="shared" ca="1" si="68"/>
        <v>n.a.</v>
      </c>
      <c r="X244" s="1155">
        <f t="shared" ca="1" si="75"/>
        <v>-5.9604644775390625E-8</v>
      </c>
      <c r="Y244" s="1155">
        <f t="shared" ca="1" si="69"/>
        <v>0</v>
      </c>
      <c r="Z244" s="1155">
        <f t="shared" ca="1" si="70"/>
        <v>-5.9604644775390625E-8</v>
      </c>
      <c r="AA244" s="1153">
        <f t="shared" ca="1" si="71"/>
        <v>-1.4566139974435636E-16</v>
      </c>
      <c r="AB244" s="1126"/>
    </row>
    <row r="245" spans="1:28">
      <c r="A245" s="1165">
        <f>'AMORT. PROFILE 0% CPR'!A245</f>
        <v>52138</v>
      </c>
      <c r="C245" s="1125"/>
      <c r="D245" s="1146">
        <f t="shared" ca="1" si="57"/>
        <v>52840</v>
      </c>
      <c r="E245" s="1147">
        <f t="shared" ca="1" si="58"/>
        <v>52867</v>
      </c>
      <c r="F245" s="1148">
        <f t="shared" ca="1" si="59"/>
        <v>7152</v>
      </c>
      <c r="G245" s="1149">
        <f ca="1">IF(F245&lt;&gt;"",COUNTIF($F$11:F245,"&gt;0"),"")</f>
        <v>235</v>
      </c>
      <c r="H245" s="1150">
        <v>2.6609230945894537E-2</v>
      </c>
      <c r="I245" s="1094"/>
      <c r="J245" s="1151">
        <f t="shared" ca="1" si="60"/>
        <v>0</v>
      </c>
      <c r="K245" s="1152">
        <f t="shared" ca="1" si="61"/>
        <v>0</v>
      </c>
      <c r="L245" s="1151">
        <f t="shared" ca="1" si="62"/>
        <v>0</v>
      </c>
      <c r="M245" s="1151">
        <f t="shared" ca="1" si="63"/>
        <v>0</v>
      </c>
      <c r="N245" s="1151">
        <f t="shared" ca="1" si="72"/>
        <v>0</v>
      </c>
      <c r="O245" s="1094"/>
      <c r="P245" s="1151">
        <f t="shared" ca="1" si="64"/>
        <v>0</v>
      </c>
      <c r="Q245" s="1151">
        <f t="shared" ca="1" si="65"/>
        <v>0</v>
      </c>
      <c r="R245" s="1151">
        <f t="shared" ca="1" si="73"/>
        <v>5.9604644775390625E-8</v>
      </c>
      <c r="S245" s="1151">
        <f t="shared" ca="1" si="74"/>
        <v>0</v>
      </c>
      <c r="T245" s="1151">
        <f t="shared" ca="1" si="66"/>
        <v>5.9604644775390625E-8</v>
      </c>
      <c r="U245" s="1153">
        <f t="shared" ca="1" si="67"/>
        <v>7.6679674748354119E-18</v>
      </c>
      <c r="V245" s="1154" t="str">
        <f t="shared" ca="1" si="68"/>
        <v>n.a.</v>
      </c>
      <c r="X245" s="1155">
        <f t="shared" ca="1" si="75"/>
        <v>-5.9604644775390625E-8</v>
      </c>
      <c r="Y245" s="1155">
        <f t="shared" ca="1" si="69"/>
        <v>0</v>
      </c>
      <c r="Z245" s="1155">
        <f t="shared" ca="1" si="70"/>
        <v>-5.9604644775390625E-8</v>
      </c>
      <c r="AA245" s="1153">
        <f t="shared" ca="1" si="71"/>
        <v>-1.4566139974435636E-16</v>
      </c>
      <c r="AB245" s="1126"/>
    </row>
    <row r="246" spans="1:28">
      <c r="A246" s="1165">
        <f>'AMORT. PROFILE 0% CPR'!A246</f>
        <v>52166</v>
      </c>
      <c r="C246" s="1125"/>
      <c r="D246" s="1146">
        <f t="shared" ca="1" si="57"/>
        <v>52870</v>
      </c>
      <c r="E246" s="1147">
        <f t="shared" ca="1" si="58"/>
        <v>52897</v>
      </c>
      <c r="F246" s="1148">
        <f t="shared" ca="1" si="59"/>
        <v>7182</v>
      </c>
      <c r="G246" s="1149">
        <f ca="1">IF(F246&lt;&gt;"",COUNTIF($F$11:F246,"&gt;0"),"")</f>
        <v>236</v>
      </c>
      <c r="H246" s="1150">
        <v>2.6528809878518623E-2</v>
      </c>
      <c r="I246" s="1094"/>
      <c r="J246" s="1151">
        <f t="shared" ca="1" si="60"/>
        <v>0</v>
      </c>
      <c r="K246" s="1152">
        <f t="shared" ca="1" si="61"/>
        <v>0</v>
      </c>
      <c r="L246" s="1151">
        <f t="shared" ca="1" si="62"/>
        <v>0</v>
      </c>
      <c r="M246" s="1151">
        <f t="shared" ca="1" si="63"/>
        <v>0</v>
      </c>
      <c r="N246" s="1151">
        <f t="shared" ca="1" si="72"/>
        <v>0</v>
      </c>
      <c r="O246" s="1094"/>
      <c r="P246" s="1151">
        <f t="shared" ca="1" si="64"/>
        <v>0</v>
      </c>
      <c r="Q246" s="1151">
        <f t="shared" ca="1" si="65"/>
        <v>0</v>
      </c>
      <c r="R246" s="1151">
        <f t="shared" ca="1" si="73"/>
        <v>5.9604644775390625E-8</v>
      </c>
      <c r="S246" s="1151">
        <f t="shared" ca="1" si="74"/>
        <v>0</v>
      </c>
      <c r="T246" s="1151">
        <f t="shared" ca="1" si="66"/>
        <v>5.9604644775390625E-8</v>
      </c>
      <c r="U246" s="1153">
        <f t="shared" ca="1" si="67"/>
        <v>7.6679674748354119E-18</v>
      </c>
      <c r="V246" s="1154" t="str">
        <f t="shared" ca="1" si="68"/>
        <v>n.a.</v>
      </c>
      <c r="X246" s="1155">
        <f t="shared" ca="1" si="75"/>
        <v>-5.9604644775390625E-8</v>
      </c>
      <c r="Y246" s="1155">
        <f t="shared" ca="1" si="69"/>
        <v>0</v>
      </c>
      <c r="Z246" s="1155">
        <f t="shared" ca="1" si="70"/>
        <v>-5.9604644775390625E-8</v>
      </c>
      <c r="AA246" s="1153">
        <f t="shared" ca="1" si="71"/>
        <v>-1.4566139974435636E-16</v>
      </c>
      <c r="AB246" s="1126"/>
    </row>
    <row r="247" spans="1:28">
      <c r="A247" s="1165">
        <f>'AMORT. PROFILE 0% CPR'!A247</f>
        <v>52197</v>
      </c>
      <c r="C247" s="1125"/>
      <c r="D247" s="1146">
        <f t="shared" ca="1" si="57"/>
        <v>52901</v>
      </c>
      <c r="E247" s="1147">
        <f t="shared" ca="1" si="58"/>
        <v>52929</v>
      </c>
      <c r="F247" s="1148">
        <f t="shared" ca="1" si="59"/>
        <v>7214</v>
      </c>
      <c r="G247" s="1149">
        <f ca="1">IF(F247&lt;&gt;"",COUNTIF($F$11:F247,"&gt;0"),"")</f>
        <v>237</v>
      </c>
      <c r="H247" s="1150">
        <v>2.6518091792928092E-2</v>
      </c>
      <c r="I247" s="1094"/>
      <c r="J247" s="1151">
        <f t="shared" ca="1" si="60"/>
        <v>0</v>
      </c>
      <c r="K247" s="1152">
        <f t="shared" ca="1" si="61"/>
        <v>0</v>
      </c>
      <c r="L247" s="1151">
        <f t="shared" ca="1" si="62"/>
        <v>0</v>
      </c>
      <c r="M247" s="1151">
        <f t="shared" ca="1" si="63"/>
        <v>0</v>
      </c>
      <c r="N247" s="1151">
        <f t="shared" ca="1" si="72"/>
        <v>0</v>
      </c>
      <c r="O247" s="1094"/>
      <c r="P247" s="1151">
        <f t="shared" ca="1" si="64"/>
        <v>0</v>
      </c>
      <c r="Q247" s="1151">
        <f t="shared" ca="1" si="65"/>
        <v>0</v>
      </c>
      <c r="R247" s="1151">
        <f t="shared" ca="1" si="73"/>
        <v>5.9604644775390625E-8</v>
      </c>
      <c r="S247" s="1151">
        <f t="shared" ca="1" si="74"/>
        <v>0</v>
      </c>
      <c r="T247" s="1151">
        <f t="shared" ca="1" si="66"/>
        <v>5.9604644775390625E-8</v>
      </c>
      <c r="U247" s="1153">
        <f t="shared" ca="1" si="67"/>
        <v>7.6679674748354119E-18</v>
      </c>
      <c r="V247" s="1154" t="str">
        <f t="shared" ca="1" si="68"/>
        <v>n.a.</v>
      </c>
      <c r="X247" s="1155">
        <f t="shared" ca="1" si="75"/>
        <v>-5.9604644775390625E-8</v>
      </c>
      <c r="Y247" s="1155">
        <f t="shared" ca="1" si="69"/>
        <v>0</v>
      </c>
      <c r="Z247" s="1155">
        <f t="shared" ca="1" si="70"/>
        <v>-5.9604644775390625E-8</v>
      </c>
      <c r="AA247" s="1153">
        <f t="shared" ca="1" si="71"/>
        <v>-1.4566139974435636E-16</v>
      </c>
      <c r="AB247" s="1126"/>
    </row>
    <row r="248" spans="1:28">
      <c r="A248" s="1165">
        <f>'AMORT. PROFILE 0% CPR'!A248</f>
        <v>52229</v>
      </c>
      <c r="C248" s="1125"/>
      <c r="D248" s="1146">
        <f t="shared" ca="1" si="57"/>
        <v>52931</v>
      </c>
      <c r="E248" s="1147">
        <f t="shared" ca="1" si="58"/>
        <v>52958</v>
      </c>
      <c r="F248" s="1148">
        <f t="shared" ca="1" si="59"/>
        <v>7243</v>
      </c>
      <c r="G248" s="1149">
        <f ca="1">IF(F248&lt;&gt;"",COUNTIF($F$11:F248,"&gt;0"),"")</f>
        <v>238</v>
      </c>
      <c r="H248" s="1150">
        <v>2.6272445883014722E-2</v>
      </c>
      <c r="I248" s="1094"/>
      <c r="J248" s="1151">
        <f t="shared" ca="1" si="60"/>
        <v>0</v>
      </c>
      <c r="K248" s="1152">
        <f t="shared" ca="1" si="61"/>
        <v>0</v>
      </c>
      <c r="L248" s="1151">
        <f t="shared" ca="1" si="62"/>
        <v>0</v>
      </c>
      <c r="M248" s="1151">
        <f t="shared" ca="1" si="63"/>
        <v>0</v>
      </c>
      <c r="N248" s="1151">
        <f t="shared" ca="1" si="72"/>
        <v>0</v>
      </c>
      <c r="O248" s="1094"/>
      <c r="P248" s="1151">
        <f t="shared" ca="1" si="64"/>
        <v>0</v>
      </c>
      <c r="Q248" s="1151">
        <f t="shared" ca="1" si="65"/>
        <v>0</v>
      </c>
      <c r="R248" s="1151">
        <f t="shared" ca="1" si="73"/>
        <v>5.9604644775390625E-8</v>
      </c>
      <c r="S248" s="1151">
        <f t="shared" ca="1" si="74"/>
        <v>0</v>
      </c>
      <c r="T248" s="1151">
        <f t="shared" ca="1" si="66"/>
        <v>5.9604644775390625E-8</v>
      </c>
      <c r="U248" s="1153">
        <f t="shared" ca="1" si="67"/>
        <v>7.6679674748354119E-18</v>
      </c>
      <c r="V248" s="1154" t="str">
        <f t="shared" ca="1" si="68"/>
        <v>n.a.</v>
      </c>
      <c r="X248" s="1155">
        <f t="shared" ca="1" si="75"/>
        <v>-5.9604644775390625E-8</v>
      </c>
      <c r="Y248" s="1155">
        <f t="shared" ca="1" si="69"/>
        <v>0</v>
      </c>
      <c r="Z248" s="1155">
        <f t="shared" ca="1" si="70"/>
        <v>-5.9604644775390625E-8</v>
      </c>
      <c r="AA248" s="1153">
        <f t="shared" ca="1" si="71"/>
        <v>-1.4566139974435636E-16</v>
      </c>
      <c r="AB248" s="1126"/>
    </row>
    <row r="249" spans="1:28">
      <c r="A249" s="1165">
        <f>'AMORT. PROFILE 0% CPR'!A249</f>
        <v>52258</v>
      </c>
      <c r="C249" s="1125"/>
      <c r="D249" s="1146">
        <f t="shared" ca="1" si="57"/>
        <v>52962</v>
      </c>
      <c r="E249" s="1147">
        <f t="shared" ca="1" si="58"/>
        <v>52989</v>
      </c>
      <c r="F249" s="1148">
        <f t="shared" ca="1" si="59"/>
        <v>7274</v>
      </c>
      <c r="G249" s="1149">
        <f ca="1">IF(F249&lt;&gt;"",COUNTIF($F$11:F249,"&gt;0"),"")</f>
        <v>239</v>
      </c>
      <c r="H249" s="1150">
        <v>2.6225528720367274E-2</v>
      </c>
      <c r="I249" s="1094"/>
      <c r="J249" s="1151">
        <f t="shared" ca="1" si="60"/>
        <v>0</v>
      </c>
      <c r="K249" s="1152">
        <f t="shared" ca="1" si="61"/>
        <v>0</v>
      </c>
      <c r="L249" s="1151">
        <f t="shared" ca="1" si="62"/>
        <v>0</v>
      </c>
      <c r="M249" s="1151">
        <f t="shared" ca="1" si="63"/>
        <v>0</v>
      </c>
      <c r="N249" s="1151">
        <f t="shared" ca="1" si="72"/>
        <v>0</v>
      </c>
      <c r="O249" s="1094"/>
      <c r="P249" s="1151">
        <f t="shared" ca="1" si="64"/>
        <v>0</v>
      </c>
      <c r="Q249" s="1151">
        <f t="shared" ca="1" si="65"/>
        <v>0</v>
      </c>
      <c r="R249" s="1151">
        <f t="shared" ca="1" si="73"/>
        <v>5.9604644775390625E-8</v>
      </c>
      <c r="S249" s="1151">
        <f t="shared" ca="1" si="74"/>
        <v>0</v>
      </c>
      <c r="T249" s="1151">
        <f t="shared" ca="1" si="66"/>
        <v>5.9604644775390625E-8</v>
      </c>
      <c r="U249" s="1153">
        <f t="shared" ca="1" si="67"/>
        <v>7.6679674748354119E-18</v>
      </c>
      <c r="V249" s="1154" t="str">
        <f t="shared" ca="1" si="68"/>
        <v>n.a.</v>
      </c>
      <c r="X249" s="1155">
        <f t="shared" ca="1" si="75"/>
        <v>-5.9604644775390625E-8</v>
      </c>
      <c r="Y249" s="1155">
        <f t="shared" ca="1" si="69"/>
        <v>0</v>
      </c>
      <c r="Z249" s="1155">
        <f t="shared" ca="1" si="70"/>
        <v>-5.9604644775390625E-8</v>
      </c>
      <c r="AA249" s="1153">
        <f t="shared" ca="1" si="71"/>
        <v>-1.4566139974435636E-16</v>
      </c>
      <c r="AB249" s="1126"/>
    </row>
    <row r="250" spans="1:28">
      <c r="A250" s="1165">
        <f>'AMORT. PROFILE 0% CPR'!A250</f>
        <v>52289</v>
      </c>
      <c r="C250" s="1125"/>
      <c r="D250" s="1146">
        <f t="shared" ca="1" si="57"/>
        <v>52993</v>
      </c>
      <c r="E250" s="1147">
        <f t="shared" ca="1" si="58"/>
        <v>53020</v>
      </c>
      <c r="F250" s="1148">
        <f t="shared" ca="1" si="59"/>
        <v>7305</v>
      </c>
      <c r="G250" s="1149">
        <f ca="1">IF(F250&lt;&gt;"",COUNTIF($F$11:F250,"&gt;0"),"")</f>
        <v>240</v>
      </c>
      <c r="H250" s="1150">
        <v>2.6526466269356584E-2</v>
      </c>
      <c r="I250" s="1094"/>
      <c r="J250" s="1151">
        <f t="shared" ca="1" si="60"/>
        <v>0</v>
      </c>
      <c r="K250" s="1152">
        <f t="shared" ca="1" si="61"/>
        <v>0</v>
      </c>
      <c r="L250" s="1151">
        <f t="shared" ca="1" si="62"/>
        <v>0</v>
      </c>
      <c r="M250" s="1151">
        <f t="shared" ca="1" si="63"/>
        <v>0</v>
      </c>
      <c r="N250" s="1151">
        <f t="shared" ca="1" si="72"/>
        <v>0</v>
      </c>
      <c r="O250" s="1094"/>
      <c r="P250" s="1151">
        <f t="shared" ca="1" si="64"/>
        <v>0</v>
      </c>
      <c r="Q250" s="1151">
        <f t="shared" ca="1" si="65"/>
        <v>0</v>
      </c>
      <c r="R250" s="1151">
        <f t="shared" ca="1" si="73"/>
        <v>5.9604644775390625E-8</v>
      </c>
      <c r="S250" s="1151">
        <f t="shared" ca="1" si="74"/>
        <v>0</v>
      </c>
      <c r="T250" s="1151">
        <f t="shared" ca="1" si="66"/>
        <v>5.9604644775390625E-8</v>
      </c>
      <c r="U250" s="1153">
        <f t="shared" ca="1" si="67"/>
        <v>7.6679674748354119E-18</v>
      </c>
      <c r="V250" s="1154" t="str">
        <f t="shared" ca="1" si="68"/>
        <v>n.a.</v>
      </c>
      <c r="X250" s="1155">
        <f t="shared" ca="1" si="75"/>
        <v>-5.9604644775390625E-8</v>
      </c>
      <c r="Y250" s="1155">
        <f t="shared" ca="1" si="69"/>
        <v>0</v>
      </c>
      <c r="Z250" s="1155">
        <f t="shared" ca="1" si="70"/>
        <v>-5.9604644775390625E-8</v>
      </c>
      <c r="AA250" s="1153">
        <f t="shared" ca="1" si="71"/>
        <v>-1.4566139974435636E-16</v>
      </c>
      <c r="AB250" s="1126"/>
    </row>
    <row r="251" spans="1:28">
      <c r="A251" s="1165">
        <f>'AMORT. PROFILE 0% CPR'!A251</f>
        <v>52317</v>
      </c>
      <c r="C251" s="1125"/>
      <c r="D251" s="1146">
        <f t="shared" ca="1" si="57"/>
        <v>53021</v>
      </c>
      <c r="E251" s="1147">
        <f t="shared" ca="1" si="58"/>
        <v>53048</v>
      </c>
      <c r="F251" s="1148">
        <f t="shared" ca="1" si="59"/>
        <v>7333</v>
      </c>
      <c r="G251" s="1149">
        <f ca="1">IF(F251&lt;&gt;"",COUNTIF($F$11:F251,"&gt;0"),"")</f>
        <v>241</v>
      </c>
      <c r="H251" s="1150">
        <v>2.6776128829043153E-2</v>
      </c>
      <c r="I251" s="1094"/>
      <c r="J251" s="1151">
        <f t="shared" ca="1" si="60"/>
        <v>0</v>
      </c>
      <c r="K251" s="1152">
        <f t="shared" ca="1" si="61"/>
        <v>0</v>
      </c>
      <c r="L251" s="1151">
        <f t="shared" ca="1" si="62"/>
        <v>0</v>
      </c>
      <c r="M251" s="1151">
        <f t="shared" ca="1" si="63"/>
        <v>0</v>
      </c>
      <c r="N251" s="1151">
        <f t="shared" ca="1" si="72"/>
        <v>0</v>
      </c>
      <c r="O251" s="1094"/>
      <c r="P251" s="1151">
        <f t="shared" ca="1" si="64"/>
        <v>0</v>
      </c>
      <c r="Q251" s="1151">
        <f t="shared" ca="1" si="65"/>
        <v>0</v>
      </c>
      <c r="R251" s="1151">
        <f t="shared" ca="1" si="73"/>
        <v>5.9604644775390625E-8</v>
      </c>
      <c r="S251" s="1151">
        <f t="shared" ca="1" si="74"/>
        <v>0</v>
      </c>
      <c r="T251" s="1151">
        <f t="shared" ca="1" si="66"/>
        <v>5.9604644775390625E-8</v>
      </c>
      <c r="U251" s="1153">
        <f t="shared" ca="1" si="67"/>
        <v>7.6679674748354119E-18</v>
      </c>
      <c r="V251" s="1154" t="str">
        <f t="shared" ca="1" si="68"/>
        <v>n.a.</v>
      </c>
      <c r="X251" s="1155">
        <f t="shared" ca="1" si="75"/>
        <v>-5.9604644775390625E-8</v>
      </c>
      <c r="Y251" s="1155">
        <f t="shared" ca="1" si="69"/>
        <v>0</v>
      </c>
      <c r="Z251" s="1155">
        <f t="shared" ca="1" si="70"/>
        <v>-5.9604644775390625E-8</v>
      </c>
      <c r="AA251" s="1153">
        <f t="shared" ca="1" si="71"/>
        <v>-1.4566139974435636E-16</v>
      </c>
      <c r="AB251" s="1126"/>
    </row>
    <row r="252" spans="1:28">
      <c r="A252" s="1165">
        <f>'AMORT. PROFILE 0% CPR'!A252</f>
        <v>52348</v>
      </c>
      <c r="C252" s="1125"/>
      <c r="D252" s="1146">
        <f t="shared" ca="1" si="57"/>
        <v>53052</v>
      </c>
      <c r="E252" s="1147">
        <f t="shared" ca="1" si="58"/>
        <v>53079</v>
      </c>
      <c r="F252" s="1148">
        <f t="shared" ca="1" si="59"/>
        <v>7364</v>
      </c>
      <c r="G252" s="1149">
        <f ca="1">IF(F252&lt;&gt;"",COUNTIF($F$11:F252,"&gt;0"),"")</f>
        <v>242</v>
      </c>
      <c r="H252" s="1150">
        <v>2.7385870047039105E-2</v>
      </c>
      <c r="I252" s="1094"/>
      <c r="J252" s="1151">
        <f t="shared" ca="1" si="60"/>
        <v>0</v>
      </c>
      <c r="K252" s="1152">
        <f t="shared" ca="1" si="61"/>
        <v>0</v>
      </c>
      <c r="L252" s="1151">
        <f t="shared" ca="1" si="62"/>
        <v>0</v>
      </c>
      <c r="M252" s="1151">
        <f t="shared" ca="1" si="63"/>
        <v>0</v>
      </c>
      <c r="N252" s="1151">
        <f t="shared" ca="1" si="72"/>
        <v>0</v>
      </c>
      <c r="O252" s="1094"/>
      <c r="P252" s="1151">
        <f t="shared" ca="1" si="64"/>
        <v>0</v>
      </c>
      <c r="Q252" s="1151">
        <f t="shared" ca="1" si="65"/>
        <v>0</v>
      </c>
      <c r="R252" s="1151">
        <f t="shared" ca="1" si="73"/>
        <v>5.9604644775390625E-8</v>
      </c>
      <c r="S252" s="1151">
        <f t="shared" ca="1" si="74"/>
        <v>0</v>
      </c>
      <c r="T252" s="1151">
        <f t="shared" ca="1" si="66"/>
        <v>5.9604644775390625E-8</v>
      </c>
      <c r="U252" s="1153">
        <f t="shared" ca="1" si="67"/>
        <v>7.6679674748354119E-18</v>
      </c>
      <c r="V252" s="1154" t="str">
        <f t="shared" ca="1" si="68"/>
        <v>n.a.</v>
      </c>
      <c r="X252" s="1155">
        <f t="shared" ca="1" si="75"/>
        <v>-5.9604644775390625E-8</v>
      </c>
      <c r="Y252" s="1155">
        <f t="shared" ca="1" si="69"/>
        <v>0</v>
      </c>
      <c r="Z252" s="1155">
        <f t="shared" ca="1" si="70"/>
        <v>-5.9604644775390625E-8</v>
      </c>
      <c r="AA252" s="1153">
        <f t="shared" ca="1" si="71"/>
        <v>-1.4566139974435636E-16</v>
      </c>
      <c r="AB252" s="1126"/>
    </row>
    <row r="253" spans="1:28">
      <c r="A253" s="1165">
        <f>'AMORT. PROFILE 0% CPR'!A253</f>
        <v>52378</v>
      </c>
      <c r="C253" s="1125"/>
      <c r="D253" s="1146">
        <f t="shared" ca="1" si="57"/>
        <v>53082</v>
      </c>
      <c r="E253" s="1147">
        <f t="shared" ca="1" si="58"/>
        <v>53111</v>
      </c>
      <c r="F253" s="1148">
        <f t="shared" ca="1" si="59"/>
        <v>7396</v>
      </c>
      <c r="G253" s="1149">
        <f ca="1">IF(F253&lt;&gt;"",COUNTIF($F$11:F253,"&gt;0"),"")</f>
        <v>243</v>
      </c>
      <c r="H253" s="1150">
        <v>2.801029486688468E-2</v>
      </c>
      <c r="I253" s="1094"/>
      <c r="J253" s="1151">
        <f t="shared" ca="1" si="60"/>
        <v>0</v>
      </c>
      <c r="K253" s="1152">
        <f t="shared" ca="1" si="61"/>
        <v>0</v>
      </c>
      <c r="L253" s="1151">
        <f t="shared" ca="1" si="62"/>
        <v>0</v>
      </c>
      <c r="M253" s="1151">
        <f t="shared" ca="1" si="63"/>
        <v>0</v>
      </c>
      <c r="N253" s="1151">
        <f t="shared" ca="1" si="72"/>
        <v>0</v>
      </c>
      <c r="O253" s="1094"/>
      <c r="P253" s="1151">
        <f t="shared" ca="1" si="64"/>
        <v>0</v>
      </c>
      <c r="Q253" s="1151">
        <f t="shared" ca="1" si="65"/>
        <v>0</v>
      </c>
      <c r="R253" s="1151">
        <f t="shared" ca="1" si="73"/>
        <v>5.9604644775390625E-8</v>
      </c>
      <c r="S253" s="1151">
        <f t="shared" ca="1" si="74"/>
        <v>0</v>
      </c>
      <c r="T253" s="1151">
        <f t="shared" ca="1" si="66"/>
        <v>5.9604644775390625E-8</v>
      </c>
      <c r="U253" s="1153">
        <f t="shared" ca="1" si="67"/>
        <v>7.6679674748354119E-18</v>
      </c>
      <c r="V253" s="1154" t="str">
        <f t="shared" ca="1" si="68"/>
        <v>n.a.</v>
      </c>
      <c r="X253" s="1155">
        <f t="shared" ca="1" si="75"/>
        <v>-5.9604644775390625E-8</v>
      </c>
      <c r="Y253" s="1155">
        <f t="shared" ca="1" si="69"/>
        <v>0</v>
      </c>
      <c r="Z253" s="1155">
        <f t="shared" ca="1" si="70"/>
        <v>-5.9604644775390625E-8</v>
      </c>
      <c r="AA253" s="1153">
        <f t="shared" ca="1" si="71"/>
        <v>-1.4566139974435636E-16</v>
      </c>
      <c r="AB253" s="1126"/>
    </row>
    <row r="254" spans="1:28">
      <c r="A254" s="1165">
        <f>'AMORT. PROFILE 0% CPR'!A254</f>
        <v>52411</v>
      </c>
      <c r="C254" s="1125"/>
      <c r="D254" s="1146">
        <f t="shared" ca="1" si="57"/>
        <v>53113</v>
      </c>
      <c r="E254" s="1147">
        <f t="shared" ca="1" si="58"/>
        <v>53140</v>
      </c>
      <c r="F254" s="1148">
        <f t="shared" ca="1" si="59"/>
        <v>7425</v>
      </c>
      <c r="G254" s="1149">
        <f ca="1">IF(F254&lt;&gt;"",COUNTIF($F$11:F254,"&gt;0"),"")</f>
        <v>244</v>
      </c>
      <c r="H254" s="1150">
        <v>2.8659681468211358E-2</v>
      </c>
      <c r="I254" s="1094"/>
      <c r="J254" s="1151">
        <f t="shared" ca="1" si="60"/>
        <v>0</v>
      </c>
      <c r="K254" s="1152">
        <f t="shared" ca="1" si="61"/>
        <v>0</v>
      </c>
      <c r="L254" s="1151">
        <f t="shared" ca="1" si="62"/>
        <v>0</v>
      </c>
      <c r="M254" s="1151">
        <f t="shared" ca="1" si="63"/>
        <v>0</v>
      </c>
      <c r="N254" s="1151">
        <f t="shared" ca="1" si="72"/>
        <v>0</v>
      </c>
      <c r="O254" s="1094"/>
      <c r="P254" s="1151">
        <f t="shared" ca="1" si="64"/>
        <v>0</v>
      </c>
      <c r="Q254" s="1151">
        <f t="shared" ca="1" si="65"/>
        <v>0</v>
      </c>
      <c r="R254" s="1151">
        <f t="shared" ca="1" si="73"/>
        <v>5.9604644775390625E-8</v>
      </c>
      <c r="S254" s="1151">
        <f t="shared" ca="1" si="74"/>
        <v>0</v>
      </c>
      <c r="T254" s="1151">
        <f t="shared" ca="1" si="66"/>
        <v>5.9604644775390625E-8</v>
      </c>
      <c r="U254" s="1153">
        <f t="shared" ca="1" si="67"/>
        <v>7.6679674748354119E-18</v>
      </c>
      <c r="V254" s="1154" t="str">
        <f t="shared" ca="1" si="68"/>
        <v>n.a.</v>
      </c>
      <c r="X254" s="1155">
        <f t="shared" ca="1" si="75"/>
        <v>-5.9604644775390625E-8</v>
      </c>
      <c r="Y254" s="1155">
        <f t="shared" ca="1" si="69"/>
        <v>0</v>
      </c>
      <c r="Z254" s="1155">
        <f t="shared" ca="1" si="70"/>
        <v>-5.9604644775390625E-8</v>
      </c>
      <c r="AA254" s="1153">
        <f t="shared" ca="1" si="71"/>
        <v>-1.4566139974435636E-16</v>
      </c>
      <c r="AB254" s="1126"/>
    </row>
    <row r="255" spans="1:28">
      <c r="A255" s="1165">
        <f>'AMORT. PROFILE 0% CPR'!A255</f>
        <v>52439</v>
      </c>
      <c r="C255" s="1125"/>
      <c r="D255" s="1146">
        <f t="shared" ca="1" si="57"/>
        <v>53143</v>
      </c>
      <c r="E255" s="1147">
        <f t="shared" ca="1" si="58"/>
        <v>53170</v>
      </c>
      <c r="F255" s="1148">
        <f t="shared" ca="1" si="59"/>
        <v>7455</v>
      </c>
      <c r="G255" s="1149">
        <f ca="1">IF(F255&lt;&gt;"",COUNTIF($F$11:F255,"&gt;0"),"")</f>
        <v>245</v>
      </c>
      <c r="H255" s="1150">
        <v>2.933955360109141E-2</v>
      </c>
      <c r="I255" s="1094"/>
      <c r="J255" s="1151">
        <f t="shared" ca="1" si="60"/>
        <v>0</v>
      </c>
      <c r="K255" s="1152">
        <f t="shared" ca="1" si="61"/>
        <v>0</v>
      </c>
      <c r="L255" s="1151">
        <f t="shared" ca="1" si="62"/>
        <v>0</v>
      </c>
      <c r="M255" s="1151">
        <f t="shared" ca="1" si="63"/>
        <v>0</v>
      </c>
      <c r="N255" s="1151">
        <f t="shared" ca="1" si="72"/>
        <v>0</v>
      </c>
      <c r="O255" s="1094"/>
      <c r="P255" s="1151">
        <f t="shared" ca="1" si="64"/>
        <v>0</v>
      </c>
      <c r="Q255" s="1151">
        <f t="shared" ca="1" si="65"/>
        <v>0</v>
      </c>
      <c r="R255" s="1151">
        <f t="shared" ca="1" si="73"/>
        <v>5.9604644775390625E-8</v>
      </c>
      <c r="S255" s="1151">
        <f t="shared" ca="1" si="74"/>
        <v>0</v>
      </c>
      <c r="T255" s="1151">
        <f t="shared" ca="1" si="66"/>
        <v>5.9604644775390625E-8</v>
      </c>
      <c r="U255" s="1153">
        <f t="shared" ca="1" si="67"/>
        <v>7.6679674748354119E-18</v>
      </c>
      <c r="V255" s="1154" t="str">
        <f t="shared" ca="1" si="68"/>
        <v>n.a.</v>
      </c>
      <c r="X255" s="1155">
        <f t="shared" ca="1" si="75"/>
        <v>-5.9604644775390625E-8</v>
      </c>
      <c r="Y255" s="1155">
        <f t="shared" ca="1" si="69"/>
        <v>0</v>
      </c>
      <c r="Z255" s="1155">
        <f t="shared" ca="1" si="70"/>
        <v>-5.9604644775390625E-8</v>
      </c>
      <c r="AA255" s="1153">
        <f t="shared" ca="1" si="71"/>
        <v>-1.4566139974435636E-16</v>
      </c>
      <c r="AB255" s="1126"/>
    </row>
    <row r="256" spans="1:28">
      <c r="A256" s="1165">
        <f>'AMORT. PROFILE 0% CPR'!A256</f>
        <v>52470</v>
      </c>
      <c r="C256" s="1125"/>
      <c r="D256" s="1146">
        <f t="shared" ca="1" si="57"/>
        <v>53174</v>
      </c>
      <c r="E256" s="1147">
        <f t="shared" ca="1" si="58"/>
        <v>53202</v>
      </c>
      <c r="F256" s="1148">
        <f t="shared" ca="1" si="59"/>
        <v>7487</v>
      </c>
      <c r="G256" s="1149">
        <f ca="1">IF(F256&lt;&gt;"",COUNTIF($F$11:F256,"&gt;0"),"")</f>
        <v>246</v>
      </c>
      <c r="H256" s="1150">
        <v>3.0000951199375001E-2</v>
      </c>
      <c r="I256" s="1094"/>
      <c r="J256" s="1151">
        <f t="shared" ca="1" si="60"/>
        <v>0</v>
      </c>
      <c r="K256" s="1152">
        <f t="shared" ca="1" si="61"/>
        <v>0</v>
      </c>
      <c r="L256" s="1151">
        <f t="shared" ca="1" si="62"/>
        <v>0</v>
      </c>
      <c r="M256" s="1151">
        <f t="shared" ca="1" si="63"/>
        <v>0</v>
      </c>
      <c r="N256" s="1151">
        <f t="shared" ca="1" si="72"/>
        <v>0</v>
      </c>
      <c r="O256" s="1094"/>
      <c r="P256" s="1151">
        <f t="shared" ca="1" si="64"/>
        <v>0</v>
      </c>
      <c r="Q256" s="1151">
        <f t="shared" ca="1" si="65"/>
        <v>0</v>
      </c>
      <c r="R256" s="1151">
        <f t="shared" ca="1" si="73"/>
        <v>5.9604644775390625E-8</v>
      </c>
      <c r="S256" s="1151">
        <f t="shared" ca="1" si="74"/>
        <v>0</v>
      </c>
      <c r="T256" s="1151">
        <f t="shared" ca="1" si="66"/>
        <v>5.9604644775390625E-8</v>
      </c>
      <c r="U256" s="1153">
        <f t="shared" ca="1" si="67"/>
        <v>7.6679674748354119E-18</v>
      </c>
      <c r="V256" s="1154" t="str">
        <f t="shared" ca="1" si="68"/>
        <v>n.a.</v>
      </c>
      <c r="X256" s="1155">
        <f t="shared" ca="1" si="75"/>
        <v>-5.9604644775390625E-8</v>
      </c>
      <c r="Y256" s="1155">
        <f t="shared" ca="1" si="69"/>
        <v>0</v>
      </c>
      <c r="Z256" s="1155">
        <f t="shared" ca="1" si="70"/>
        <v>-5.9604644775390625E-8</v>
      </c>
      <c r="AA256" s="1153">
        <f t="shared" ca="1" si="71"/>
        <v>-1.4566139974435636E-16</v>
      </c>
      <c r="AB256" s="1126"/>
    </row>
    <row r="257" spans="1:28">
      <c r="A257" s="1165">
        <f>'AMORT. PROFILE 0% CPR'!A257</f>
        <v>52502</v>
      </c>
      <c r="C257" s="1125"/>
      <c r="D257" s="1146">
        <f t="shared" ca="1" si="57"/>
        <v>53205</v>
      </c>
      <c r="E257" s="1147">
        <f t="shared" ca="1" si="58"/>
        <v>53232</v>
      </c>
      <c r="F257" s="1148">
        <f t="shared" ca="1" si="59"/>
        <v>7517</v>
      </c>
      <c r="G257" s="1149">
        <f ca="1">IF(F257&lt;&gt;"",COUNTIF($F$11:F257,"&gt;0"),"")</f>
        <v>247</v>
      </c>
      <c r="H257" s="1150">
        <v>3.072697221838603E-2</v>
      </c>
      <c r="I257" s="1094"/>
      <c r="J257" s="1151">
        <f t="shared" ca="1" si="60"/>
        <v>0</v>
      </c>
      <c r="K257" s="1152">
        <f t="shared" ca="1" si="61"/>
        <v>0</v>
      </c>
      <c r="L257" s="1151">
        <f t="shared" ca="1" si="62"/>
        <v>0</v>
      </c>
      <c r="M257" s="1151">
        <f t="shared" ca="1" si="63"/>
        <v>0</v>
      </c>
      <c r="N257" s="1151">
        <f t="shared" ca="1" si="72"/>
        <v>0</v>
      </c>
      <c r="O257" s="1094"/>
      <c r="P257" s="1151">
        <f t="shared" ca="1" si="64"/>
        <v>0</v>
      </c>
      <c r="Q257" s="1151">
        <f t="shared" ca="1" si="65"/>
        <v>0</v>
      </c>
      <c r="R257" s="1151">
        <f t="shared" ca="1" si="73"/>
        <v>5.9604644775390625E-8</v>
      </c>
      <c r="S257" s="1151">
        <f t="shared" ca="1" si="74"/>
        <v>0</v>
      </c>
      <c r="T257" s="1151">
        <f t="shared" ca="1" si="66"/>
        <v>5.9604644775390625E-8</v>
      </c>
      <c r="U257" s="1153">
        <f t="shared" ca="1" si="67"/>
        <v>7.6679674748354119E-18</v>
      </c>
      <c r="V257" s="1154" t="str">
        <f t="shared" ca="1" si="68"/>
        <v>n.a.</v>
      </c>
      <c r="X257" s="1155">
        <f t="shared" ca="1" si="75"/>
        <v>-5.9604644775390625E-8</v>
      </c>
      <c r="Y257" s="1155">
        <f t="shared" ca="1" si="69"/>
        <v>0</v>
      </c>
      <c r="Z257" s="1155">
        <f t="shared" ca="1" si="70"/>
        <v>-5.9604644775390625E-8</v>
      </c>
      <c r="AA257" s="1153">
        <f t="shared" ca="1" si="71"/>
        <v>-1.4566139974435636E-16</v>
      </c>
      <c r="AB257" s="1126"/>
    </row>
    <row r="258" spans="1:28">
      <c r="A258" s="1165">
        <f>'AMORT. PROFILE 0% CPR'!A258</f>
        <v>52531</v>
      </c>
      <c r="C258" s="1125"/>
      <c r="D258" s="1146">
        <f t="shared" ca="1" si="57"/>
        <v>53235</v>
      </c>
      <c r="E258" s="1147">
        <f t="shared" ca="1" si="58"/>
        <v>53262</v>
      </c>
      <c r="F258" s="1148">
        <f t="shared" ca="1" si="59"/>
        <v>7547</v>
      </c>
      <c r="G258" s="1149">
        <f ca="1">IF(F258&lt;&gt;"",COUNTIF($F$11:F258,"&gt;0"),"")</f>
        <v>248</v>
      </c>
      <c r="H258" s="1150">
        <v>3.1454103598447816E-2</v>
      </c>
      <c r="I258" s="1094"/>
      <c r="J258" s="1151">
        <f t="shared" ca="1" si="60"/>
        <v>0</v>
      </c>
      <c r="K258" s="1152">
        <f t="shared" ca="1" si="61"/>
        <v>0</v>
      </c>
      <c r="L258" s="1151">
        <f t="shared" ca="1" si="62"/>
        <v>0</v>
      </c>
      <c r="M258" s="1151">
        <f t="shared" ca="1" si="63"/>
        <v>0</v>
      </c>
      <c r="N258" s="1151">
        <f t="shared" ca="1" si="72"/>
        <v>0</v>
      </c>
      <c r="O258" s="1094"/>
      <c r="P258" s="1151">
        <f t="shared" ca="1" si="64"/>
        <v>0</v>
      </c>
      <c r="Q258" s="1151">
        <f t="shared" ca="1" si="65"/>
        <v>0</v>
      </c>
      <c r="R258" s="1151">
        <f t="shared" ca="1" si="73"/>
        <v>5.9604644775390625E-8</v>
      </c>
      <c r="S258" s="1151">
        <f t="shared" ca="1" si="74"/>
        <v>0</v>
      </c>
      <c r="T258" s="1151">
        <f t="shared" ca="1" si="66"/>
        <v>5.9604644775390625E-8</v>
      </c>
      <c r="U258" s="1153">
        <f t="shared" ca="1" si="67"/>
        <v>7.6679674748354119E-18</v>
      </c>
      <c r="V258" s="1154" t="str">
        <f t="shared" ca="1" si="68"/>
        <v>n.a.</v>
      </c>
      <c r="X258" s="1155">
        <f t="shared" ca="1" si="75"/>
        <v>-5.9604644775390625E-8</v>
      </c>
      <c r="Y258" s="1155">
        <f t="shared" ca="1" si="69"/>
        <v>0</v>
      </c>
      <c r="Z258" s="1155">
        <f t="shared" ca="1" si="70"/>
        <v>-5.9604644775390625E-8</v>
      </c>
      <c r="AA258" s="1153">
        <f t="shared" ca="1" si="71"/>
        <v>-1.4566139974435636E-16</v>
      </c>
      <c r="AB258" s="1126"/>
    </row>
    <row r="259" spans="1:28">
      <c r="A259" s="1165">
        <f>'AMORT. PROFILE 0% CPR'!A259</f>
        <v>52562</v>
      </c>
      <c r="C259" s="1125"/>
      <c r="D259" s="1146">
        <f t="shared" ca="1" si="57"/>
        <v>53266</v>
      </c>
      <c r="E259" s="1147">
        <f t="shared" ca="1" si="58"/>
        <v>53293</v>
      </c>
      <c r="F259" s="1148">
        <f t="shared" ca="1" si="59"/>
        <v>7578</v>
      </c>
      <c r="G259" s="1149">
        <f ca="1">IF(F259&lt;&gt;"",COUNTIF($F$11:F259,"&gt;0"),"")</f>
        <v>249</v>
      </c>
      <c r="H259" s="1150">
        <v>3.2332006128677628E-2</v>
      </c>
      <c r="I259" s="1094"/>
      <c r="J259" s="1151">
        <f t="shared" ca="1" si="60"/>
        <v>0</v>
      </c>
      <c r="K259" s="1152">
        <f t="shared" ca="1" si="61"/>
        <v>0</v>
      </c>
      <c r="L259" s="1151">
        <f t="shared" ca="1" si="62"/>
        <v>0</v>
      </c>
      <c r="M259" s="1151">
        <f t="shared" ca="1" si="63"/>
        <v>0</v>
      </c>
      <c r="N259" s="1151">
        <f t="shared" ca="1" si="72"/>
        <v>0</v>
      </c>
      <c r="O259" s="1094"/>
      <c r="P259" s="1151">
        <f t="shared" ca="1" si="64"/>
        <v>0</v>
      </c>
      <c r="Q259" s="1151">
        <f t="shared" ca="1" si="65"/>
        <v>0</v>
      </c>
      <c r="R259" s="1151">
        <f t="shared" ca="1" si="73"/>
        <v>5.9604644775390625E-8</v>
      </c>
      <c r="S259" s="1151">
        <f t="shared" ca="1" si="74"/>
        <v>0</v>
      </c>
      <c r="T259" s="1151">
        <f t="shared" ca="1" si="66"/>
        <v>5.9604644775390625E-8</v>
      </c>
      <c r="U259" s="1153">
        <f t="shared" ca="1" si="67"/>
        <v>7.6679674748354119E-18</v>
      </c>
      <c r="V259" s="1154" t="str">
        <f t="shared" ca="1" si="68"/>
        <v>n.a.</v>
      </c>
      <c r="X259" s="1155">
        <f t="shared" ca="1" si="75"/>
        <v>-5.9604644775390625E-8</v>
      </c>
      <c r="Y259" s="1155">
        <f t="shared" ca="1" si="69"/>
        <v>0</v>
      </c>
      <c r="Z259" s="1155">
        <f t="shared" ca="1" si="70"/>
        <v>-5.9604644775390625E-8</v>
      </c>
      <c r="AA259" s="1153">
        <f t="shared" ca="1" si="71"/>
        <v>-1.4566139974435636E-16</v>
      </c>
      <c r="AB259" s="1126"/>
    </row>
    <row r="260" spans="1:28">
      <c r="A260" s="1165">
        <f>'AMORT. PROFILE 0% CPR'!A260</f>
        <v>52593</v>
      </c>
      <c r="C260" s="1125"/>
      <c r="D260" s="1146">
        <f t="shared" ca="1" si="57"/>
        <v>53296</v>
      </c>
      <c r="E260" s="1147">
        <f t="shared" ca="1" si="58"/>
        <v>53323</v>
      </c>
      <c r="F260" s="1148">
        <f t="shared" ca="1" si="59"/>
        <v>7608</v>
      </c>
      <c r="G260" s="1149">
        <f ca="1">IF(F260&lt;&gt;"",COUNTIF($F$11:F260,"&gt;0"),"")</f>
        <v>250</v>
      </c>
      <c r="H260" s="1150">
        <v>3.3097341124325198E-2</v>
      </c>
      <c r="I260" s="1094"/>
      <c r="J260" s="1151">
        <f t="shared" ca="1" si="60"/>
        <v>0</v>
      </c>
      <c r="K260" s="1152">
        <f t="shared" ca="1" si="61"/>
        <v>0</v>
      </c>
      <c r="L260" s="1151">
        <f t="shared" ca="1" si="62"/>
        <v>0</v>
      </c>
      <c r="M260" s="1151">
        <f t="shared" ca="1" si="63"/>
        <v>0</v>
      </c>
      <c r="N260" s="1151">
        <f t="shared" ca="1" si="72"/>
        <v>0</v>
      </c>
      <c r="O260" s="1094"/>
      <c r="P260" s="1151">
        <f t="shared" ca="1" si="64"/>
        <v>0</v>
      </c>
      <c r="Q260" s="1151">
        <f t="shared" ca="1" si="65"/>
        <v>0</v>
      </c>
      <c r="R260" s="1151">
        <f t="shared" ca="1" si="73"/>
        <v>5.9604644775390625E-8</v>
      </c>
      <c r="S260" s="1151">
        <f t="shared" ca="1" si="74"/>
        <v>0</v>
      </c>
      <c r="T260" s="1151">
        <f t="shared" ca="1" si="66"/>
        <v>5.9604644775390625E-8</v>
      </c>
      <c r="U260" s="1153">
        <f t="shared" ca="1" si="67"/>
        <v>7.6679674748354119E-18</v>
      </c>
      <c r="V260" s="1154" t="str">
        <f t="shared" ca="1" si="68"/>
        <v>n.a.</v>
      </c>
      <c r="X260" s="1155">
        <f t="shared" ca="1" si="75"/>
        <v>-5.9604644775390625E-8</v>
      </c>
      <c r="Y260" s="1155">
        <f t="shared" ca="1" si="69"/>
        <v>0</v>
      </c>
      <c r="Z260" s="1155">
        <f t="shared" ca="1" si="70"/>
        <v>-5.9604644775390625E-8</v>
      </c>
      <c r="AA260" s="1153">
        <f t="shared" ca="1" si="71"/>
        <v>-1.4566139974435636E-16</v>
      </c>
      <c r="AB260" s="1126"/>
    </row>
    <row r="261" spans="1:28">
      <c r="A261" s="1165">
        <f>'AMORT. PROFILE 0% CPR'!A261</f>
        <v>52623</v>
      </c>
      <c r="C261" s="1125"/>
      <c r="D261" s="1146">
        <f t="shared" ca="1" si="57"/>
        <v>53327</v>
      </c>
      <c r="E261" s="1147">
        <f t="shared" ca="1" si="58"/>
        <v>53356</v>
      </c>
      <c r="F261" s="1148">
        <f t="shared" ca="1" si="59"/>
        <v>7641</v>
      </c>
      <c r="G261" s="1149">
        <f ca="1">IF(F261&lt;&gt;"",COUNTIF($F$11:F261,"&gt;0"),"")</f>
        <v>251</v>
      </c>
      <c r="H261" s="1150">
        <v>3.3942781075839305E-2</v>
      </c>
      <c r="I261" s="1094"/>
      <c r="J261" s="1151">
        <f t="shared" ca="1" si="60"/>
        <v>0</v>
      </c>
      <c r="K261" s="1152">
        <f t="shared" ca="1" si="61"/>
        <v>0</v>
      </c>
      <c r="L261" s="1151">
        <f t="shared" ca="1" si="62"/>
        <v>0</v>
      </c>
      <c r="M261" s="1151">
        <f t="shared" ca="1" si="63"/>
        <v>0</v>
      </c>
      <c r="N261" s="1151">
        <f t="shared" ca="1" si="72"/>
        <v>0</v>
      </c>
      <c r="O261" s="1094"/>
      <c r="P261" s="1151">
        <f t="shared" ca="1" si="64"/>
        <v>0</v>
      </c>
      <c r="Q261" s="1151">
        <f t="shared" ca="1" si="65"/>
        <v>0</v>
      </c>
      <c r="R261" s="1151">
        <f t="shared" ca="1" si="73"/>
        <v>5.9604644775390625E-8</v>
      </c>
      <c r="S261" s="1151">
        <f t="shared" ca="1" si="74"/>
        <v>0</v>
      </c>
      <c r="T261" s="1151">
        <f t="shared" ca="1" si="66"/>
        <v>5.9604644775390625E-8</v>
      </c>
      <c r="U261" s="1153">
        <f t="shared" ca="1" si="67"/>
        <v>7.6679674748354119E-18</v>
      </c>
      <c r="V261" s="1154" t="str">
        <f t="shared" ca="1" si="68"/>
        <v>n.a.</v>
      </c>
      <c r="X261" s="1155">
        <f t="shared" ca="1" si="75"/>
        <v>-5.9604644775390625E-8</v>
      </c>
      <c r="Y261" s="1155">
        <f t="shared" ca="1" si="69"/>
        <v>0</v>
      </c>
      <c r="Z261" s="1155">
        <f t="shared" ca="1" si="70"/>
        <v>-5.9604644775390625E-8</v>
      </c>
      <c r="AA261" s="1153">
        <f t="shared" ca="1" si="71"/>
        <v>-1.4566139974435636E-16</v>
      </c>
      <c r="AB261" s="1126"/>
    </row>
    <row r="262" spans="1:28">
      <c r="A262" s="1165">
        <f>'AMORT. PROFILE 0% CPR'!A262</f>
        <v>52656</v>
      </c>
      <c r="C262" s="1125"/>
      <c r="D262" s="1146">
        <f t="shared" ca="1" si="57"/>
        <v>53358</v>
      </c>
      <c r="E262" s="1147">
        <f t="shared" ca="1" si="58"/>
        <v>53385</v>
      </c>
      <c r="F262" s="1148">
        <f t="shared" ca="1" si="59"/>
        <v>7670</v>
      </c>
      <c r="G262" s="1149">
        <f ca="1">IF(F262&lt;&gt;"",COUNTIF($F$11:F262,"&gt;0"),"")</f>
        <v>252</v>
      </c>
      <c r="H262" s="1150">
        <v>3.4898352762308835E-2</v>
      </c>
      <c r="I262" s="1094"/>
      <c r="J262" s="1151">
        <f t="shared" ca="1" si="60"/>
        <v>0</v>
      </c>
      <c r="K262" s="1152">
        <f t="shared" ca="1" si="61"/>
        <v>0</v>
      </c>
      <c r="L262" s="1151">
        <f t="shared" ca="1" si="62"/>
        <v>0</v>
      </c>
      <c r="M262" s="1151">
        <f t="shared" ca="1" si="63"/>
        <v>0</v>
      </c>
      <c r="N262" s="1151">
        <f t="shared" ca="1" si="72"/>
        <v>0</v>
      </c>
      <c r="O262" s="1094"/>
      <c r="P262" s="1151">
        <f t="shared" ca="1" si="64"/>
        <v>0</v>
      </c>
      <c r="Q262" s="1151">
        <f t="shared" ca="1" si="65"/>
        <v>0</v>
      </c>
      <c r="R262" s="1151">
        <f t="shared" ca="1" si="73"/>
        <v>5.9604644775390625E-8</v>
      </c>
      <c r="S262" s="1151">
        <f t="shared" ca="1" si="74"/>
        <v>0</v>
      </c>
      <c r="T262" s="1151">
        <f t="shared" ca="1" si="66"/>
        <v>5.9604644775390625E-8</v>
      </c>
      <c r="U262" s="1153">
        <f t="shared" ca="1" si="67"/>
        <v>7.6679674748354119E-18</v>
      </c>
      <c r="V262" s="1154" t="str">
        <f t="shared" ca="1" si="68"/>
        <v>n.a.</v>
      </c>
      <c r="X262" s="1155">
        <f t="shared" ca="1" si="75"/>
        <v>-5.9604644775390625E-8</v>
      </c>
      <c r="Y262" s="1155">
        <f t="shared" ca="1" si="69"/>
        <v>0</v>
      </c>
      <c r="Z262" s="1155">
        <f t="shared" ca="1" si="70"/>
        <v>-5.9604644775390625E-8</v>
      </c>
      <c r="AA262" s="1153">
        <f t="shared" ca="1" si="71"/>
        <v>-1.4566139974435636E-16</v>
      </c>
      <c r="AB262" s="1126"/>
    </row>
    <row r="263" spans="1:28">
      <c r="A263" s="1165">
        <f>'AMORT. PROFILE 0% CPR'!A263</f>
        <v>52684</v>
      </c>
      <c r="C263" s="1125"/>
      <c r="D263" s="1146">
        <f t="shared" ca="1" si="57"/>
        <v>53386</v>
      </c>
      <c r="E263" s="1147">
        <f t="shared" ca="1" si="58"/>
        <v>53413</v>
      </c>
      <c r="F263" s="1148">
        <f t="shared" ca="1" si="59"/>
        <v>7698</v>
      </c>
      <c r="G263" s="1149">
        <f ca="1">IF(F263&lt;&gt;"",COUNTIF($F$11:F263,"&gt;0"),"")</f>
        <v>253</v>
      </c>
      <c r="H263" s="1150">
        <v>3.5822025539704504E-2</v>
      </c>
      <c r="I263" s="1094"/>
      <c r="J263" s="1151">
        <f t="shared" ca="1" si="60"/>
        <v>0</v>
      </c>
      <c r="K263" s="1152">
        <f t="shared" ca="1" si="61"/>
        <v>0</v>
      </c>
      <c r="L263" s="1151">
        <f t="shared" ca="1" si="62"/>
        <v>0</v>
      </c>
      <c r="M263" s="1151">
        <f t="shared" ca="1" si="63"/>
        <v>0</v>
      </c>
      <c r="N263" s="1151">
        <f t="shared" ca="1" si="72"/>
        <v>0</v>
      </c>
      <c r="O263" s="1094"/>
      <c r="P263" s="1151">
        <f t="shared" ca="1" si="64"/>
        <v>0</v>
      </c>
      <c r="Q263" s="1151">
        <f t="shared" ca="1" si="65"/>
        <v>0</v>
      </c>
      <c r="R263" s="1151">
        <f t="shared" ca="1" si="73"/>
        <v>5.9604644775390625E-8</v>
      </c>
      <c r="S263" s="1151">
        <f t="shared" ca="1" si="74"/>
        <v>0</v>
      </c>
      <c r="T263" s="1151">
        <f t="shared" ca="1" si="66"/>
        <v>5.9604644775390625E-8</v>
      </c>
      <c r="U263" s="1153">
        <f t="shared" ca="1" si="67"/>
        <v>7.6679674748354119E-18</v>
      </c>
      <c r="V263" s="1154" t="str">
        <f t="shared" ca="1" si="68"/>
        <v>n.a.</v>
      </c>
      <c r="X263" s="1155">
        <f t="shared" ca="1" si="75"/>
        <v>-5.9604644775390625E-8</v>
      </c>
      <c r="Y263" s="1155">
        <f t="shared" ca="1" si="69"/>
        <v>0</v>
      </c>
      <c r="Z263" s="1155">
        <f t="shared" ca="1" si="70"/>
        <v>-5.9604644775390625E-8</v>
      </c>
      <c r="AA263" s="1153">
        <f t="shared" ca="1" si="71"/>
        <v>-1.4566139974435636E-16</v>
      </c>
      <c r="AB263" s="1126"/>
    </row>
    <row r="264" spans="1:28">
      <c r="A264" s="1165">
        <f>'AMORT. PROFILE 0% CPR'!A264</f>
        <v>52714</v>
      </c>
      <c r="C264" s="1125"/>
      <c r="D264" s="1146">
        <f t="shared" ca="1" si="57"/>
        <v>53417</v>
      </c>
      <c r="E264" s="1147">
        <f t="shared" ca="1" si="58"/>
        <v>53444</v>
      </c>
      <c r="F264" s="1148">
        <f t="shared" ca="1" si="59"/>
        <v>7729</v>
      </c>
      <c r="G264" s="1149">
        <f ca="1">IF(F264&lt;&gt;"",COUNTIF($F$11:F264,"&gt;0"),"")</f>
        <v>254</v>
      </c>
      <c r="H264" s="1150">
        <v>3.6756342797182935E-2</v>
      </c>
      <c r="I264" s="1094"/>
      <c r="J264" s="1151">
        <f t="shared" ca="1" si="60"/>
        <v>0</v>
      </c>
      <c r="K264" s="1152">
        <f t="shared" ca="1" si="61"/>
        <v>0</v>
      </c>
      <c r="L264" s="1151">
        <f t="shared" ca="1" si="62"/>
        <v>0</v>
      </c>
      <c r="M264" s="1151">
        <f t="shared" ca="1" si="63"/>
        <v>0</v>
      </c>
      <c r="N264" s="1151">
        <f t="shared" ca="1" si="72"/>
        <v>0</v>
      </c>
      <c r="O264" s="1094"/>
      <c r="P264" s="1151">
        <f t="shared" ca="1" si="64"/>
        <v>0</v>
      </c>
      <c r="Q264" s="1151">
        <f t="shared" ca="1" si="65"/>
        <v>0</v>
      </c>
      <c r="R264" s="1151">
        <f t="shared" ca="1" si="73"/>
        <v>5.9604644775390625E-8</v>
      </c>
      <c r="S264" s="1151">
        <f t="shared" ca="1" si="74"/>
        <v>0</v>
      </c>
      <c r="T264" s="1151">
        <f t="shared" ca="1" si="66"/>
        <v>5.9604644775390625E-8</v>
      </c>
      <c r="U264" s="1153">
        <f t="shared" ca="1" si="67"/>
        <v>7.6679674748354119E-18</v>
      </c>
      <c r="V264" s="1154" t="str">
        <f t="shared" ca="1" si="68"/>
        <v>n.a.</v>
      </c>
      <c r="X264" s="1155">
        <f t="shared" ca="1" si="75"/>
        <v>-5.9604644775390625E-8</v>
      </c>
      <c r="Y264" s="1155">
        <f t="shared" ca="1" si="69"/>
        <v>0</v>
      </c>
      <c r="Z264" s="1155">
        <f t="shared" ca="1" si="70"/>
        <v>-5.9604644775390625E-8</v>
      </c>
      <c r="AA264" s="1153">
        <f t="shared" ca="1" si="71"/>
        <v>-1.4566139974435636E-16</v>
      </c>
      <c r="AB264" s="1126"/>
    </row>
    <row r="265" spans="1:28">
      <c r="A265" s="1165">
        <f>'AMORT. PROFILE 0% CPR'!A265</f>
        <v>52744</v>
      </c>
      <c r="C265" s="1125"/>
      <c r="D265" s="1146">
        <f t="shared" ca="1" si="57"/>
        <v>53447</v>
      </c>
      <c r="E265" s="1147">
        <f t="shared" ca="1" si="58"/>
        <v>53475</v>
      </c>
      <c r="F265" s="1148">
        <f t="shared" ca="1" si="59"/>
        <v>7760</v>
      </c>
      <c r="G265" s="1149">
        <f ca="1">IF(F265&lt;&gt;"",COUNTIF($F$11:F265,"&gt;0"),"")</f>
        <v>255</v>
      </c>
      <c r="H265" s="1150">
        <v>3.7649027021381273E-2</v>
      </c>
      <c r="I265" s="1094"/>
      <c r="J265" s="1151">
        <f t="shared" ca="1" si="60"/>
        <v>0</v>
      </c>
      <c r="K265" s="1152">
        <f t="shared" ca="1" si="61"/>
        <v>0</v>
      </c>
      <c r="L265" s="1151">
        <f t="shared" ca="1" si="62"/>
        <v>0</v>
      </c>
      <c r="M265" s="1151">
        <f t="shared" ca="1" si="63"/>
        <v>0</v>
      </c>
      <c r="N265" s="1151">
        <f t="shared" ca="1" si="72"/>
        <v>0</v>
      </c>
      <c r="O265" s="1094"/>
      <c r="P265" s="1151">
        <f t="shared" ca="1" si="64"/>
        <v>0</v>
      </c>
      <c r="Q265" s="1151">
        <f t="shared" ca="1" si="65"/>
        <v>0</v>
      </c>
      <c r="R265" s="1151">
        <f t="shared" ca="1" si="73"/>
        <v>5.9604644775390625E-8</v>
      </c>
      <c r="S265" s="1151">
        <f t="shared" ca="1" si="74"/>
        <v>0</v>
      </c>
      <c r="T265" s="1151">
        <f t="shared" ca="1" si="66"/>
        <v>5.9604644775390625E-8</v>
      </c>
      <c r="U265" s="1153">
        <f t="shared" ca="1" si="67"/>
        <v>7.6679674748354119E-18</v>
      </c>
      <c r="V265" s="1154" t="str">
        <f t="shared" ca="1" si="68"/>
        <v>n.a.</v>
      </c>
      <c r="X265" s="1155">
        <f t="shared" ca="1" si="75"/>
        <v>-5.9604644775390625E-8</v>
      </c>
      <c r="Y265" s="1155">
        <f t="shared" ca="1" si="69"/>
        <v>0</v>
      </c>
      <c r="Z265" s="1155">
        <f t="shared" ca="1" si="70"/>
        <v>-5.9604644775390625E-8</v>
      </c>
      <c r="AA265" s="1153">
        <f t="shared" ca="1" si="71"/>
        <v>-1.4566139974435636E-16</v>
      </c>
      <c r="AB265" s="1126"/>
    </row>
    <row r="266" spans="1:28">
      <c r="A266" s="1165">
        <f>'AMORT. PROFILE 0% CPR'!A266</f>
        <v>52775</v>
      </c>
      <c r="C266" s="1125"/>
      <c r="D266" s="1146">
        <f t="shared" ca="1" si="57"/>
        <v>53478</v>
      </c>
      <c r="E266" s="1147">
        <f t="shared" ca="1" si="58"/>
        <v>53505</v>
      </c>
      <c r="F266" s="1148">
        <f t="shared" ca="1" si="59"/>
        <v>7790</v>
      </c>
      <c r="G266" s="1149">
        <f ca="1">IF(F266&lt;&gt;"",COUNTIF($F$11:F266,"&gt;0"),"")</f>
        <v>256</v>
      </c>
      <c r="H266" s="1150">
        <v>3.8734567306949054E-2</v>
      </c>
      <c r="I266" s="1094"/>
      <c r="J266" s="1151">
        <f t="shared" ca="1" si="60"/>
        <v>0</v>
      </c>
      <c r="K266" s="1152">
        <f t="shared" ca="1" si="61"/>
        <v>0</v>
      </c>
      <c r="L266" s="1151">
        <f t="shared" ca="1" si="62"/>
        <v>0</v>
      </c>
      <c r="M266" s="1151">
        <f t="shared" ca="1" si="63"/>
        <v>0</v>
      </c>
      <c r="N266" s="1151">
        <f t="shared" ca="1" si="72"/>
        <v>0</v>
      </c>
      <c r="O266" s="1094"/>
      <c r="P266" s="1151">
        <f t="shared" ca="1" si="64"/>
        <v>0</v>
      </c>
      <c r="Q266" s="1151">
        <f t="shared" ca="1" si="65"/>
        <v>0</v>
      </c>
      <c r="R266" s="1151">
        <f t="shared" ca="1" si="73"/>
        <v>5.9604644775390625E-8</v>
      </c>
      <c r="S266" s="1151">
        <f t="shared" ca="1" si="74"/>
        <v>0</v>
      </c>
      <c r="T266" s="1151">
        <f t="shared" ca="1" si="66"/>
        <v>5.9604644775390625E-8</v>
      </c>
      <c r="U266" s="1153">
        <f t="shared" ca="1" si="67"/>
        <v>7.6679674748354119E-18</v>
      </c>
      <c r="V266" s="1154" t="str">
        <f t="shared" ca="1" si="68"/>
        <v>n.a.</v>
      </c>
      <c r="X266" s="1155">
        <f t="shared" ca="1" si="75"/>
        <v>-5.9604644775390625E-8</v>
      </c>
      <c r="Y266" s="1155">
        <f t="shared" ca="1" si="69"/>
        <v>0</v>
      </c>
      <c r="Z266" s="1155">
        <f t="shared" ca="1" si="70"/>
        <v>-5.9604644775390625E-8</v>
      </c>
      <c r="AA266" s="1153">
        <f t="shared" ca="1" si="71"/>
        <v>-1.4566139974435636E-16</v>
      </c>
      <c r="AB266" s="1126"/>
    </row>
    <row r="267" spans="1:28">
      <c r="A267" s="1165">
        <f>'AMORT. PROFILE 0% CPR'!A267</f>
        <v>52805</v>
      </c>
      <c r="C267" s="1125"/>
      <c r="D267" s="1146">
        <f t="shared" ca="1" si="57"/>
        <v>53508</v>
      </c>
      <c r="E267" s="1147">
        <f t="shared" ca="1" si="58"/>
        <v>53535</v>
      </c>
      <c r="F267" s="1148">
        <f t="shared" ca="1" si="59"/>
        <v>7820</v>
      </c>
      <c r="G267" s="1149">
        <f ca="1">IF(F267&lt;&gt;"",COUNTIF($F$11:F267,"&gt;0"),"")</f>
        <v>257</v>
      </c>
      <c r="H267" s="1150">
        <v>3.9883850534009946E-2</v>
      </c>
      <c r="I267" s="1094"/>
      <c r="J267" s="1151">
        <f t="shared" ca="1" si="60"/>
        <v>0</v>
      </c>
      <c r="K267" s="1152">
        <f t="shared" ca="1" si="61"/>
        <v>0</v>
      </c>
      <c r="L267" s="1151">
        <f t="shared" ca="1" si="62"/>
        <v>0</v>
      </c>
      <c r="M267" s="1151">
        <f t="shared" ca="1" si="63"/>
        <v>0</v>
      </c>
      <c r="N267" s="1151">
        <f t="shared" ca="1" si="72"/>
        <v>0</v>
      </c>
      <c r="O267" s="1094"/>
      <c r="P267" s="1151">
        <f t="shared" ca="1" si="64"/>
        <v>0</v>
      </c>
      <c r="Q267" s="1151">
        <f t="shared" ca="1" si="65"/>
        <v>0</v>
      </c>
      <c r="R267" s="1151">
        <f t="shared" ca="1" si="73"/>
        <v>5.9604644775390625E-8</v>
      </c>
      <c r="S267" s="1151">
        <f t="shared" ca="1" si="74"/>
        <v>0</v>
      </c>
      <c r="T267" s="1151">
        <f t="shared" ca="1" si="66"/>
        <v>5.9604644775390625E-8</v>
      </c>
      <c r="U267" s="1153">
        <f t="shared" ca="1" si="67"/>
        <v>7.6679674748354119E-18</v>
      </c>
      <c r="V267" s="1154" t="str">
        <f t="shared" ca="1" si="68"/>
        <v>n.a.</v>
      </c>
      <c r="X267" s="1155">
        <f t="shared" ca="1" si="75"/>
        <v>-5.9604644775390625E-8</v>
      </c>
      <c r="Y267" s="1155">
        <f t="shared" ca="1" si="69"/>
        <v>0</v>
      </c>
      <c r="Z267" s="1155">
        <f t="shared" ca="1" si="70"/>
        <v>-5.9604644775390625E-8</v>
      </c>
      <c r="AA267" s="1153">
        <f t="shared" ca="1" si="71"/>
        <v>-1.4566139974435636E-16</v>
      </c>
      <c r="AB267" s="1126"/>
    </row>
    <row r="268" spans="1:28">
      <c r="A268" s="1165">
        <f>'AMORT. PROFILE 0% CPR'!A268</f>
        <v>52838</v>
      </c>
      <c r="C268" s="1125"/>
      <c r="D268" s="1146">
        <f t="shared" ref="D268:D331" ca="1" si="76">IF(E268&lt;&gt;"",EOMONTH(E268,-1),"")</f>
        <v>53539</v>
      </c>
      <c r="E268" s="1147">
        <f t="shared" ref="E268:E331" ca="1" si="77">IF(INDIRECT("A"&amp;(IFERROR(MATCH(E267,A:A),999)+1))&gt;0,INDIRECT("A"&amp;(IFERROR(MATCH(E267,A:A),999)+1)),"")</f>
        <v>53566</v>
      </c>
      <c r="F268" s="1148">
        <f t="shared" ref="F268:F331" ca="1" si="78">IF(E268&lt;&gt;"",E268-$A$31,"")</f>
        <v>7851</v>
      </c>
      <c r="G268" s="1149">
        <f ca="1">IF(F268&lt;&gt;"",COUNTIF($F$11:F268,"&gt;0"),"")</f>
        <v>258</v>
      </c>
      <c r="H268" s="1150">
        <v>4.1168608999543173E-2</v>
      </c>
      <c r="I268" s="1094"/>
      <c r="J268" s="1151">
        <f t="shared" ref="J268:J331" ca="1" si="79">IF(G268=1,$A$7,N267)</f>
        <v>0</v>
      </c>
      <c r="K268" s="1152">
        <f t="shared" ref="K268:K331" ca="1" si="80">H268*J268</f>
        <v>0</v>
      </c>
      <c r="L268" s="1151">
        <f t="shared" ref="L268:L331" ca="1" si="81">IF(E268&lt;&gt;"",(1-(1-$A$25)^(1/12))*(J268-K268),"")</f>
        <v>0</v>
      </c>
      <c r="M268" s="1151">
        <f t="shared" ref="M268:M331" ca="1" si="82">IF(J268-K268-L268&lt;$A$27*$A$5,J268-K268-L268,0)</f>
        <v>0</v>
      </c>
      <c r="N268" s="1151">
        <f t="shared" ca="1" si="72"/>
        <v>0</v>
      </c>
      <c r="O268" s="1094"/>
      <c r="P268" s="1151">
        <f t="shared" ref="P268:P331" ca="1" si="83">IF(G268&lt;&gt; "", R268+X268-N268, "")</f>
        <v>0</v>
      </c>
      <c r="Q268" s="1151">
        <f t="shared" ref="Q268:Q331" ca="1" si="84">IF(E268&lt;&gt;"", N268*(1-$A$15), "")</f>
        <v>0</v>
      </c>
      <c r="R268" s="1151">
        <f t="shared" ca="1" si="73"/>
        <v>5.9604644775390625E-8</v>
      </c>
      <c r="S268" s="1151">
        <f t="shared" ca="1" si="74"/>
        <v>0</v>
      </c>
      <c r="T268" s="1151">
        <f t="shared" ref="T268:T331" ca="1" si="85">IF(E268&lt;&gt;"", R268-S268, "")</f>
        <v>5.9604644775390625E-8</v>
      </c>
      <c r="U268" s="1153">
        <f t="shared" ref="U268:U331" ca="1" si="86">IF(E268&lt;&gt;"", R268/$A$11, "")</f>
        <v>7.6679674748354119E-18</v>
      </c>
      <c r="V268" s="1154" t="str">
        <f t="shared" ref="V268:V331" ca="1" si="87">IF(E268&lt;&gt;"", IFERROR(1-T268/N268, "n.a."), "")</f>
        <v>n.a.</v>
      </c>
      <c r="X268" s="1155">
        <f t="shared" ca="1" si="75"/>
        <v>-5.9604644775390625E-8</v>
      </c>
      <c r="Y268" s="1155">
        <f t="shared" ref="Y268:Y331" ca="1" si="88">IF(E268&lt;&gt;"", P268-S268, "")</f>
        <v>0</v>
      </c>
      <c r="Z268" s="1155">
        <f t="shared" ref="Z268:Z331" ca="1" si="89">IF(E268&lt;&gt;"", X268-Y268, "")</f>
        <v>-5.9604644775390625E-8</v>
      </c>
      <c r="AA268" s="1153">
        <f t="shared" ref="AA268:AA331" ca="1" si="90">IF(E268&lt;&gt;"", X268/$A$19, "")</f>
        <v>-1.4566139974435636E-16</v>
      </c>
      <c r="AB268" s="1126"/>
    </row>
    <row r="269" spans="1:28">
      <c r="A269" s="1165">
        <f>'AMORT. PROFILE 0% CPR'!A269</f>
        <v>52867</v>
      </c>
      <c r="C269" s="1125"/>
      <c r="D269" s="1146">
        <f t="shared" ca="1" si="76"/>
        <v>53570</v>
      </c>
      <c r="E269" s="1147">
        <f t="shared" ca="1" si="77"/>
        <v>53597</v>
      </c>
      <c r="F269" s="1148">
        <f t="shared" ca="1" si="78"/>
        <v>7882</v>
      </c>
      <c r="G269" s="1149">
        <f ca="1">IF(F269&lt;&gt;"",COUNTIF($F$11:F269,"&gt;0"),"")</f>
        <v>259</v>
      </c>
      <c r="H269" s="1150">
        <v>4.2380601478297121E-2</v>
      </c>
      <c r="I269" s="1094"/>
      <c r="J269" s="1151">
        <f t="shared" ca="1" si="79"/>
        <v>0</v>
      </c>
      <c r="K269" s="1152">
        <f t="shared" ca="1" si="80"/>
        <v>0</v>
      </c>
      <c r="L269" s="1151">
        <f t="shared" ca="1" si="81"/>
        <v>0</v>
      </c>
      <c r="M269" s="1151">
        <f t="shared" ca="1" si="82"/>
        <v>0</v>
      </c>
      <c r="N269" s="1151">
        <f t="shared" ref="N269:N332" ca="1" si="91">IF(E269&lt;&gt;"",J269-K269-L269-M269,"")</f>
        <v>0</v>
      </c>
      <c r="O269" s="1094"/>
      <c r="P269" s="1151">
        <f t="shared" ca="1" si="83"/>
        <v>0</v>
      </c>
      <c r="Q269" s="1151">
        <f t="shared" ca="1" si="84"/>
        <v>0</v>
      </c>
      <c r="R269" s="1151">
        <f t="shared" ref="R269:R332" ca="1" si="92">IF(E269&lt;&gt;"", T268, "")</f>
        <v>5.9604644775390625E-8</v>
      </c>
      <c r="S269" s="1151">
        <f t="shared" ref="S269:S332" ca="1" si="93">IF(E269&lt;&gt;"", MIN(P269,MAX(R269-Q269,0)), "")</f>
        <v>0</v>
      </c>
      <c r="T269" s="1151">
        <f t="shared" ca="1" si="85"/>
        <v>5.9604644775390625E-8</v>
      </c>
      <c r="U269" s="1153">
        <f t="shared" ca="1" si="86"/>
        <v>7.6679674748354119E-18</v>
      </c>
      <c r="V269" s="1154" t="str">
        <f t="shared" ca="1" si="87"/>
        <v>n.a.</v>
      </c>
      <c r="X269" s="1155">
        <f t="shared" ref="X269:X332" ca="1" si="94">IF(E269&lt;&gt;"", Z268, "")</f>
        <v>-5.9604644775390625E-8</v>
      </c>
      <c r="Y269" s="1155">
        <f t="shared" ca="1" si="88"/>
        <v>0</v>
      </c>
      <c r="Z269" s="1155">
        <f t="shared" ca="1" si="89"/>
        <v>-5.9604644775390625E-8</v>
      </c>
      <c r="AA269" s="1153">
        <f t="shared" ca="1" si="90"/>
        <v>-1.4566139974435636E-16</v>
      </c>
      <c r="AB269" s="1126"/>
    </row>
    <row r="270" spans="1:28">
      <c r="A270" s="1165">
        <f>'AMORT. PROFILE 0% CPR'!A270</f>
        <v>52897</v>
      </c>
      <c r="C270" s="1125"/>
      <c r="D270" s="1146">
        <f t="shared" ca="1" si="76"/>
        <v>53600</v>
      </c>
      <c r="E270" s="1147">
        <f t="shared" ca="1" si="77"/>
        <v>53629</v>
      </c>
      <c r="F270" s="1148">
        <f t="shared" ca="1" si="78"/>
        <v>7914</v>
      </c>
      <c r="G270" s="1149">
        <f ca="1">IF(F270&lt;&gt;"",COUNTIF($F$11:F270,"&gt;0"),"")</f>
        <v>260</v>
      </c>
      <c r="H270" s="1150">
        <v>4.3543732442168893E-2</v>
      </c>
      <c r="I270" s="1094"/>
      <c r="J270" s="1151">
        <f t="shared" ca="1" si="79"/>
        <v>0</v>
      </c>
      <c r="K270" s="1152">
        <f t="shared" ca="1" si="80"/>
        <v>0</v>
      </c>
      <c r="L270" s="1151">
        <f t="shared" ca="1" si="81"/>
        <v>0</v>
      </c>
      <c r="M270" s="1151">
        <f t="shared" ca="1" si="82"/>
        <v>0</v>
      </c>
      <c r="N270" s="1151">
        <f t="shared" ca="1" si="91"/>
        <v>0</v>
      </c>
      <c r="O270" s="1094"/>
      <c r="P270" s="1151">
        <f t="shared" ca="1" si="83"/>
        <v>0</v>
      </c>
      <c r="Q270" s="1151">
        <f t="shared" ca="1" si="84"/>
        <v>0</v>
      </c>
      <c r="R270" s="1151">
        <f t="shared" ca="1" si="92"/>
        <v>5.9604644775390625E-8</v>
      </c>
      <c r="S270" s="1151">
        <f t="shared" ca="1" si="93"/>
        <v>0</v>
      </c>
      <c r="T270" s="1151">
        <f t="shared" ca="1" si="85"/>
        <v>5.9604644775390625E-8</v>
      </c>
      <c r="U270" s="1153">
        <f t="shared" ca="1" si="86"/>
        <v>7.6679674748354119E-18</v>
      </c>
      <c r="V270" s="1154" t="str">
        <f t="shared" ca="1" si="87"/>
        <v>n.a.</v>
      </c>
      <c r="X270" s="1155">
        <f t="shared" ca="1" si="94"/>
        <v>-5.9604644775390625E-8</v>
      </c>
      <c r="Y270" s="1155">
        <f t="shared" ca="1" si="88"/>
        <v>0</v>
      </c>
      <c r="Z270" s="1155">
        <f t="shared" ca="1" si="89"/>
        <v>-5.9604644775390625E-8</v>
      </c>
      <c r="AA270" s="1153">
        <f t="shared" ca="1" si="90"/>
        <v>-1.4566139974435636E-16</v>
      </c>
      <c r="AB270" s="1126"/>
    </row>
    <row r="271" spans="1:28">
      <c r="A271" s="1165">
        <f>'AMORT. PROFILE 0% CPR'!A271</f>
        <v>52929</v>
      </c>
      <c r="C271" s="1125"/>
      <c r="D271" s="1146">
        <f t="shared" ca="1" si="76"/>
        <v>53631</v>
      </c>
      <c r="E271" s="1147">
        <f t="shared" ca="1" si="77"/>
        <v>53658</v>
      </c>
      <c r="F271" s="1148">
        <f t="shared" ca="1" si="78"/>
        <v>7943</v>
      </c>
      <c r="G271" s="1149">
        <f ca="1">IF(F271&lt;&gt;"",COUNTIF($F$11:F271,"&gt;0"),"")</f>
        <v>261</v>
      </c>
      <c r="H271" s="1150">
        <v>4.4974028314519694E-2</v>
      </c>
      <c r="I271" s="1094"/>
      <c r="J271" s="1151">
        <f t="shared" ca="1" si="79"/>
        <v>0</v>
      </c>
      <c r="K271" s="1152">
        <f t="shared" ca="1" si="80"/>
        <v>0</v>
      </c>
      <c r="L271" s="1151">
        <f t="shared" ca="1" si="81"/>
        <v>0</v>
      </c>
      <c r="M271" s="1151">
        <f t="shared" ca="1" si="82"/>
        <v>0</v>
      </c>
      <c r="N271" s="1151">
        <f t="shared" ca="1" si="91"/>
        <v>0</v>
      </c>
      <c r="O271" s="1094"/>
      <c r="P271" s="1151">
        <f t="shared" ca="1" si="83"/>
        <v>0</v>
      </c>
      <c r="Q271" s="1151">
        <f t="shared" ca="1" si="84"/>
        <v>0</v>
      </c>
      <c r="R271" s="1151">
        <f t="shared" ca="1" si="92"/>
        <v>5.9604644775390625E-8</v>
      </c>
      <c r="S271" s="1151">
        <f t="shared" ca="1" si="93"/>
        <v>0</v>
      </c>
      <c r="T271" s="1151">
        <f t="shared" ca="1" si="85"/>
        <v>5.9604644775390625E-8</v>
      </c>
      <c r="U271" s="1153">
        <f t="shared" ca="1" si="86"/>
        <v>7.6679674748354119E-18</v>
      </c>
      <c r="V271" s="1154" t="str">
        <f t="shared" ca="1" si="87"/>
        <v>n.a.</v>
      </c>
      <c r="X271" s="1155">
        <f t="shared" ca="1" si="94"/>
        <v>-5.9604644775390625E-8</v>
      </c>
      <c r="Y271" s="1155">
        <f t="shared" ca="1" si="88"/>
        <v>0</v>
      </c>
      <c r="Z271" s="1155">
        <f t="shared" ca="1" si="89"/>
        <v>-5.9604644775390625E-8</v>
      </c>
      <c r="AA271" s="1153">
        <f t="shared" ca="1" si="90"/>
        <v>-1.4566139974435636E-16</v>
      </c>
      <c r="AB271" s="1126"/>
    </row>
    <row r="272" spans="1:28">
      <c r="A272" s="1165">
        <f>'AMORT. PROFILE 0% CPR'!A272</f>
        <v>52958</v>
      </c>
      <c r="C272" s="1125"/>
      <c r="D272" s="1146">
        <f t="shared" ca="1" si="76"/>
        <v>53661</v>
      </c>
      <c r="E272" s="1147">
        <f t="shared" ca="1" si="77"/>
        <v>53688</v>
      </c>
      <c r="F272" s="1148">
        <f t="shared" ca="1" si="78"/>
        <v>7973</v>
      </c>
      <c r="G272" s="1149">
        <f ca="1">IF(F272&lt;&gt;"",COUNTIF($F$11:F272,"&gt;0"),"")</f>
        <v>262</v>
      </c>
      <c r="H272" s="1150">
        <v>4.6209179495479959E-2</v>
      </c>
      <c r="I272" s="1094"/>
      <c r="J272" s="1151">
        <f t="shared" ca="1" si="79"/>
        <v>0</v>
      </c>
      <c r="K272" s="1152">
        <f t="shared" ca="1" si="80"/>
        <v>0</v>
      </c>
      <c r="L272" s="1151">
        <f t="shared" ca="1" si="81"/>
        <v>0</v>
      </c>
      <c r="M272" s="1151">
        <f t="shared" ca="1" si="82"/>
        <v>0</v>
      </c>
      <c r="N272" s="1151">
        <f t="shared" ca="1" si="91"/>
        <v>0</v>
      </c>
      <c r="O272" s="1094"/>
      <c r="P272" s="1151">
        <f t="shared" ca="1" si="83"/>
        <v>0</v>
      </c>
      <c r="Q272" s="1151">
        <f t="shared" ca="1" si="84"/>
        <v>0</v>
      </c>
      <c r="R272" s="1151">
        <f t="shared" ca="1" si="92"/>
        <v>5.9604644775390625E-8</v>
      </c>
      <c r="S272" s="1151">
        <f t="shared" ca="1" si="93"/>
        <v>0</v>
      </c>
      <c r="T272" s="1151">
        <f t="shared" ca="1" si="85"/>
        <v>5.9604644775390625E-8</v>
      </c>
      <c r="U272" s="1153">
        <f t="shared" ca="1" si="86"/>
        <v>7.6679674748354119E-18</v>
      </c>
      <c r="V272" s="1154" t="str">
        <f t="shared" ca="1" si="87"/>
        <v>n.a.</v>
      </c>
      <c r="X272" s="1155">
        <f t="shared" ca="1" si="94"/>
        <v>-5.9604644775390625E-8</v>
      </c>
      <c r="Y272" s="1155">
        <f t="shared" ca="1" si="88"/>
        <v>0</v>
      </c>
      <c r="Z272" s="1155">
        <f t="shared" ca="1" si="89"/>
        <v>-5.9604644775390625E-8</v>
      </c>
      <c r="AA272" s="1153">
        <f t="shared" ca="1" si="90"/>
        <v>-1.4566139974435636E-16</v>
      </c>
      <c r="AB272" s="1126"/>
    </row>
    <row r="273" spans="1:28">
      <c r="A273" s="1165">
        <f>'AMORT. PROFILE 0% CPR'!A273</f>
        <v>52989</v>
      </c>
      <c r="C273" s="1125"/>
      <c r="D273" s="1146">
        <f t="shared" ca="1" si="76"/>
        <v>53692</v>
      </c>
      <c r="E273" s="1147">
        <f t="shared" ca="1" si="77"/>
        <v>53720</v>
      </c>
      <c r="F273" s="1148">
        <f t="shared" ca="1" si="78"/>
        <v>8005</v>
      </c>
      <c r="G273" s="1149">
        <f ca="1">IF(F273&lt;&gt;"",COUNTIF($F$11:F273,"&gt;0"),"")</f>
        <v>263</v>
      </c>
      <c r="H273" s="1150">
        <v>4.7297366431884647E-2</v>
      </c>
      <c r="I273" s="1094"/>
      <c r="J273" s="1151">
        <f t="shared" ca="1" si="79"/>
        <v>0</v>
      </c>
      <c r="K273" s="1152">
        <f t="shared" ca="1" si="80"/>
        <v>0</v>
      </c>
      <c r="L273" s="1151">
        <f t="shared" ca="1" si="81"/>
        <v>0</v>
      </c>
      <c r="M273" s="1151">
        <f t="shared" ca="1" si="82"/>
        <v>0</v>
      </c>
      <c r="N273" s="1151">
        <f t="shared" ca="1" si="91"/>
        <v>0</v>
      </c>
      <c r="O273" s="1094"/>
      <c r="P273" s="1151">
        <f t="shared" ca="1" si="83"/>
        <v>0</v>
      </c>
      <c r="Q273" s="1151">
        <f t="shared" ca="1" si="84"/>
        <v>0</v>
      </c>
      <c r="R273" s="1151">
        <f t="shared" ca="1" si="92"/>
        <v>5.9604644775390625E-8</v>
      </c>
      <c r="S273" s="1151">
        <f t="shared" ca="1" si="93"/>
        <v>0</v>
      </c>
      <c r="T273" s="1151">
        <f t="shared" ca="1" si="85"/>
        <v>5.9604644775390625E-8</v>
      </c>
      <c r="U273" s="1153">
        <f t="shared" ca="1" si="86"/>
        <v>7.6679674748354119E-18</v>
      </c>
      <c r="V273" s="1154" t="str">
        <f t="shared" ca="1" si="87"/>
        <v>n.a.</v>
      </c>
      <c r="X273" s="1155">
        <f t="shared" ca="1" si="94"/>
        <v>-5.9604644775390625E-8</v>
      </c>
      <c r="Y273" s="1155">
        <f t="shared" ca="1" si="88"/>
        <v>0</v>
      </c>
      <c r="Z273" s="1155">
        <f t="shared" ca="1" si="89"/>
        <v>-5.9604644775390625E-8</v>
      </c>
      <c r="AA273" s="1153">
        <f t="shared" ca="1" si="90"/>
        <v>-1.4566139974435636E-16</v>
      </c>
      <c r="AB273" s="1126"/>
    </row>
    <row r="274" spans="1:28">
      <c r="A274" s="1165">
        <f>'AMORT. PROFILE 0% CPR'!A274</f>
        <v>53020</v>
      </c>
      <c r="C274" s="1125"/>
      <c r="D274" s="1146">
        <f t="shared" ca="1" si="76"/>
        <v>53723</v>
      </c>
      <c r="E274" s="1147">
        <f t="shared" ca="1" si="77"/>
        <v>53750</v>
      </c>
      <c r="F274" s="1148">
        <f t="shared" ca="1" si="78"/>
        <v>8035</v>
      </c>
      <c r="G274" s="1149">
        <f ca="1">IF(F274&lt;&gt;"",COUNTIF($F$11:F274,"&gt;0"),"")</f>
        <v>264</v>
      </c>
      <c r="H274" s="1150">
        <v>4.8715388676511213E-2</v>
      </c>
      <c r="I274" s="1094"/>
      <c r="J274" s="1151">
        <f t="shared" ca="1" si="79"/>
        <v>0</v>
      </c>
      <c r="K274" s="1152">
        <f t="shared" ca="1" si="80"/>
        <v>0</v>
      </c>
      <c r="L274" s="1151">
        <f t="shared" ca="1" si="81"/>
        <v>0</v>
      </c>
      <c r="M274" s="1151">
        <f t="shared" ca="1" si="82"/>
        <v>0</v>
      </c>
      <c r="N274" s="1151">
        <f t="shared" ca="1" si="91"/>
        <v>0</v>
      </c>
      <c r="O274" s="1094"/>
      <c r="P274" s="1151">
        <f t="shared" ca="1" si="83"/>
        <v>0</v>
      </c>
      <c r="Q274" s="1151">
        <f t="shared" ca="1" si="84"/>
        <v>0</v>
      </c>
      <c r="R274" s="1151">
        <f t="shared" ca="1" si="92"/>
        <v>5.9604644775390625E-8</v>
      </c>
      <c r="S274" s="1151">
        <f t="shared" ca="1" si="93"/>
        <v>0</v>
      </c>
      <c r="T274" s="1151">
        <f t="shared" ca="1" si="85"/>
        <v>5.9604644775390625E-8</v>
      </c>
      <c r="U274" s="1153">
        <f t="shared" ca="1" si="86"/>
        <v>7.6679674748354119E-18</v>
      </c>
      <c r="V274" s="1154" t="str">
        <f t="shared" ca="1" si="87"/>
        <v>n.a.</v>
      </c>
      <c r="X274" s="1155">
        <f t="shared" ca="1" si="94"/>
        <v>-5.9604644775390625E-8</v>
      </c>
      <c r="Y274" s="1155">
        <f t="shared" ca="1" si="88"/>
        <v>0</v>
      </c>
      <c r="Z274" s="1155">
        <f t="shared" ca="1" si="89"/>
        <v>-5.9604644775390625E-8</v>
      </c>
      <c r="AA274" s="1153">
        <f t="shared" ca="1" si="90"/>
        <v>-1.4566139974435636E-16</v>
      </c>
      <c r="AB274" s="1126"/>
    </row>
    <row r="275" spans="1:28">
      <c r="A275" s="1165">
        <f>'AMORT. PROFILE 0% CPR'!A275</f>
        <v>53048</v>
      </c>
      <c r="C275" s="1125"/>
      <c r="D275" s="1146">
        <f t="shared" ca="1" si="76"/>
        <v>53751</v>
      </c>
      <c r="E275" s="1147">
        <f t="shared" ca="1" si="77"/>
        <v>53778</v>
      </c>
      <c r="F275" s="1148">
        <f t="shared" ca="1" si="78"/>
        <v>8063</v>
      </c>
      <c r="G275" s="1149">
        <f ca="1">IF(F275&lt;&gt;"",COUNTIF($F$11:F275,"&gt;0"),"")</f>
        <v>265</v>
      </c>
      <c r="H275" s="1150">
        <v>5.0165108466581725E-2</v>
      </c>
      <c r="I275" s="1094"/>
      <c r="J275" s="1151">
        <f t="shared" ca="1" si="79"/>
        <v>0</v>
      </c>
      <c r="K275" s="1152">
        <f t="shared" ca="1" si="80"/>
        <v>0</v>
      </c>
      <c r="L275" s="1151">
        <f t="shared" ca="1" si="81"/>
        <v>0</v>
      </c>
      <c r="M275" s="1151">
        <f t="shared" ca="1" si="82"/>
        <v>0</v>
      </c>
      <c r="N275" s="1151">
        <f t="shared" ca="1" si="91"/>
        <v>0</v>
      </c>
      <c r="O275" s="1094"/>
      <c r="P275" s="1151">
        <f t="shared" ca="1" si="83"/>
        <v>0</v>
      </c>
      <c r="Q275" s="1151">
        <f t="shared" ca="1" si="84"/>
        <v>0</v>
      </c>
      <c r="R275" s="1151">
        <f t="shared" ca="1" si="92"/>
        <v>5.9604644775390625E-8</v>
      </c>
      <c r="S275" s="1151">
        <f t="shared" ca="1" si="93"/>
        <v>0</v>
      </c>
      <c r="T275" s="1151">
        <f t="shared" ca="1" si="85"/>
        <v>5.9604644775390625E-8</v>
      </c>
      <c r="U275" s="1153">
        <f t="shared" ca="1" si="86"/>
        <v>7.6679674748354119E-18</v>
      </c>
      <c r="V275" s="1154" t="str">
        <f t="shared" ca="1" si="87"/>
        <v>n.a.</v>
      </c>
      <c r="X275" s="1155">
        <f t="shared" ca="1" si="94"/>
        <v>-5.9604644775390625E-8</v>
      </c>
      <c r="Y275" s="1155">
        <f t="shared" ca="1" si="88"/>
        <v>0</v>
      </c>
      <c r="Z275" s="1155">
        <f t="shared" ca="1" si="89"/>
        <v>-5.9604644775390625E-8</v>
      </c>
      <c r="AA275" s="1153">
        <f t="shared" ca="1" si="90"/>
        <v>-1.4566139974435636E-16</v>
      </c>
      <c r="AB275" s="1126"/>
    </row>
    <row r="276" spans="1:28">
      <c r="A276" s="1165">
        <f>'AMORT. PROFILE 0% CPR'!A276</f>
        <v>53079</v>
      </c>
      <c r="C276" s="1125"/>
      <c r="D276" s="1146">
        <f t="shared" ca="1" si="76"/>
        <v>53782</v>
      </c>
      <c r="E276" s="1147">
        <f t="shared" ca="1" si="77"/>
        <v>53811</v>
      </c>
      <c r="F276" s="1148">
        <f t="shared" ca="1" si="78"/>
        <v>8096</v>
      </c>
      <c r="G276" s="1149">
        <f ca="1">IF(F276&lt;&gt;"",COUNTIF($F$11:F276,"&gt;0"),"")</f>
        <v>266</v>
      </c>
      <c r="H276" s="1150">
        <v>5.1883001386825167E-2</v>
      </c>
      <c r="I276" s="1094"/>
      <c r="J276" s="1151">
        <f t="shared" ca="1" si="79"/>
        <v>0</v>
      </c>
      <c r="K276" s="1152">
        <f t="shared" ca="1" si="80"/>
        <v>0</v>
      </c>
      <c r="L276" s="1151">
        <f t="shared" ca="1" si="81"/>
        <v>0</v>
      </c>
      <c r="M276" s="1151">
        <f t="shared" ca="1" si="82"/>
        <v>0</v>
      </c>
      <c r="N276" s="1151">
        <f t="shared" ca="1" si="91"/>
        <v>0</v>
      </c>
      <c r="O276" s="1094"/>
      <c r="P276" s="1151">
        <f t="shared" ca="1" si="83"/>
        <v>0</v>
      </c>
      <c r="Q276" s="1151">
        <f t="shared" ca="1" si="84"/>
        <v>0</v>
      </c>
      <c r="R276" s="1151">
        <f t="shared" ca="1" si="92"/>
        <v>5.9604644775390625E-8</v>
      </c>
      <c r="S276" s="1151">
        <f t="shared" ca="1" si="93"/>
        <v>0</v>
      </c>
      <c r="T276" s="1151">
        <f t="shared" ca="1" si="85"/>
        <v>5.9604644775390625E-8</v>
      </c>
      <c r="U276" s="1153">
        <f t="shared" ca="1" si="86"/>
        <v>7.6679674748354119E-18</v>
      </c>
      <c r="V276" s="1154" t="str">
        <f t="shared" ca="1" si="87"/>
        <v>n.a.</v>
      </c>
      <c r="X276" s="1155">
        <f t="shared" ca="1" si="94"/>
        <v>-5.9604644775390625E-8</v>
      </c>
      <c r="Y276" s="1155">
        <f t="shared" ca="1" si="88"/>
        <v>0</v>
      </c>
      <c r="Z276" s="1155">
        <f t="shared" ca="1" si="89"/>
        <v>-5.9604644775390625E-8</v>
      </c>
      <c r="AA276" s="1153">
        <f t="shared" ca="1" si="90"/>
        <v>-1.4566139974435636E-16</v>
      </c>
      <c r="AB276" s="1126"/>
    </row>
    <row r="277" spans="1:28">
      <c r="A277" s="1165">
        <f>'AMORT. PROFILE 0% CPR'!A277</f>
        <v>53111</v>
      </c>
      <c r="C277" s="1125"/>
      <c r="D277" s="1146">
        <f t="shared" ca="1" si="76"/>
        <v>53812</v>
      </c>
      <c r="E277" s="1147">
        <f t="shared" ca="1" si="77"/>
        <v>53839</v>
      </c>
      <c r="F277" s="1148">
        <f t="shared" ca="1" si="78"/>
        <v>8124</v>
      </c>
      <c r="G277" s="1149">
        <f ca="1">IF(F277&lt;&gt;"",COUNTIF($F$11:F277,"&gt;0"),"")</f>
        <v>267</v>
      </c>
      <c r="H277" s="1150">
        <v>5.3713176463733601E-2</v>
      </c>
      <c r="I277" s="1094"/>
      <c r="J277" s="1151">
        <f t="shared" ca="1" si="79"/>
        <v>0</v>
      </c>
      <c r="K277" s="1152">
        <f t="shared" ca="1" si="80"/>
        <v>0</v>
      </c>
      <c r="L277" s="1151">
        <f t="shared" ca="1" si="81"/>
        <v>0</v>
      </c>
      <c r="M277" s="1151">
        <f t="shared" ca="1" si="82"/>
        <v>0</v>
      </c>
      <c r="N277" s="1151">
        <f t="shared" ca="1" si="91"/>
        <v>0</v>
      </c>
      <c r="O277" s="1094"/>
      <c r="P277" s="1151">
        <f t="shared" ca="1" si="83"/>
        <v>0</v>
      </c>
      <c r="Q277" s="1151">
        <f t="shared" ca="1" si="84"/>
        <v>0</v>
      </c>
      <c r="R277" s="1151">
        <f t="shared" ca="1" si="92"/>
        <v>5.9604644775390625E-8</v>
      </c>
      <c r="S277" s="1151">
        <f t="shared" ca="1" si="93"/>
        <v>0</v>
      </c>
      <c r="T277" s="1151">
        <f t="shared" ca="1" si="85"/>
        <v>5.9604644775390625E-8</v>
      </c>
      <c r="U277" s="1153">
        <f t="shared" ca="1" si="86"/>
        <v>7.6679674748354119E-18</v>
      </c>
      <c r="V277" s="1154" t="str">
        <f t="shared" ca="1" si="87"/>
        <v>n.a.</v>
      </c>
      <c r="X277" s="1155">
        <f t="shared" ca="1" si="94"/>
        <v>-5.9604644775390625E-8</v>
      </c>
      <c r="Y277" s="1155">
        <f t="shared" ca="1" si="88"/>
        <v>0</v>
      </c>
      <c r="Z277" s="1155">
        <f t="shared" ca="1" si="89"/>
        <v>-5.9604644775390625E-8</v>
      </c>
      <c r="AA277" s="1153">
        <f t="shared" ca="1" si="90"/>
        <v>-1.4566139974435636E-16</v>
      </c>
      <c r="AB277" s="1126"/>
    </row>
    <row r="278" spans="1:28">
      <c r="A278" s="1165">
        <f>'AMORT. PROFILE 0% CPR'!A278</f>
        <v>53140</v>
      </c>
      <c r="C278" s="1125"/>
      <c r="D278" s="1146">
        <f t="shared" ca="1" si="76"/>
        <v>53843</v>
      </c>
      <c r="E278" s="1147">
        <f t="shared" ca="1" si="77"/>
        <v>53870</v>
      </c>
      <c r="F278" s="1148">
        <f t="shared" ca="1" si="78"/>
        <v>8155</v>
      </c>
      <c r="G278" s="1149">
        <f ca="1">IF(F278&lt;&gt;"",COUNTIF($F$11:F278,"&gt;0"),"")</f>
        <v>268</v>
      </c>
      <c r="H278" s="1150">
        <v>5.5394495085137607E-2</v>
      </c>
      <c r="I278" s="1094"/>
      <c r="J278" s="1151">
        <f t="shared" ca="1" si="79"/>
        <v>0</v>
      </c>
      <c r="K278" s="1152">
        <f t="shared" ca="1" si="80"/>
        <v>0</v>
      </c>
      <c r="L278" s="1151">
        <f t="shared" ca="1" si="81"/>
        <v>0</v>
      </c>
      <c r="M278" s="1151">
        <f t="shared" ca="1" si="82"/>
        <v>0</v>
      </c>
      <c r="N278" s="1151">
        <f t="shared" ca="1" si="91"/>
        <v>0</v>
      </c>
      <c r="O278" s="1094"/>
      <c r="P278" s="1151">
        <f t="shared" ca="1" si="83"/>
        <v>0</v>
      </c>
      <c r="Q278" s="1151">
        <f t="shared" ca="1" si="84"/>
        <v>0</v>
      </c>
      <c r="R278" s="1151">
        <f t="shared" ca="1" si="92"/>
        <v>5.9604644775390625E-8</v>
      </c>
      <c r="S278" s="1151">
        <f t="shared" ca="1" si="93"/>
        <v>0</v>
      </c>
      <c r="T278" s="1151">
        <f t="shared" ca="1" si="85"/>
        <v>5.9604644775390625E-8</v>
      </c>
      <c r="U278" s="1153">
        <f t="shared" ca="1" si="86"/>
        <v>7.6679674748354119E-18</v>
      </c>
      <c r="V278" s="1154" t="str">
        <f t="shared" ca="1" si="87"/>
        <v>n.a.</v>
      </c>
      <c r="X278" s="1155">
        <f t="shared" ca="1" si="94"/>
        <v>-5.9604644775390625E-8</v>
      </c>
      <c r="Y278" s="1155">
        <f t="shared" ca="1" si="88"/>
        <v>0</v>
      </c>
      <c r="Z278" s="1155">
        <f t="shared" ca="1" si="89"/>
        <v>-5.9604644775390625E-8</v>
      </c>
      <c r="AA278" s="1153">
        <f t="shared" ca="1" si="90"/>
        <v>-1.4566139974435636E-16</v>
      </c>
      <c r="AB278" s="1126"/>
    </row>
    <row r="279" spans="1:28">
      <c r="A279" s="1165">
        <f>'AMORT. PROFILE 0% CPR'!A279</f>
        <v>53170</v>
      </c>
      <c r="C279" s="1125"/>
      <c r="D279" s="1146">
        <f t="shared" ca="1" si="76"/>
        <v>53873</v>
      </c>
      <c r="E279" s="1147">
        <f t="shared" ca="1" si="77"/>
        <v>53902</v>
      </c>
      <c r="F279" s="1148">
        <f t="shared" ca="1" si="78"/>
        <v>8187</v>
      </c>
      <c r="G279" s="1149">
        <f ca="1">IF(F279&lt;&gt;"",COUNTIF($F$11:F279,"&gt;0"),"")</f>
        <v>269</v>
      </c>
      <c r="H279" s="1150">
        <v>5.7138442985255958E-2</v>
      </c>
      <c r="I279" s="1094"/>
      <c r="J279" s="1151">
        <f t="shared" ca="1" si="79"/>
        <v>0</v>
      </c>
      <c r="K279" s="1152">
        <f t="shared" ca="1" si="80"/>
        <v>0</v>
      </c>
      <c r="L279" s="1151">
        <f t="shared" ca="1" si="81"/>
        <v>0</v>
      </c>
      <c r="M279" s="1151">
        <f t="shared" ca="1" si="82"/>
        <v>0</v>
      </c>
      <c r="N279" s="1151">
        <f t="shared" ca="1" si="91"/>
        <v>0</v>
      </c>
      <c r="O279" s="1094"/>
      <c r="P279" s="1151">
        <f t="shared" ca="1" si="83"/>
        <v>0</v>
      </c>
      <c r="Q279" s="1151">
        <f t="shared" ca="1" si="84"/>
        <v>0</v>
      </c>
      <c r="R279" s="1151">
        <f t="shared" ca="1" si="92"/>
        <v>5.9604644775390625E-8</v>
      </c>
      <c r="S279" s="1151">
        <f t="shared" ca="1" si="93"/>
        <v>0</v>
      </c>
      <c r="T279" s="1151">
        <f t="shared" ca="1" si="85"/>
        <v>5.9604644775390625E-8</v>
      </c>
      <c r="U279" s="1153">
        <f t="shared" ca="1" si="86"/>
        <v>7.6679674748354119E-18</v>
      </c>
      <c r="V279" s="1154" t="str">
        <f t="shared" ca="1" si="87"/>
        <v>n.a.</v>
      </c>
      <c r="X279" s="1155">
        <f t="shared" ca="1" si="94"/>
        <v>-5.9604644775390625E-8</v>
      </c>
      <c r="Y279" s="1155">
        <f t="shared" ca="1" si="88"/>
        <v>0</v>
      </c>
      <c r="Z279" s="1155">
        <f t="shared" ca="1" si="89"/>
        <v>-5.9604644775390625E-8</v>
      </c>
      <c r="AA279" s="1153">
        <f t="shared" ca="1" si="90"/>
        <v>-1.4566139974435636E-16</v>
      </c>
      <c r="AB279" s="1126"/>
    </row>
    <row r="280" spans="1:28">
      <c r="A280" s="1165">
        <f>'AMORT. PROFILE 0% CPR'!A280</f>
        <v>53202</v>
      </c>
      <c r="C280" s="1125"/>
      <c r="D280" s="1146">
        <f t="shared" ca="1" si="76"/>
        <v>53904</v>
      </c>
      <c r="E280" s="1147">
        <f t="shared" ca="1" si="77"/>
        <v>53931</v>
      </c>
      <c r="F280" s="1148">
        <f t="shared" ca="1" si="78"/>
        <v>8216</v>
      </c>
      <c r="G280" s="1149">
        <f ca="1">IF(F280&lt;&gt;"",COUNTIF($F$11:F280,"&gt;0"),"")</f>
        <v>270</v>
      </c>
      <c r="H280" s="1150">
        <v>5.8612212766243177E-2</v>
      </c>
      <c r="I280" s="1094"/>
      <c r="J280" s="1151">
        <f t="shared" ca="1" si="79"/>
        <v>0</v>
      </c>
      <c r="K280" s="1152">
        <f t="shared" ca="1" si="80"/>
        <v>0</v>
      </c>
      <c r="L280" s="1151">
        <f t="shared" ca="1" si="81"/>
        <v>0</v>
      </c>
      <c r="M280" s="1151">
        <f t="shared" ca="1" si="82"/>
        <v>0</v>
      </c>
      <c r="N280" s="1151">
        <f t="shared" ca="1" si="91"/>
        <v>0</v>
      </c>
      <c r="O280" s="1094"/>
      <c r="P280" s="1151">
        <f t="shared" ca="1" si="83"/>
        <v>0</v>
      </c>
      <c r="Q280" s="1151">
        <f t="shared" ca="1" si="84"/>
        <v>0</v>
      </c>
      <c r="R280" s="1151">
        <f t="shared" ca="1" si="92"/>
        <v>5.9604644775390625E-8</v>
      </c>
      <c r="S280" s="1151">
        <f t="shared" ca="1" si="93"/>
        <v>0</v>
      </c>
      <c r="T280" s="1151">
        <f t="shared" ca="1" si="85"/>
        <v>5.9604644775390625E-8</v>
      </c>
      <c r="U280" s="1153">
        <f t="shared" ca="1" si="86"/>
        <v>7.6679674748354119E-18</v>
      </c>
      <c r="V280" s="1154" t="str">
        <f t="shared" ca="1" si="87"/>
        <v>n.a.</v>
      </c>
      <c r="X280" s="1155">
        <f t="shared" ca="1" si="94"/>
        <v>-5.9604644775390625E-8</v>
      </c>
      <c r="Y280" s="1155">
        <f t="shared" ca="1" si="88"/>
        <v>0</v>
      </c>
      <c r="Z280" s="1155">
        <f t="shared" ca="1" si="89"/>
        <v>-5.9604644775390625E-8</v>
      </c>
      <c r="AA280" s="1153">
        <f t="shared" ca="1" si="90"/>
        <v>-1.4566139974435636E-16</v>
      </c>
      <c r="AB280" s="1126"/>
    </row>
    <row r="281" spans="1:28">
      <c r="A281" s="1165">
        <f>'AMORT. PROFILE 0% CPR'!A281</f>
        <v>53232</v>
      </c>
      <c r="C281" s="1125"/>
      <c r="D281" s="1146">
        <f t="shared" ca="1" si="76"/>
        <v>53935</v>
      </c>
      <c r="E281" s="1147">
        <f t="shared" ca="1" si="77"/>
        <v>53962</v>
      </c>
      <c r="F281" s="1148">
        <f t="shared" ca="1" si="78"/>
        <v>8247</v>
      </c>
      <c r="G281" s="1149">
        <f ca="1">IF(F281&lt;&gt;"",COUNTIF($F$11:F281,"&gt;0"),"")</f>
        <v>271</v>
      </c>
      <c r="H281" s="1150">
        <v>6.0041942100627681E-2</v>
      </c>
      <c r="I281" s="1094"/>
      <c r="J281" s="1151">
        <f t="shared" ca="1" si="79"/>
        <v>0</v>
      </c>
      <c r="K281" s="1152">
        <f t="shared" ca="1" si="80"/>
        <v>0</v>
      </c>
      <c r="L281" s="1151">
        <f t="shared" ca="1" si="81"/>
        <v>0</v>
      </c>
      <c r="M281" s="1151">
        <f t="shared" ca="1" si="82"/>
        <v>0</v>
      </c>
      <c r="N281" s="1151">
        <f t="shared" ca="1" si="91"/>
        <v>0</v>
      </c>
      <c r="O281" s="1094"/>
      <c r="P281" s="1151">
        <f t="shared" ca="1" si="83"/>
        <v>0</v>
      </c>
      <c r="Q281" s="1151">
        <f t="shared" ca="1" si="84"/>
        <v>0</v>
      </c>
      <c r="R281" s="1151">
        <f t="shared" ca="1" si="92"/>
        <v>5.9604644775390625E-8</v>
      </c>
      <c r="S281" s="1151">
        <f t="shared" ca="1" si="93"/>
        <v>0</v>
      </c>
      <c r="T281" s="1151">
        <f t="shared" ca="1" si="85"/>
        <v>5.9604644775390625E-8</v>
      </c>
      <c r="U281" s="1153">
        <f t="shared" ca="1" si="86"/>
        <v>7.6679674748354119E-18</v>
      </c>
      <c r="V281" s="1154" t="str">
        <f t="shared" ca="1" si="87"/>
        <v>n.a.</v>
      </c>
      <c r="X281" s="1155">
        <f t="shared" ca="1" si="94"/>
        <v>-5.9604644775390625E-8</v>
      </c>
      <c r="Y281" s="1155">
        <f t="shared" ca="1" si="88"/>
        <v>0</v>
      </c>
      <c r="Z281" s="1155">
        <f t="shared" ca="1" si="89"/>
        <v>-5.9604644775390625E-8</v>
      </c>
      <c r="AA281" s="1153">
        <f t="shared" ca="1" si="90"/>
        <v>-1.4566139974435636E-16</v>
      </c>
      <c r="AB281" s="1126"/>
    </row>
    <row r="282" spans="1:28">
      <c r="A282" s="1165">
        <f>'AMORT. PROFILE 0% CPR'!A282</f>
        <v>53262</v>
      </c>
      <c r="C282" s="1125"/>
      <c r="D282" s="1146">
        <f t="shared" ca="1" si="76"/>
        <v>53965</v>
      </c>
      <c r="E282" s="1147">
        <f t="shared" ca="1" si="77"/>
        <v>53993</v>
      </c>
      <c r="F282" s="1148">
        <f t="shared" ca="1" si="78"/>
        <v>8278</v>
      </c>
      <c r="G282" s="1149">
        <f ca="1">IF(F282&lt;&gt;"",COUNTIF($F$11:F282,"&gt;0"),"")</f>
        <v>272</v>
      </c>
      <c r="H282" s="1150">
        <v>6.0426766966292837E-2</v>
      </c>
      <c r="I282" s="1094"/>
      <c r="J282" s="1151">
        <f t="shared" ca="1" si="79"/>
        <v>0</v>
      </c>
      <c r="K282" s="1152">
        <f t="shared" ca="1" si="80"/>
        <v>0</v>
      </c>
      <c r="L282" s="1151">
        <f t="shared" ca="1" si="81"/>
        <v>0</v>
      </c>
      <c r="M282" s="1151">
        <f t="shared" ca="1" si="82"/>
        <v>0</v>
      </c>
      <c r="N282" s="1151">
        <f t="shared" ca="1" si="91"/>
        <v>0</v>
      </c>
      <c r="O282" s="1094"/>
      <c r="P282" s="1151">
        <f t="shared" ca="1" si="83"/>
        <v>0</v>
      </c>
      <c r="Q282" s="1151">
        <f t="shared" ca="1" si="84"/>
        <v>0</v>
      </c>
      <c r="R282" s="1151">
        <f t="shared" ca="1" si="92"/>
        <v>5.9604644775390625E-8</v>
      </c>
      <c r="S282" s="1151">
        <f t="shared" ca="1" si="93"/>
        <v>0</v>
      </c>
      <c r="T282" s="1151">
        <f t="shared" ca="1" si="85"/>
        <v>5.9604644775390625E-8</v>
      </c>
      <c r="U282" s="1153">
        <f t="shared" ca="1" si="86"/>
        <v>7.6679674748354119E-18</v>
      </c>
      <c r="V282" s="1154" t="str">
        <f t="shared" ca="1" si="87"/>
        <v>n.a.</v>
      </c>
      <c r="X282" s="1155">
        <f t="shared" ca="1" si="94"/>
        <v>-5.9604644775390625E-8</v>
      </c>
      <c r="Y282" s="1155">
        <f t="shared" ca="1" si="88"/>
        <v>0</v>
      </c>
      <c r="Z282" s="1155">
        <f t="shared" ca="1" si="89"/>
        <v>-5.9604644775390625E-8</v>
      </c>
      <c r="AA282" s="1153">
        <f t="shared" ca="1" si="90"/>
        <v>-1.4566139974435636E-16</v>
      </c>
      <c r="AB282" s="1126"/>
    </row>
    <row r="283" spans="1:28">
      <c r="A283" s="1165">
        <f>'AMORT. PROFILE 0% CPR'!A283</f>
        <v>53293</v>
      </c>
      <c r="C283" s="1125"/>
      <c r="D283" s="1146">
        <f t="shared" ca="1" si="76"/>
        <v>53996</v>
      </c>
      <c r="E283" s="1147">
        <f t="shared" ca="1" si="77"/>
        <v>54023</v>
      </c>
      <c r="F283" s="1148">
        <f t="shared" ca="1" si="78"/>
        <v>8308</v>
      </c>
      <c r="G283" s="1149">
        <f ca="1">IF(F283&lt;&gt;"",COUNTIF($F$11:F283,"&gt;0"),"")</f>
        <v>273</v>
      </c>
      <c r="H283" s="1150">
        <v>6.1780428959803547E-2</v>
      </c>
      <c r="I283" s="1094"/>
      <c r="J283" s="1151">
        <f t="shared" ca="1" si="79"/>
        <v>0</v>
      </c>
      <c r="K283" s="1152">
        <f t="shared" ca="1" si="80"/>
        <v>0</v>
      </c>
      <c r="L283" s="1151">
        <f t="shared" ca="1" si="81"/>
        <v>0</v>
      </c>
      <c r="M283" s="1151">
        <f t="shared" ca="1" si="82"/>
        <v>0</v>
      </c>
      <c r="N283" s="1151">
        <f t="shared" ca="1" si="91"/>
        <v>0</v>
      </c>
      <c r="O283" s="1094"/>
      <c r="P283" s="1151">
        <f t="shared" ca="1" si="83"/>
        <v>0</v>
      </c>
      <c r="Q283" s="1151">
        <f t="shared" ca="1" si="84"/>
        <v>0</v>
      </c>
      <c r="R283" s="1151">
        <f t="shared" ca="1" si="92"/>
        <v>5.9604644775390625E-8</v>
      </c>
      <c r="S283" s="1151">
        <f t="shared" ca="1" si="93"/>
        <v>0</v>
      </c>
      <c r="T283" s="1151">
        <f t="shared" ca="1" si="85"/>
        <v>5.9604644775390625E-8</v>
      </c>
      <c r="U283" s="1153">
        <f t="shared" ca="1" si="86"/>
        <v>7.6679674748354119E-18</v>
      </c>
      <c r="V283" s="1154" t="str">
        <f t="shared" ca="1" si="87"/>
        <v>n.a.</v>
      </c>
      <c r="X283" s="1155">
        <f t="shared" ca="1" si="94"/>
        <v>-5.9604644775390625E-8</v>
      </c>
      <c r="Y283" s="1155">
        <f t="shared" ca="1" si="88"/>
        <v>0</v>
      </c>
      <c r="Z283" s="1155">
        <f t="shared" ca="1" si="89"/>
        <v>-5.9604644775390625E-8</v>
      </c>
      <c r="AA283" s="1153">
        <f t="shared" ca="1" si="90"/>
        <v>-1.4566139974435636E-16</v>
      </c>
      <c r="AB283" s="1126"/>
    </row>
    <row r="284" spans="1:28">
      <c r="A284" s="1165">
        <f>'AMORT. PROFILE 0% CPR'!A284</f>
        <v>53323</v>
      </c>
      <c r="C284" s="1125"/>
      <c r="D284" s="1146">
        <f t="shared" ca="1" si="76"/>
        <v>54026</v>
      </c>
      <c r="E284" s="1147">
        <f t="shared" ca="1" si="77"/>
        <v>54053</v>
      </c>
      <c r="F284" s="1148">
        <f t="shared" ca="1" si="78"/>
        <v>8338</v>
      </c>
      <c r="G284" s="1149">
        <f ca="1">IF(F284&lt;&gt;"",COUNTIF($F$11:F284,"&gt;0"),"")</f>
        <v>274</v>
      </c>
      <c r="H284" s="1150">
        <v>6.2921312690656164E-2</v>
      </c>
      <c r="I284" s="1094"/>
      <c r="J284" s="1151">
        <f t="shared" ca="1" si="79"/>
        <v>0</v>
      </c>
      <c r="K284" s="1152">
        <f t="shared" ca="1" si="80"/>
        <v>0</v>
      </c>
      <c r="L284" s="1151">
        <f t="shared" ca="1" si="81"/>
        <v>0</v>
      </c>
      <c r="M284" s="1151">
        <f t="shared" ca="1" si="82"/>
        <v>0</v>
      </c>
      <c r="N284" s="1151">
        <f t="shared" ca="1" si="91"/>
        <v>0</v>
      </c>
      <c r="O284" s="1094"/>
      <c r="P284" s="1151">
        <f t="shared" ca="1" si="83"/>
        <v>0</v>
      </c>
      <c r="Q284" s="1151">
        <f t="shared" ca="1" si="84"/>
        <v>0</v>
      </c>
      <c r="R284" s="1151">
        <f t="shared" ca="1" si="92"/>
        <v>5.9604644775390625E-8</v>
      </c>
      <c r="S284" s="1151">
        <f t="shared" ca="1" si="93"/>
        <v>0</v>
      </c>
      <c r="T284" s="1151">
        <f t="shared" ca="1" si="85"/>
        <v>5.9604644775390625E-8</v>
      </c>
      <c r="U284" s="1153">
        <f t="shared" ca="1" si="86"/>
        <v>7.6679674748354119E-18</v>
      </c>
      <c r="V284" s="1154" t="str">
        <f t="shared" ca="1" si="87"/>
        <v>n.a.</v>
      </c>
      <c r="X284" s="1155">
        <f t="shared" ca="1" si="94"/>
        <v>-5.9604644775390625E-8</v>
      </c>
      <c r="Y284" s="1155">
        <f t="shared" ca="1" si="88"/>
        <v>0</v>
      </c>
      <c r="Z284" s="1155">
        <f t="shared" ca="1" si="89"/>
        <v>-5.9604644775390625E-8</v>
      </c>
      <c r="AA284" s="1153">
        <f t="shared" ca="1" si="90"/>
        <v>-1.4566139974435636E-16</v>
      </c>
      <c r="AB284" s="1126"/>
    </row>
    <row r="285" spans="1:28">
      <c r="A285" s="1165">
        <f>'AMORT. PROFILE 0% CPR'!A285</f>
        <v>53356</v>
      </c>
      <c r="C285" s="1125"/>
      <c r="D285" s="1146">
        <f t="shared" ca="1" si="76"/>
        <v>54057</v>
      </c>
      <c r="E285" s="1147">
        <f t="shared" ca="1" si="77"/>
        <v>54084</v>
      </c>
      <c r="F285" s="1148">
        <f t="shared" ca="1" si="78"/>
        <v>8369</v>
      </c>
      <c r="G285" s="1149">
        <f ca="1">IF(F285&lt;&gt;"",COUNTIF($F$11:F285,"&gt;0"),"")</f>
        <v>275</v>
      </c>
      <c r="H285" s="1150">
        <v>6.3961417409715671E-2</v>
      </c>
      <c r="I285" s="1094"/>
      <c r="J285" s="1151">
        <f t="shared" ca="1" si="79"/>
        <v>0</v>
      </c>
      <c r="K285" s="1152">
        <f t="shared" ca="1" si="80"/>
        <v>0</v>
      </c>
      <c r="L285" s="1151">
        <f t="shared" ca="1" si="81"/>
        <v>0</v>
      </c>
      <c r="M285" s="1151">
        <f t="shared" ca="1" si="82"/>
        <v>0</v>
      </c>
      <c r="N285" s="1151">
        <f t="shared" ca="1" si="91"/>
        <v>0</v>
      </c>
      <c r="O285" s="1094"/>
      <c r="P285" s="1151">
        <f t="shared" ca="1" si="83"/>
        <v>0</v>
      </c>
      <c r="Q285" s="1151">
        <f t="shared" ca="1" si="84"/>
        <v>0</v>
      </c>
      <c r="R285" s="1151">
        <f t="shared" ca="1" si="92"/>
        <v>5.9604644775390625E-8</v>
      </c>
      <c r="S285" s="1151">
        <f t="shared" ca="1" si="93"/>
        <v>0</v>
      </c>
      <c r="T285" s="1151">
        <f t="shared" ca="1" si="85"/>
        <v>5.9604644775390625E-8</v>
      </c>
      <c r="U285" s="1153">
        <f t="shared" ca="1" si="86"/>
        <v>7.6679674748354119E-18</v>
      </c>
      <c r="V285" s="1154" t="str">
        <f t="shared" ca="1" si="87"/>
        <v>n.a.</v>
      </c>
      <c r="X285" s="1155">
        <f t="shared" ca="1" si="94"/>
        <v>-5.9604644775390625E-8</v>
      </c>
      <c r="Y285" s="1155">
        <f t="shared" ca="1" si="88"/>
        <v>0</v>
      </c>
      <c r="Z285" s="1155">
        <f t="shared" ca="1" si="89"/>
        <v>-5.9604644775390625E-8</v>
      </c>
      <c r="AA285" s="1153">
        <f t="shared" ca="1" si="90"/>
        <v>-1.4566139974435636E-16</v>
      </c>
      <c r="AB285" s="1126"/>
    </row>
    <row r="286" spans="1:28">
      <c r="A286" s="1165">
        <f>'AMORT. PROFILE 0% CPR'!A286</f>
        <v>53385</v>
      </c>
      <c r="C286" s="1125"/>
      <c r="D286" s="1146">
        <f t="shared" ca="1" si="76"/>
        <v>54088</v>
      </c>
      <c r="E286" s="1147">
        <f t="shared" ca="1" si="77"/>
        <v>54115</v>
      </c>
      <c r="F286" s="1148">
        <f t="shared" ca="1" si="78"/>
        <v>8400</v>
      </c>
      <c r="G286" s="1149">
        <f ca="1">IF(F286&lt;&gt;"",COUNTIF($F$11:F286,"&gt;0"),"")</f>
        <v>276</v>
      </c>
      <c r="H286" s="1150">
        <v>6.5734373171687552E-2</v>
      </c>
      <c r="I286" s="1094"/>
      <c r="J286" s="1151">
        <f t="shared" ca="1" si="79"/>
        <v>0</v>
      </c>
      <c r="K286" s="1152">
        <f t="shared" ca="1" si="80"/>
        <v>0</v>
      </c>
      <c r="L286" s="1151">
        <f t="shared" ca="1" si="81"/>
        <v>0</v>
      </c>
      <c r="M286" s="1151">
        <f t="shared" ca="1" si="82"/>
        <v>0</v>
      </c>
      <c r="N286" s="1151">
        <f t="shared" ca="1" si="91"/>
        <v>0</v>
      </c>
      <c r="O286" s="1094"/>
      <c r="P286" s="1151">
        <f t="shared" ca="1" si="83"/>
        <v>0</v>
      </c>
      <c r="Q286" s="1151">
        <f t="shared" ca="1" si="84"/>
        <v>0</v>
      </c>
      <c r="R286" s="1151">
        <f t="shared" ca="1" si="92"/>
        <v>5.9604644775390625E-8</v>
      </c>
      <c r="S286" s="1151">
        <f t="shared" ca="1" si="93"/>
        <v>0</v>
      </c>
      <c r="T286" s="1151">
        <f t="shared" ca="1" si="85"/>
        <v>5.9604644775390625E-8</v>
      </c>
      <c r="U286" s="1153">
        <f t="shared" ca="1" si="86"/>
        <v>7.6679674748354119E-18</v>
      </c>
      <c r="V286" s="1154" t="str">
        <f t="shared" ca="1" si="87"/>
        <v>n.a.</v>
      </c>
      <c r="X286" s="1155">
        <f t="shared" ca="1" si="94"/>
        <v>-5.9604644775390625E-8</v>
      </c>
      <c r="Y286" s="1155">
        <f t="shared" ca="1" si="88"/>
        <v>0</v>
      </c>
      <c r="Z286" s="1155">
        <f t="shared" ca="1" si="89"/>
        <v>-5.9604644775390625E-8</v>
      </c>
      <c r="AA286" s="1153">
        <f t="shared" ca="1" si="90"/>
        <v>-1.4566139974435636E-16</v>
      </c>
      <c r="AB286" s="1126"/>
    </row>
    <row r="287" spans="1:28">
      <c r="A287" s="1165">
        <f>'AMORT. PROFILE 0% CPR'!A287</f>
        <v>53413</v>
      </c>
      <c r="C287" s="1125"/>
      <c r="D287" s="1146">
        <f t="shared" ca="1" si="76"/>
        <v>54117</v>
      </c>
      <c r="E287" s="1147">
        <f t="shared" ca="1" si="77"/>
        <v>54144</v>
      </c>
      <c r="F287" s="1148">
        <f t="shared" ca="1" si="78"/>
        <v>8429</v>
      </c>
      <c r="G287" s="1149">
        <f ca="1">IF(F287&lt;&gt;"",COUNTIF($F$11:F287,"&gt;0"),"")</f>
        <v>277</v>
      </c>
      <c r="H287" s="1150">
        <v>6.770040803534462E-2</v>
      </c>
      <c r="I287" s="1094"/>
      <c r="J287" s="1151">
        <f t="shared" ca="1" si="79"/>
        <v>0</v>
      </c>
      <c r="K287" s="1152">
        <f t="shared" ca="1" si="80"/>
        <v>0</v>
      </c>
      <c r="L287" s="1151">
        <f t="shared" ca="1" si="81"/>
        <v>0</v>
      </c>
      <c r="M287" s="1151">
        <f t="shared" ca="1" si="82"/>
        <v>0</v>
      </c>
      <c r="N287" s="1151">
        <f t="shared" ca="1" si="91"/>
        <v>0</v>
      </c>
      <c r="O287" s="1094"/>
      <c r="P287" s="1151">
        <f t="shared" ca="1" si="83"/>
        <v>0</v>
      </c>
      <c r="Q287" s="1151">
        <f t="shared" ca="1" si="84"/>
        <v>0</v>
      </c>
      <c r="R287" s="1151">
        <f t="shared" ca="1" si="92"/>
        <v>5.9604644775390625E-8</v>
      </c>
      <c r="S287" s="1151">
        <f t="shared" ca="1" si="93"/>
        <v>0</v>
      </c>
      <c r="T287" s="1151">
        <f t="shared" ca="1" si="85"/>
        <v>5.9604644775390625E-8</v>
      </c>
      <c r="U287" s="1153">
        <f t="shared" ca="1" si="86"/>
        <v>7.6679674748354119E-18</v>
      </c>
      <c r="V287" s="1154" t="str">
        <f t="shared" ca="1" si="87"/>
        <v>n.a.</v>
      </c>
      <c r="X287" s="1155">
        <f t="shared" ca="1" si="94"/>
        <v>-5.9604644775390625E-8</v>
      </c>
      <c r="Y287" s="1155">
        <f t="shared" ca="1" si="88"/>
        <v>0</v>
      </c>
      <c r="Z287" s="1155">
        <f t="shared" ca="1" si="89"/>
        <v>-5.9604644775390625E-8</v>
      </c>
      <c r="AA287" s="1153">
        <f t="shared" ca="1" si="90"/>
        <v>-1.4566139974435636E-16</v>
      </c>
      <c r="AB287" s="1126"/>
    </row>
    <row r="288" spans="1:28">
      <c r="A288" s="1165">
        <f>'AMORT. PROFILE 0% CPR'!A288</f>
        <v>53444</v>
      </c>
      <c r="C288" s="1125"/>
      <c r="D288" s="1146">
        <f t="shared" ca="1" si="76"/>
        <v>54148</v>
      </c>
      <c r="E288" s="1147">
        <f t="shared" ca="1" si="77"/>
        <v>54175</v>
      </c>
      <c r="F288" s="1148">
        <f t="shared" ca="1" si="78"/>
        <v>8460</v>
      </c>
      <c r="G288" s="1149">
        <f ca="1">IF(F288&lt;&gt;"",COUNTIF($F$11:F288,"&gt;0"),"")</f>
        <v>278</v>
      </c>
      <c r="H288" s="1150">
        <v>7.0054698578079694E-2</v>
      </c>
      <c r="I288" s="1094"/>
      <c r="J288" s="1151">
        <f t="shared" ca="1" si="79"/>
        <v>0</v>
      </c>
      <c r="K288" s="1152">
        <f t="shared" ca="1" si="80"/>
        <v>0</v>
      </c>
      <c r="L288" s="1151">
        <f t="shared" ca="1" si="81"/>
        <v>0</v>
      </c>
      <c r="M288" s="1151">
        <f t="shared" ca="1" si="82"/>
        <v>0</v>
      </c>
      <c r="N288" s="1151">
        <f t="shared" ca="1" si="91"/>
        <v>0</v>
      </c>
      <c r="O288" s="1094"/>
      <c r="P288" s="1151">
        <f t="shared" ca="1" si="83"/>
        <v>0</v>
      </c>
      <c r="Q288" s="1151">
        <f t="shared" ca="1" si="84"/>
        <v>0</v>
      </c>
      <c r="R288" s="1151">
        <f t="shared" ca="1" si="92"/>
        <v>5.9604644775390625E-8</v>
      </c>
      <c r="S288" s="1151">
        <f t="shared" ca="1" si="93"/>
        <v>0</v>
      </c>
      <c r="T288" s="1151">
        <f t="shared" ca="1" si="85"/>
        <v>5.9604644775390625E-8</v>
      </c>
      <c r="U288" s="1153">
        <f t="shared" ca="1" si="86"/>
        <v>7.6679674748354119E-18</v>
      </c>
      <c r="V288" s="1154" t="str">
        <f t="shared" ca="1" si="87"/>
        <v>n.a.</v>
      </c>
      <c r="X288" s="1155">
        <f t="shared" ca="1" si="94"/>
        <v>-5.9604644775390625E-8</v>
      </c>
      <c r="Y288" s="1155">
        <f t="shared" ca="1" si="88"/>
        <v>0</v>
      </c>
      <c r="Z288" s="1155">
        <f t="shared" ca="1" si="89"/>
        <v>-5.9604644775390625E-8</v>
      </c>
      <c r="AA288" s="1153">
        <f t="shared" ca="1" si="90"/>
        <v>-1.4566139974435636E-16</v>
      </c>
      <c r="AB288" s="1126"/>
    </row>
    <row r="289" spans="1:28">
      <c r="A289" s="1165">
        <f>'AMORT. PROFILE 0% CPR'!A289</f>
        <v>53475</v>
      </c>
      <c r="C289" s="1125"/>
      <c r="D289" s="1146">
        <f t="shared" ca="1" si="76"/>
        <v>54178</v>
      </c>
      <c r="E289" s="1147">
        <f t="shared" ca="1" si="77"/>
        <v>54205</v>
      </c>
      <c r="F289" s="1148">
        <f t="shared" ca="1" si="78"/>
        <v>8490</v>
      </c>
      <c r="G289" s="1149">
        <f ca="1">IF(F289&lt;&gt;"",COUNTIF($F$11:F289,"&gt;0"),"")</f>
        <v>279</v>
      </c>
      <c r="H289" s="1150">
        <v>7.3041728114179263E-2</v>
      </c>
      <c r="I289" s="1094"/>
      <c r="J289" s="1151">
        <f t="shared" ca="1" si="79"/>
        <v>0</v>
      </c>
      <c r="K289" s="1152">
        <f t="shared" ca="1" si="80"/>
        <v>0</v>
      </c>
      <c r="L289" s="1151">
        <f t="shared" ca="1" si="81"/>
        <v>0</v>
      </c>
      <c r="M289" s="1151">
        <f t="shared" ca="1" si="82"/>
        <v>0</v>
      </c>
      <c r="N289" s="1151">
        <f t="shared" ca="1" si="91"/>
        <v>0</v>
      </c>
      <c r="O289" s="1094"/>
      <c r="P289" s="1151">
        <f t="shared" ca="1" si="83"/>
        <v>0</v>
      </c>
      <c r="Q289" s="1151">
        <f t="shared" ca="1" si="84"/>
        <v>0</v>
      </c>
      <c r="R289" s="1151">
        <f t="shared" ca="1" si="92"/>
        <v>5.9604644775390625E-8</v>
      </c>
      <c r="S289" s="1151">
        <f t="shared" ca="1" si="93"/>
        <v>0</v>
      </c>
      <c r="T289" s="1151">
        <f t="shared" ca="1" si="85"/>
        <v>5.9604644775390625E-8</v>
      </c>
      <c r="U289" s="1153">
        <f t="shared" ca="1" si="86"/>
        <v>7.6679674748354119E-18</v>
      </c>
      <c r="V289" s="1154" t="str">
        <f t="shared" ca="1" si="87"/>
        <v>n.a.</v>
      </c>
      <c r="X289" s="1155">
        <f t="shared" ca="1" si="94"/>
        <v>-5.9604644775390625E-8</v>
      </c>
      <c r="Y289" s="1155">
        <f t="shared" ca="1" si="88"/>
        <v>0</v>
      </c>
      <c r="Z289" s="1155">
        <f t="shared" ca="1" si="89"/>
        <v>-5.9604644775390625E-8</v>
      </c>
      <c r="AA289" s="1153">
        <f t="shared" ca="1" si="90"/>
        <v>-1.4566139974435636E-16</v>
      </c>
      <c r="AB289" s="1126"/>
    </row>
    <row r="290" spans="1:28">
      <c r="A290" s="1165">
        <f>'AMORT. PROFILE 0% CPR'!A290</f>
        <v>53505</v>
      </c>
      <c r="C290" s="1125"/>
      <c r="D290" s="1146">
        <f t="shared" ca="1" si="76"/>
        <v>54209</v>
      </c>
      <c r="E290" s="1147">
        <f t="shared" ca="1" si="77"/>
        <v>54238</v>
      </c>
      <c r="F290" s="1148">
        <f t="shared" ca="1" si="78"/>
        <v>8523</v>
      </c>
      <c r="G290" s="1149">
        <f ca="1">IF(F290&lt;&gt;"",COUNTIF($F$11:F290,"&gt;0"),"")</f>
        <v>280</v>
      </c>
      <c r="H290" s="1150">
        <v>7.7181389946413451E-2</v>
      </c>
      <c r="I290" s="1094"/>
      <c r="J290" s="1151">
        <f t="shared" ca="1" si="79"/>
        <v>0</v>
      </c>
      <c r="K290" s="1152">
        <f t="shared" ca="1" si="80"/>
        <v>0</v>
      </c>
      <c r="L290" s="1151">
        <f t="shared" ca="1" si="81"/>
        <v>0</v>
      </c>
      <c r="M290" s="1151">
        <f t="shared" ca="1" si="82"/>
        <v>0</v>
      </c>
      <c r="N290" s="1151">
        <f t="shared" ca="1" si="91"/>
        <v>0</v>
      </c>
      <c r="O290" s="1094"/>
      <c r="P290" s="1151">
        <f t="shared" ca="1" si="83"/>
        <v>0</v>
      </c>
      <c r="Q290" s="1151">
        <f t="shared" ca="1" si="84"/>
        <v>0</v>
      </c>
      <c r="R290" s="1151">
        <f t="shared" ca="1" si="92"/>
        <v>5.9604644775390625E-8</v>
      </c>
      <c r="S290" s="1151">
        <f t="shared" ca="1" si="93"/>
        <v>0</v>
      </c>
      <c r="T290" s="1151">
        <f t="shared" ca="1" si="85"/>
        <v>5.9604644775390625E-8</v>
      </c>
      <c r="U290" s="1153">
        <f t="shared" ca="1" si="86"/>
        <v>7.6679674748354119E-18</v>
      </c>
      <c r="V290" s="1154" t="str">
        <f t="shared" ca="1" si="87"/>
        <v>n.a.</v>
      </c>
      <c r="X290" s="1155">
        <f t="shared" ca="1" si="94"/>
        <v>-5.9604644775390625E-8</v>
      </c>
      <c r="Y290" s="1155">
        <f t="shared" ca="1" si="88"/>
        <v>0</v>
      </c>
      <c r="Z290" s="1155">
        <f t="shared" ca="1" si="89"/>
        <v>-5.9604644775390625E-8</v>
      </c>
      <c r="AA290" s="1153">
        <f t="shared" ca="1" si="90"/>
        <v>-1.4566139974435636E-16</v>
      </c>
      <c r="AB290" s="1126"/>
    </row>
    <row r="291" spans="1:28">
      <c r="A291" s="1165">
        <f>'AMORT. PROFILE 0% CPR'!A291</f>
        <v>53535</v>
      </c>
      <c r="C291" s="1125"/>
      <c r="D291" s="1146">
        <f t="shared" ca="1" si="76"/>
        <v>54239</v>
      </c>
      <c r="E291" s="1147">
        <f t="shared" ca="1" si="77"/>
        <v>54266</v>
      </c>
      <c r="F291" s="1148">
        <f t="shared" ca="1" si="78"/>
        <v>8551</v>
      </c>
      <c r="G291" s="1149">
        <f ca="1">IF(F291&lt;&gt;"",COUNTIF($F$11:F291,"&gt;0"),"")</f>
        <v>281</v>
      </c>
      <c r="H291" s="1150">
        <v>8.2215919503936141E-2</v>
      </c>
      <c r="I291" s="1094"/>
      <c r="J291" s="1151">
        <f t="shared" ca="1" si="79"/>
        <v>0</v>
      </c>
      <c r="K291" s="1152">
        <f t="shared" ca="1" si="80"/>
        <v>0</v>
      </c>
      <c r="L291" s="1151">
        <f t="shared" ca="1" si="81"/>
        <v>0</v>
      </c>
      <c r="M291" s="1151">
        <f t="shared" ca="1" si="82"/>
        <v>0</v>
      </c>
      <c r="N291" s="1151">
        <f t="shared" ca="1" si="91"/>
        <v>0</v>
      </c>
      <c r="O291" s="1094"/>
      <c r="P291" s="1151">
        <f t="shared" ca="1" si="83"/>
        <v>0</v>
      </c>
      <c r="Q291" s="1151">
        <f t="shared" ca="1" si="84"/>
        <v>0</v>
      </c>
      <c r="R291" s="1151">
        <f t="shared" ca="1" si="92"/>
        <v>5.9604644775390625E-8</v>
      </c>
      <c r="S291" s="1151">
        <f t="shared" ca="1" si="93"/>
        <v>0</v>
      </c>
      <c r="T291" s="1151">
        <f t="shared" ca="1" si="85"/>
        <v>5.9604644775390625E-8</v>
      </c>
      <c r="U291" s="1153">
        <f t="shared" ca="1" si="86"/>
        <v>7.6679674748354119E-18</v>
      </c>
      <c r="V291" s="1154" t="str">
        <f t="shared" ca="1" si="87"/>
        <v>n.a.</v>
      </c>
      <c r="X291" s="1155">
        <f t="shared" ca="1" si="94"/>
        <v>-5.9604644775390625E-8</v>
      </c>
      <c r="Y291" s="1155">
        <f t="shared" ca="1" si="88"/>
        <v>0</v>
      </c>
      <c r="Z291" s="1155">
        <f t="shared" ca="1" si="89"/>
        <v>-5.9604644775390625E-8</v>
      </c>
      <c r="AA291" s="1153">
        <f t="shared" ca="1" si="90"/>
        <v>-1.4566139974435636E-16</v>
      </c>
      <c r="AB291" s="1126"/>
    </row>
    <row r="292" spans="1:28">
      <c r="A292" s="1165">
        <f>'AMORT. PROFILE 0% CPR'!A292</f>
        <v>53566</v>
      </c>
      <c r="C292" s="1125"/>
      <c r="D292" s="1146">
        <f t="shared" ca="1" si="76"/>
        <v>54270</v>
      </c>
      <c r="E292" s="1147">
        <f t="shared" ca="1" si="77"/>
        <v>54297</v>
      </c>
      <c r="F292" s="1148">
        <f t="shared" ca="1" si="78"/>
        <v>8582</v>
      </c>
      <c r="G292" s="1149">
        <f ca="1">IF(F292&lt;&gt;"",COUNTIF($F$11:F292,"&gt;0"),"")</f>
        <v>282</v>
      </c>
      <c r="H292" s="1150">
        <v>8.6858023880932014E-2</v>
      </c>
      <c r="I292" s="1094"/>
      <c r="J292" s="1151">
        <f t="shared" ca="1" si="79"/>
        <v>0</v>
      </c>
      <c r="K292" s="1152">
        <f t="shared" ca="1" si="80"/>
        <v>0</v>
      </c>
      <c r="L292" s="1151">
        <f t="shared" ca="1" si="81"/>
        <v>0</v>
      </c>
      <c r="M292" s="1151">
        <f t="shared" ca="1" si="82"/>
        <v>0</v>
      </c>
      <c r="N292" s="1151">
        <f t="shared" ca="1" si="91"/>
        <v>0</v>
      </c>
      <c r="O292" s="1094"/>
      <c r="P292" s="1151">
        <f t="shared" ca="1" si="83"/>
        <v>0</v>
      </c>
      <c r="Q292" s="1151">
        <f t="shared" ca="1" si="84"/>
        <v>0</v>
      </c>
      <c r="R292" s="1151">
        <f t="shared" ca="1" si="92"/>
        <v>5.9604644775390625E-8</v>
      </c>
      <c r="S292" s="1151">
        <f t="shared" ca="1" si="93"/>
        <v>0</v>
      </c>
      <c r="T292" s="1151">
        <f t="shared" ca="1" si="85"/>
        <v>5.9604644775390625E-8</v>
      </c>
      <c r="U292" s="1153">
        <f t="shared" ca="1" si="86"/>
        <v>7.6679674748354119E-18</v>
      </c>
      <c r="V292" s="1154" t="str">
        <f t="shared" ca="1" si="87"/>
        <v>n.a.</v>
      </c>
      <c r="X292" s="1155">
        <f t="shared" ca="1" si="94"/>
        <v>-5.9604644775390625E-8</v>
      </c>
      <c r="Y292" s="1155">
        <f t="shared" ca="1" si="88"/>
        <v>0</v>
      </c>
      <c r="Z292" s="1155">
        <f t="shared" ca="1" si="89"/>
        <v>-5.9604644775390625E-8</v>
      </c>
      <c r="AA292" s="1153">
        <f t="shared" ca="1" si="90"/>
        <v>-1.4566139974435636E-16</v>
      </c>
      <c r="AB292" s="1126"/>
    </row>
    <row r="293" spans="1:28">
      <c r="A293" s="1165">
        <f>'AMORT. PROFILE 0% CPR'!A293</f>
        <v>53597</v>
      </c>
      <c r="C293" s="1125"/>
      <c r="D293" s="1146">
        <f t="shared" ca="1" si="76"/>
        <v>54301</v>
      </c>
      <c r="E293" s="1147">
        <f t="shared" ca="1" si="77"/>
        <v>54329</v>
      </c>
      <c r="F293" s="1148">
        <f t="shared" ca="1" si="78"/>
        <v>8614</v>
      </c>
      <c r="G293" s="1149">
        <f ca="1">IF(F293&lt;&gt;"",COUNTIF($F$11:F293,"&gt;0"),"")</f>
        <v>283</v>
      </c>
      <c r="H293" s="1150">
        <v>9.168346749475724E-2</v>
      </c>
      <c r="I293" s="1094"/>
      <c r="J293" s="1151">
        <f t="shared" ca="1" si="79"/>
        <v>0</v>
      </c>
      <c r="K293" s="1152">
        <f t="shared" ca="1" si="80"/>
        <v>0</v>
      </c>
      <c r="L293" s="1151">
        <f t="shared" ca="1" si="81"/>
        <v>0</v>
      </c>
      <c r="M293" s="1151">
        <f t="shared" ca="1" si="82"/>
        <v>0</v>
      </c>
      <c r="N293" s="1151">
        <f t="shared" ca="1" si="91"/>
        <v>0</v>
      </c>
      <c r="O293" s="1094"/>
      <c r="P293" s="1151">
        <f t="shared" ca="1" si="83"/>
        <v>0</v>
      </c>
      <c r="Q293" s="1151">
        <f t="shared" ca="1" si="84"/>
        <v>0</v>
      </c>
      <c r="R293" s="1151">
        <f t="shared" ca="1" si="92"/>
        <v>5.9604644775390625E-8</v>
      </c>
      <c r="S293" s="1151">
        <f t="shared" ca="1" si="93"/>
        <v>0</v>
      </c>
      <c r="T293" s="1151">
        <f t="shared" ca="1" si="85"/>
        <v>5.9604644775390625E-8</v>
      </c>
      <c r="U293" s="1153">
        <f t="shared" ca="1" si="86"/>
        <v>7.6679674748354119E-18</v>
      </c>
      <c r="V293" s="1154" t="str">
        <f t="shared" ca="1" si="87"/>
        <v>n.a.</v>
      </c>
      <c r="X293" s="1155">
        <f t="shared" ca="1" si="94"/>
        <v>-5.9604644775390625E-8</v>
      </c>
      <c r="Y293" s="1155">
        <f t="shared" ca="1" si="88"/>
        <v>0</v>
      </c>
      <c r="Z293" s="1155">
        <f t="shared" ca="1" si="89"/>
        <v>-5.9604644775390625E-8</v>
      </c>
      <c r="AA293" s="1153">
        <f t="shared" ca="1" si="90"/>
        <v>-1.4566139974435636E-16</v>
      </c>
      <c r="AB293" s="1126"/>
    </row>
    <row r="294" spans="1:28">
      <c r="A294" s="1165">
        <f>'AMORT. PROFILE 0% CPR'!A294</f>
        <v>53629</v>
      </c>
      <c r="C294" s="1125"/>
      <c r="D294" s="1146">
        <f t="shared" ca="1" si="76"/>
        <v>54331</v>
      </c>
      <c r="E294" s="1147">
        <f t="shared" ca="1" si="77"/>
        <v>54358</v>
      </c>
      <c r="F294" s="1148">
        <f t="shared" ca="1" si="78"/>
        <v>8643</v>
      </c>
      <c r="G294" s="1149">
        <f ca="1">IF(F294&lt;&gt;"",COUNTIF($F$11:F294,"&gt;0"),"")</f>
        <v>284</v>
      </c>
      <c r="H294" s="1150">
        <v>9.7741681610913456E-2</v>
      </c>
      <c r="I294" s="1094"/>
      <c r="J294" s="1151">
        <f t="shared" ca="1" si="79"/>
        <v>0</v>
      </c>
      <c r="K294" s="1152">
        <f t="shared" ca="1" si="80"/>
        <v>0</v>
      </c>
      <c r="L294" s="1151">
        <f t="shared" ca="1" si="81"/>
        <v>0</v>
      </c>
      <c r="M294" s="1151">
        <f t="shared" ca="1" si="82"/>
        <v>0</v>
      </c>
      <c r="N294" s="1151">
        <f t="shared" ca="1" si="91"/>
        <v>0</v>
      </c>
      <c r="O294" s="1094"/>
      <c r="P294" s="1151">
        <f t="shared" ca="1" si="83"/>
        <v>0</v>
      </c>
      <c r="Q294" s="1151">
        <f t="shared" ca="1" si="84"/>
        <v>0</v>
      </c>
      <c r="R294" s="1151">
        <f t="shared" ca="1" si="92"/>
        <v>5.9604644775390625E-8</v>
      </c>
      <c r="S294" s="1151">
        <f t="shared" ca="1" si="93"/>
        <v>0</v>
      </c>
      <c r="T294" s="1151">
        <f t="shared" ca="1" si="85"/>
        <v>5.9604644775390625E-8</v>
      </c>
      <c r="U294" s="1153">
        <f t="shared" ca="1" si="86"/>
        <v>7.6679674748354119E-18</v>
      </c>
      <c r="V294" s="1154" t="str">
        <f t="shared" ca="1" si="87"/>
        <v>n.a.</v>
      </c>
      <c r="X294" s="1155">
        <f t="shared" ca="1" si="94"/>
        <v>-5.9604644775390625E-8</v>
      </c>
      <c r="Y294" s="1155">
        <f t="shared" ca="1" si="88"/>
        <v>0</v>
      </c>
      <c r="Z294" s="1155">
        <f t="shared" ca="1" si="89"/>
        <v>-5.9604644775390625E-8</v>
      </c>
      <c r="AA294" s="1153">
        <f t="shared" ca="1" si="90"/>
        <v>-1.4566139974435636E-16</v>
      </c>
      <c r="AB294" s="1126"/>
    </row>
    <row r="295" spans="1:28">
      <c r="A295" s="1165">
        <f>'AMORT. PROFILE 0% CPR'!A295</f>
        <v>53658</v>
      </c>
      <c r="C295" s="1125"/>
      <c r="D295" s="1146">
        <f t="shared" ca="1" si="76"/>
        <v>54362</v>
      </c>
      <c r="E295" s="1147">
        <f t="shared" ca="1" si="77"/>
        <v>54389</v>
      </c>
      <c r="F295" s="1148">
        <f t="shared" ca="1" si="78"/>
        <v>8674</v>
      </c>
      <c r="G295" s="1149">
        <f ca="1">IF(F295&lt;&gt;"",COUNTIF($F$11:F295,"&gt;0"),"")</f>
        <v>285</v>
      </c>
      <c r="H295" s="1150">
        <v>0.10470054955174993</v>
      </c>
      <c r="I295" s="1094"/>
      <c r="J295" s="1151">
        <f t="shared" ca="1" si="79"/>
        <v>0</v>
      </c>
      <c r="K295" s="1152">
        <f t="shared" ca="1" si="80"/>
        <v>0</v>
      </c>
      <c r="L295" s="1151">
        <f t="shared" ca="1" si="81"/>
        <v>0</v>
      </c>
      <c r="M295" s="1151">
        <f t="shared" ca="1" si="82"/>
        <v>0</v>
      </c>
      <c r="N295" s="1151">
        <f t="shared" ca="1" si="91"/>
        <v>0</v>
      </c>
      <c r="O295" s="1094"/>
      <c r="P295" s="1151">
        <f t="shared" ca="1" si="83"/>
        <v>0</v>
      </c>
      <c r="Q295" s="1151">
        <f t="shared" ca="1" si="84"/>
        <v>0</v>
      </c>
      <c r="R295" s="1151">
        <f t="shared" ca="1" si="92"/>
        <v>5.9604644775390625E-8</v>
      </c>
      <c r="S295" s="1151">
        <f t="shared" ca="1" si="93"/>
        <v>0</v>
      </c>
      <c r="T295" s="1151">
        <f t="shared" ca="1" si="85"/>
        <v>5.9604644775390625E-8</v>
      </c>
      <c r="U295" s="1153">
        <f t="shared" ca="1" si="86"/>
        <v>7.6679674748354119E-18</v>
      </c>
      <c r="V295" s="1154" t="str">
        <f t="shared" ca="1" si="87"/>
        <v>n.a.</v>
      </c>
      <c r="X295" s="1155">
        <f t="shared" ca="1" si="94"/>
        <v>-5.9604644775390625E-8</v>
      </c>
      <c r="Y295" s="1155">
        <f t="shared" ca="1" si="88"/>
        <v>0</v>
      </c>
      <c r="Z295" s="1155">
        <f t="shared" ca="1" si="89"/>
        <v>-5.9604644775390625E-8</v>
      </c>
      <c r="AA295" s="1153">
        <f t="shared" ca="1" si="90"/>
        <v>-1.4566139974435636E-16</v>
      </c>
      <c r="AB295" s="1126"/>
    </row>
    <row r="296" spans="1:28">
      <c r="A296" s="1165">
        <f>'AMORT. PROFILE 0% CPR'!A296</f>
        <v>53688</v>
      </c>
      <c r="C296" s="1125"/>
      <c r="D296" s="1146">
        <f t="shared" ca="1" si="76"/>
        <v>54392</v>
      </c>
      <c r="E296" s="1147">
        <f t="shared" ca="1" si="77"/>
        <v>54420</v>
      </c>
      <c r="F296" s="1148">
        <f t="shared" ca="1" si="78"/>
        <v>8705</v>
      </c>
      <c r="G296" s="1149">
        <f ca="1">IF(F296&lt;&gt;"",COUNTIF($F$11:F296,"&gt;0"),"")</f>
        <v>286</v>
      </c>
      <c r="H296" s="1150">
        <v>0.11061768586956627</v>
      </c>
      <c r="I296" s="1094"/>
      <c r="J296" s="1151">
        <f t="shared" ca="1" si="79"/>
        <v>0</v>
      </c>
      <c r="K296" s="1152">
        <f t="shared" ca="1" si="80"/>
        <v>0</v>
      </c>
      <c r="L296" s="1151">
        <f t="shared" ca="1" si="81"/>
        <v>0</v>
      </c>
      <c r="M296" s="1151">
        <f t="shared" ca="1" si="82"/>
        <v>0</v>
      </c>
      <c r="N296" s="1151">
        <f t="shared" ca="1" si="91"/>
        <v>0</v>
      </c>
      <c r="O296" s="1094"/>
      <c r="P296" s="1151">
        <f t="shared" ca="1" si="83"/>
        <v>0</v>
      </c>
      <c r="Q296" s="1151">
        <f t="shared" ca="1" si="84"/>
        <v>0</v>
      </c>
      <c r="R296" s="1151">
        <f t="shared" ca="1" si="92"/>
        <v>5.9604644775390625E-8</v>
      </c>
      <c r="S296" s="1151">
        <f t="shared" ca="1" si="93"/>
        <v>0</v>
      </c>
      <c r="T296" s="1151">
        <f t="shared" ca="1" si="85"/>
        <v>5.9604644775390625E-8</v>
      </c>
      <c r="U296" s="1153">
        <f t="shared" ca="1" si="86"/>
        <v>7.6679674748354119E-18</v>
      </c>
      <c r="V296" s="1154" t="str">
        <f t="shared" ca="1" si="87"/>
        <v>n.a.</v>
      </c>
      <c r="X296" s="1155">
        <f t="shared" ca="1" si="94"/>
        <v>-5.9604644775390625E-8</v>
      </c>
      <c r="Y296" s="1155">
        <f t="shared" ca="1" si="88"/>
        <v>0</v>
      </c>
      <c r="Z296" s="1155">
        <f t="shared" ca="1" si="89"/>
        <v>-5.9604644775390625E-8</v>
      </c>
      <c r="AA296" s="1153">
        <f t="shared" ca="1" si="90"/>
        <v>-1.4566139974435636E-16</v>
      </c>
      <c r="AB296" s="1126"/>
    </row>
    <row r="297" spans="1:28">
      <c r="A297" s="1165">
        <f>'AMORT. PROFILE 0% CPR'!A297</f>
        <v>53720</v>
      </c>
      <c r="C297" s="1125"/>
      <c r="D297" s="1146">
        <f t="shared" ca="1" si="76"/>
        <v>54423</v>
      </c>
      <c r="E297" s="1147">
        <f t="shared" ca="1" si="77"/>
        <v>54450</v>
      </c>
      <c r="F297" s="1148">
        <f t="shared" ca="1" si="78"/>
        <v>8735</v>
      </c>
      <c r="G297" s="1149">
        <f ca="1">IF(F297&lt;&gt;"",COUNTIF($F$11:F297,"&gt;0"),"")</f>
        <v>287</v>
      </c>
      <c r="H297" s="1150">
        <v>0.11732030969490148</v>
      </c>
      <c r="I297" s="1094"/>
      <c r="J297" s="1151">
        <f t="shared" ca="1" si="79"/>
        <v>0</v>
      </c>
      <c r="K297" s="1152">
        <f t="shared" ca="1" si="80"/>
        <v>0</v>
      </c>
      <c r="L297" s="1151">
        <f t="shared" ca="1" si="81"/>
        <v>0</v>
      </c>
      <c r="M297" s="1151">
        <f t="shared" ca="1" si="82"/>
        <v>0</v>
      </c>
      <c r="N297" s="1151">
        <f t="shared" ca="1" si="91"/>
        <v>0</v>
      </c>
      <c r="O297" s="1094"/>
      <c r="P297" s="1151">
        <f t="shared" ca="1" si="83"/>
        <v>0</v>
      </c>
      <c r="Q297" s="1151">
        <f t="shared" ca="1" si="84"/>
        <v>0</v>
      </c>
      <c r="R297" s="1151">
        <f t="shared" ca="1" si="92"/>
        <v>5.9604644775390625E-8</v>
      </c>
      <c r="S297" s="1151">
        <f t="shared" ca="1" si="93"/>
        <v>0</v>
      </c>
      <c r="T297" s="1151">
        <f t="shared" ca="1" si="85"/>
        <v>5.9604644775390625E-8</v>
      </c>
      <c r="U297" s="1153">
        <f t="shared" ca="1" si="86"/>
        <v>7.6679674748354119E-18</v>
      </c>
      <c r="V297" s="1154" t="str">
        <f t="shared" ca="1" si="87"/>
        <v>n.a.</v>
      </c>
      <c r="X297" s="1155">
        <f t="shared" ca="1" si="94"/>
        <v>-5.9604644775390625E-8</v>
      </c>
      <c r="Y297" s="1155">
        <f t="shared" ca="1" si="88"/>
        <v>0</v>
      </c>
      <c r="Z297" s="1155">
        <f t="shared" ca="1" si="89"/>
        <v>-5.9604644775390625E-8</v>
      </c>
      <c r="AA297" s="1153">
        <f t="shared" ca="1" si="90"/>
        <v>-1.4566139974435636E-16</v>
      </c>
      <c r="AB297" s="1126"/>
    </row>
    <row r="298" spans="1:28">
      <c r="A298" s="1165">
        <f>'AMORT. PROFILE 0% CPR'!A298</f>
        <v>53750</v>
      </c>
      <c r="C298" s="1125"/>
      <c r="D298" s="1146">
        <f t="shared" ca="1" si="76"/>
        <v>54454</v>
      </c>
      <c r="E298" s="1147">
        <f t="shared" ca="1" si="77"/>
        <v>54480</v>
      </c>
      <c r="F298" s="1148">
        <f t="shared" ca="1" si="78"/>
        <v>8765</v>
      </c>
      <c r="G298" s="1149">
        <f ca="1">IF(F298&lt;&gt;"",COUNTIF($F$11:F298,"&gt;0"),"")</f>
        <v>288</v>
      </c>
      <c r="H298" s="1150">
        <v>0.12633784130682557</v>
      </c>
      <c r="I298" s="1094"/>
      <c r="J298" s="1151">
        <f t="shared" ca="1" si="79"/>
        <v>0</v>
      </c>
      <c r="K298" s="1152">
        <f t="shared" ca="1" si="80"/>
        <v>0</v>
      </c>
      <c r="L298" s="1151">
        <f t="shared" ca="1" si="81"/>
        <v>0</v>
      </c>
      <c r="M298" s="1151">
        <f t="shared" ca="1" si="82"/>
        <v>0</v>
      </c>
      <c r="N298" s="1151">
        <f t="shared" ca="1" si="91"/>
        <v>0</v>
      </c>
      <c r="O298" s="1094"/>
      <c r="P298" s="1151">
        <f t="shared" ca="1" si="83"/>
        <v>0</v>
      </c>
      <c r="Q298" s="1151">
        <f t="shared" ca="1" si="84"/>
        <v>0</v>
      </c>
      <c r="R298" s="1151">
        <f t="shared" ca="1" si="92"/>
        <v>5.9604644775390625E-8</v>
      </c>
      <c r="S298" s="1151">
        <f t="shared" ca="1" si="93"/>
        <v>0</v>
      </c>
      <c r="T298" s="1151">
        <f t="shared" ca="1" si="85"/>
        <v>5.9604644775390625E-8</v>
      </c>
      <c r="U298" s="1153">
        <f t="shared" ca="1" si="86"/>
        <v>7.6679674748354119E-18</v>
      </c>
      <c r="V298" s="1154" t="str">
        <f t="shared" ca="1" si="87"/>
        <v>n.a.</v>
      </c>
      <c r="X298" s="1155">
        <f t="shared" ca="1" si="94"/>
        <v>-5.9604644775390625E-8</v>
      </c>
      <c r="Y298" s="1155">
        <f t="shared" ca="1" si="88"/>
        <v>0</v>
      </c>
      <c r="Z298" s="1155">
        <f t="shared" ca="1" si="89"/>
        <v>-5.9604644775390625E-8</v>
      </c>
      <c r="AA298" s="1153">
        <f t="shared" ca="1" si="90"/>
        <v>-1.4566139974435636E-16</v>
      </c>
      <c r="AB298" s="1126"/>
    </row>
    <row r="299" spans="1:28">
      <c r="A299" s="1165">
        <f>'AMORT. PROFILE 0% CPR'!A299</f>
        <v>53778</v>
      </c>
      <c r="C299" s="1125"/>
      <c r="D299" s="1146">
        <f t="shared" ca="1" si="76"/>
        <v>54482</v>
      </c>
      <c r="E299" s="1147">
        <f t="shared" ca="1" si="77"/>
        <v>54511</v>
      </c>
      <c r="F299" s="1148">
        <f t="shared" ca="1" si="78"/>
        <v>8796</v>
      </c>
      <c r="G299" s="1149">
        <f ca="1">IF(F299&lt;&gt;"",COUNTIF($F$11:F299,"&gt;0"),"")</f>
        <v>289</v>
      </c>
      <c r="H299" s="1150">
        <v>0.13615492669384663</v>
      </c>
      <c r="I299" s="1094"/>
      <c r="J299" s="1151">
        <f t="shared" ca="1" si="79"/>
        <v>0</v>
      </c>
      <c r="K299" s="1152">
        <f t="shared" ca="1" si="80"/>
        <v>0</v>
      </c>
      <c r="L299" s="1151">
        <f t="shared" ca="1" si="81"/>
        <v>0</v>
      </c>
      <c r="M299" s="1151">
        <f t="shared" ca="1" si="82"/>
        <v>0</v>
      </c>
      <c r="N299" s="1151">
        <f t="shared" ca="1" si="91"/>
        <v>0</v>
      </c>
      <c r="O299" s="1094"/>
      <c r="P299" s="1151">
        <f t="shared" ca="1" si="83"/>
        <v>0</v>
      </c>
      <c r="Q299" s="1151">
        <f t="shared" ca="1" si="84"/>
        <v>0</v>
      </c>
      <c r="R299" s="1151">
        <f t="shared" ca="1" si="92"/>
        <v>5.9604644775390625E-8</v>
      </c>
      <c r="S299" s="1151">
        <f t="shared" ca="1" si="93"/>
        <v>0</v>
      </c>
      <c r="T299" s="1151">
        <f t="shared" ca="1" si="85"/>
        <v>5.9604644775390625E-8</v>
      </c>
      <c r="U299" s="1153">
        <f t="shared" ca="1" si="86"/>
        <v>7.6679674748354119E-18</v>
      </c>
      <c r="V299" s="1154" t="str">
        <f t="shared" ca="1" si="87"/>
        <v>n.a.</v>
      </c>
      <c r="X299" s="1155">
        <f t="shared" ca="1" si="94"/>
        <v>-5.9604644775390625E-8</v>
      </c>
      <c r="Y299" s="1155">
        <f t="shared" ca="1" si="88"/>
        <v>0</v>
      </c>
      <c r="Z299" s="1155">
        <f t="shared" ca="1" si="89"/>
        <v>-5.9604644775390625E-8</v>
      </c>
      <c r="AA299" s="1153">
        <f t="shared" ca="1" si="90"/>
        <v>-1.4566139974435636E-16</v>
      </c>
      <c r="AB299" s="1126"/>
    </row>
    <row r="300" spans="1:28">
      <c r="A300" s="1165">
        <f>'AMORT. PROFILE 0% CPR'!A300</f>
        <v>53811</v>
      </c>
      <c r="C300" s="1125"/>
      <c r="D300" s="1146">
        <f t="shared" ca="1" si="76"/>
        <v>54513</v>
      </c>
      <c r="E300" s="1147">
        <f t="shared" ca="1" si="77"/>
        <v>54540</v>
      </c>
      <c r="F300" s="1148">
        <f t="shared" ca="1" si="78"/>
        <v>8825</v>
      </c>
      <c r="G300" s="1149">
        <f ca="1">IF(F300&lt;&gt;"",COUNTIF($F$11:F300,"&gt;0"),"")</f>
        <v>290</v>
      </c>
      <c r="H300" s="1150">
        <v>0.1491211442456824</v>
      </c>
      <c r="I300" s="1094"/>
      <c r="J300" s="1151">
        <f t="shared" ca="1" si="79"/>
        <v>0</v>
      </c>
      <c r="K300" s="1152">
        <f t="shared" ca="1" si="80"/>
        <v>0</v>
      </c>
      <c r="L300" s="1151">
        <f t="shared" ca="1" si="81"/>
        <v>0</v>
      </c>
      <c r="M300" s="1151">
        <f t="shared" ca="1" si="82"/>
        <v>0</v>
      </c>
      <c r="N300" s="1151">
        <f t="shared" ca="1" si="91"/>
        <v>0</v>
      </c>
      <c r="O300" s="1094"/>
      <c r="P300" s="1151">
        <f t="shared" ca="1" si="83"/>
        <v>0</v>
      </c>
      <c r="Q300" s="1151">
        <f t="shared" ca="1" si="84"/>
        <v>0</v>
      </c>
      <c r="R300" s="1151">
        <f t="shared" ca="1" si="92"/>
        <v>5.9604644775390625E-8</v>
      </c>
      <c r="S300" s="1151">
        <f t="shared" ca="1" si="93"/>
        <v>0</v>
      </c>
      <c r="T300" s="1151">
        <f t="shared" ca="1" si="85"/>
        <v>5.9604644775390625E-8</v>
      </c>
      <c r="U300" s="1153">
        <f t="shared" ca="1" si="86"/>
        <v>7.6679674748354119E-18</v>
      </c>
      <c r="V300" s="1154" t="str">
        <f t="shared" ca="1" si="87"/>
        <v>n.a.</v>
      </c>
      <c r="X300" s="1155">
        <f t="shared" ca="1" si="94"/>
        <v>-5.9604644775390625E-8</v>
      </c>
      <c r="Y300" s="1155">
        <f t="shared" ca="1" si="88"/>
        <v>0</v>
      </c>
      <c r="Z300" s="1155">
        <f t="shared" ca="1" si="89"/>
        <v>-5.9604644775390625E-8</v>
      </c>
      <c r="AA300" s="1153">
        <f t="shared" ca="1" si="90"/>
        <v>-1.4566139974435636E-16</v>
      </c>
      <c r="AB300" s="1126"/>
    </row>
    <row r="301" spans="1:28">
      <c r="A301" s="1165">
        <f>'AMORT. PROFILE 0% CPR'!A301</f>
        <v>53839</v>
      </c>
      <c r="C301" s="1125"/>
      <c r="D301" s="1146">
        <f t="shared" ca="1" si="76"/>
        <v>54543</v>
      </c>
      <c r="E301" s="1147">
        <f t="shared" ca="1" si="77"/>
        <v>54570</v>
      </c>
      <c r="F301" s="1148">
        <f t="shared" ca="1" si="78"/>
        <v>8855</v>
      </c>
      <c r="G301" s="1149">
        <f ca="1">IF(F301&lt;&gt;"",COUNTIF($F$11:F301,"&gt;0"),"")</f>
        <v>291</v>
      </c>
      <c r="H301" s="1150">
        <v>0.16896561620355724</v>
      </c>
      <c r="I301" s="1094"/>
      <c r="J301" s="1151">
        <f t="shared" ca="1" si="79"/>
        <v>0</v>
      </c>
      <c r="K301" s="1152">
        <f t="shared" ca="1" si="80"/>
        <v>0</v>
      </c>
      <c r="L301" s="1151">
        <f t="shared" ca="1" si="81"/>
        <v>0</v>
      </c>
      <c r="M301" s="1151">
        <f t="shared" ca="1" si="82"/>
        <v>0</v>
      </c>
      <c r="N301" s="1151">
        <f t="shared" ca="1" si="91"/>
        <v>0</v>
      </c>
      <c r="O301" s="1094"/>
      <c r="P301" s="1151">
        <f t="shared" ca="1" si="83"/>
        <v>0</v>
      </c>
      <c r="Q301" s="1151">
        <f t="shared" ca="1" si="84"/>
        <v>0</v>
      </c>
      <c r="R301" s="1151">
        <f t="shared" ca="1" si="92"/>
        <v>5.9604644775390625E-8</v>
      </c>
      <c r="S301" s="1151">
        <f t="shared" ca="1" si="93"/>
        <v>0</v>
      </c>
      <c r="T301" s="1151">
        <f t="shared" ca="1" si="85"/>
        <v>5.9604644775390625E-8</v>
      </c>
      <c r="U301" s="1153">
        <f t="shared" ca="1" si="86"/>
        <v>7.6679674748354119E-18</v>
      </c>
      <c r="V301" s="1154" t="str">
        <f t="shared" ca="1" si="87"/>
        <v>n.a.</v>
      </c>
      <c r="X301" s="1155">
        <f t="shared" ca="1" si="94"/>
        <v>-5.9604644775390625E-8</v>
      </c>
      <c r="Y301" s="1155">
        <f t="shared" ca="1" si="88"/>
        <v>0</v>
      </c>
      <c r="Z301" s="1155">
        <f t="shared" ca="1" si="89"/>
        <v>-5.9604644775390625E-8</v>
      </c>
      <c r="AA301" s="1153">
        <f t="shared" ca="1" si="90"/>
        <v>-1.4566139974435636E-16</v>
      </c>
      <c r="AB301" s="1126"/>
    </row>
    <row r="302" spans="1:28">
      <c r="A302" s="1165">
        <f>'AMORT. PROFILE 0% CPR'!A302</f>
        <v>53870</v>
      </c>
      <c r="C302" s="1125"/>
      <c r="D302" s="1146">
        <f t="shared" ca="1" si="76"/>
        <v>54574</v>
      </c>
      <c r="E302" s="1147">
        <f t="shared" ca="1" si="77"/>
        <v>54602</v>
      </c>
      <c r="F302" s="1148">
        <f t="shared" ca="1" si="78"/>
        <v>8887</v>
      </c>
      <c r="G302" s="1149">
        <f ca="1">IF(F302&lt;&gt;"",COUNTIF($F$11:F302,"&gt;0"),"")</f>
        <v>292</v>
      </c>
      <c r="H302" s="1150">
        <v>0.19188374195617591</v>
      </c>
      <c r="I302" s="1094"/>
      <c r="J302" s="1151">
        <f t="shared" ca="1" si="79"/>
        <v>0</v>
      </c>
      <c r="K302" s="1152">
        <f t="shared" ca="1" si="80"/>
        <v>0</v>
      </c>
      <c r="L302" s="1151">
        <f t="shared" ca="1" si="81"/>
        <v>0</v>
      </c>
      <c r="M302" s="1151">
        <f t="shared" ca="1" si="82"/>
        <v>0</v>
      </c>
      <c r="N302" s="1151">
        <f t="shared" ca="1" si="91"/>
        <v>0</v>
      </c>
      <c r="O302" s="1094"/>
      <c r="P302" s="1151">
        <f t="shared" ca="1" si="83"/>
        <v>0</v>
      </c>
      <c r="Q302" s="1151">
        <f t="shared" ca="1" si="84"/>
        <v>0</v>
      </c>
      <c r="R302" s="1151">
        <f t="shared" ca="1" si="92"/>
        <v>5.9604644775390625E-8</v>
      </c>
      <c r="S302" s="1151">
        <f t="shared" ca="1" si="93"/>
        <v>0</v>
      </c>
      <c r="T302" s="1151">
        <f t="shared" ca="1" si="85"/>
        <v>5.9604644775390625E-8</v>
      </c>
      <c r="U302" s="1153">
        <f t="shared" ca="1" si="86"/>
        <v>7.6679674748354119E-18</v>
      </c>
      <c r="V302" s="1154" t="str">
        <f t="shared" ca="1" si="87"/>
        <v>n.a.</v>
      </c>
      <c r="X302" s="1155">
        <f t="shared" ca="1" si="94"/>
        <v>-5.9604644775390625E-8</v>
      </c>
      <c r="Y302" s="1155">
        <f t="shared" ca="1" si="88"/>
        <v>0</v>
      </c>
      <c r="Z302" s="1155">
        <f t="shared" ca="1" si="89"/>
        <v>-5.9604644775390625E-8</v>
      </c>
      <c r="AA302" s="1153">
        <f t="shared" ca="1" si="90"/>
        <v>-1.4566139974435636E-16</v>
      </c>
      <c r="AB302" s="1126"/>
    </row>
    <row r="303" spans="1:28">
      <c r="A303" s="1165">
        <f>'AMORT. PROFILE 0% CPR'!A303</f>
        <v>53902</v>
      </c>
      <c r="C303" s="1125"/>
      <c r="D303" s="1146">
        <f t="shared" ca="1" si="76"/>
        <v>54604</v>
      </c>
      <c r="E303" s="1147">
        <f t="shared" ca="1" si="77"/>
        <v>54631</v>
      </c>
      <c r="F303" s="1148">
        <f t="shared" ca="1" si="78"/>
        <v>8916</v>
      </c>
      <c r="G303" s="1149">
        <f ca="1">IF(F303&lt;&gt;"",COUNTIF($F$11:F303,"&gt;0"),"")</f>
        <v>293</v>
      </c>
      <c r="H303" s="1150">
        <v>0.22220824467743641</v>
      </c>
      <c r="I303" s="1094"/>
      <c r="J303" s="1151">
        <f t="shared" ca="1" si="79"/>
        <v>0</v>
      </c>
      <c r="K303" s="1152">
        <f t="shared" ca="1" si="80"/>
        <v>0</v>
      </c>
      <c r="L303" s="1151">
        <f t="shared" ca="1" si="81"/>
        <v>0</v>
      </c>
      <c r="M303" s="1151">
        <f t="shared" ca="1" si="82"/>
        <v>0</v>
      </c>
      <c r="N303" s="1151">
        <f t="shared" ca="1" si="91"/>
        <v>0</v>
      </c>
      <c r="O303" s="1094"/>
      <c r="P303" s="1151">
        <f t="shared" ca="1" si="83"/>
        <v>0</v>
      </c>
      <c r="Q303" s="1151">
        <f t="shared" ca="1" si="84"/>
        <v>0</v>
      </c>
      <c r="R303" s="1151">
        <f t="shared" ca="1" si="92"/>
        <v>5.9604644775390625E-8</v>
      </c>
      <c r="S303" s="1151">
        <f t="shared" ca="1" si="93"/>
        <v>0</v>
      </c>
      <c r="T303" s="1151">
        <f t="shared" ca="1" si="85"/>
        <v>5.9604644775390625E-8</v>
      </c>
      <c r="U303" s="1153">
        <f t="shared" ca="1" si="86"/>
        <v>7.6679674748354119E-18</v>
      </c>
      <c r="V303" s="1154" t="str">
        <f t="shared" ca="1" si="87"/>
        <v>n.a.</v>
      </c>
      <c r="X303" s="1155">
        <f t="shared" ca="1" si="94"/>
        <v>-5.9604644775390625E-8</v>
      </c>
      <c r="Y303" s="1155">
        <f t="shared" ca="1" si="88"/>
        <v>0</v>
      </c>
      <c r="Z303" s="1155">
        <f t="shared" ca="1" si="89"/>
        <v>-5.9604644775390625E-8</v>
      </c>
      <c r="AA303" s="1153">
        <f t="shared" ca="1" si="90"/>
        <v>-1.4566139974435636E-16</v>
      </c>
      <c r="AB303" s="1126"/>
    </row>
    <row r="304" spans="1:28">
      <c r="A304" s="1165">
        <f>'AMORT. PROFILE 0% CPR'!A304</f>
        <v>53931</v>
      </c>
      <c r="C304" s="1125"/>
      <c r="D304" s="1146">
        <f t="shared" ca="1" si="76"/>
        <v>54635</v>
      </c>
      <c r="E304" s="1147">
        <f t="shared" ca="1" si="77"/>
        <v>54662</v>
      </c>
      <c r="F304" s="1148">
        <f t="shared" ca="1" si="78"/>
        <v>8947</v>
      </c>
      <c r="G304" s="1149">
        <f ca="1">IF(F304&lt;&gt;"",COUNTIF($F$11:F304,"&gt;0"),"")</f>
        <v>294</v>
      </c>
      <c r="H304" s="1150">
        <v>0.2626909689630772</v>
      </c>
      <c r="I304" s="1094"/>
      <c r="J304" s="1151">
        <f t="shared" ca="1" si="79"/>
        <v>0</v>
      </c>
      <c r="K304" s="1152">
        <f t="shared" ca="1" si="80"/>
        <v>0</v>
      </c>
      <c r="L304" s="1151">
        <f t="shared" ca="1" si="81"/>
        <v>0</v>
      </c>
      <c r="M304" s="1151">
        <f t="shared" ca="1" si="82"/>
        <v>0</v>
      </c>
      <c r="N304" s="1151">
        <f t="shared" ca="1" si="91"/>
        <v>0</v>
      </c>
      <c r="O304" s="1094"/>
      <c r="P304" s="1151">
        <f t="shared" ca="1" si="83"/>
        <v>0</v>
      </c>
      <c r="Q304" s="1151">
        <f t="shared" ca="1" si="84"/>
        <v>0</v>
      </c>
      <c r="R304" s="1151">
        <f t="shared" ca="1" si="92"/>
        <v>5.9604644775390625E-8</v>
      </c>
      <c r="S304" s="1151">
        <f t="shared" ca="1" si="93"/>
        <v>0</v>
      </c>
      <c r="T304" s="1151">
        <f t="shared" ca="1" si="85"/>
        <v>5.9604644775390625E-8</v>
      </c>
      <c r="U304" s="1153">
        <f t="shared" ca="1" si="86"/>
        <v>7.6679674748354119E-18</v>
      </c>
      <c r="V304" s="1154" t="str">
        <f t="shared" ca="1" si="87"/>
        <v>n.a.</v>
      </c>
      <c r="X304" s="1155">
        <f t="shared" ca="1" si="94"/>
        <v>-5.9604644775390625E-8</v>
      </c>
      <c r="Y304" s="1155">
        <f t="shared" ca="1" si="88"/>
        <v>0</v>
      </c>
      <c r="Z304" s="1155">
        <f t="shared" ca="1" si="89"/>
        <v>-5.9604644775390625E-8</v>
      </c>
      <c r="AA304" s="1153">
        <f t="shared" ca="1" si="90"/>
        <v>-1.4566139974435636E-16</v>
      </c>
      <c r="AB304" s="1126"/>
    </row>
    <row r="305" spans="1:28">
      <c r="A305" s="1165">
        <f>'AMORT. PROFILE 0% CPR'!A305</f>
        <v>53962</v>
      </c>
      <c r="C305" s="1125"/>
      <c r="D305" s="1146">
        <f t="shared" ca="1" si="76"/>
        <v>54666</v>
      </c>
      <c r="E305" s="1147">
        <f t="shared" ca="1" si="77"/>
        <v>54693</v>
      </c>
      <c r="F305" s="1148">
        <f t="shared" ca="1" si="78"/>
        <v>8978</v>
      </c>
      <c r="G305" s="1149">
        <f ca="1">IF(F305&lt;&gt;"",COUNTIF($F$11:F305,"&gt;0"),"")</f>
        <v>295</v>
      </c>
      <c r="H305" s="1150">
        <v>0.30906128739427524</v>
      </c>
      <c r="I305" s="1094"/>
      <c r="J305" s="1151">
        <f t="shared" ca="1" si="79"/>
        <v>0</v>
      </c>
      <c r="K305" s="1152">
        <f t="shared" ca="1" si="80"/>
        <v>0</v>
      </c>
      <c r="L305" s="1151">
        <f t="shared" ca="1" si="81"/>
        <v>0</v>
      </c>
      <c r="M305" s="1151">
        <f t="shared" ca="1" si="82"/>
        <v>0</v>
      </c>
      <c r="N305" s="1151">
        <f t="shared" ca="1" si="91"/>
        <v>0</v>
      </c>
      <c r="O305" s="1094"/>
      <c r="P305" s="1151">
        <f t="shared" ca="1" si="83"/>
        <v>0</v>
      </c>
      <c r="Q305" s="1151">
        <f t="shared" ca="1" si="84"/>
        <v>0</v>
      </c>
      <c r="R305" s="1151">
        <f t="shared" ca="1" si="92"/>
        <v>5.9604644775390625E-8</v>
      </c>
      <c r="S305" s="1151">
        <f t="shared" ca="1" si="93"/>
        <v>0</v>
      </c>
      <c r="T305" s="1151">
        <f t="shared" ca="1" si="85"/>
        <v>5.9604644775390625E-8</v>
      </c>
      <c r="U305" s="1153">
        <f t="shared" ca="1" si="86"/>
        <v>7.6679674748354119E-18</v>
      </c>
      <c r="V305" s="1154" t="str">
        <f t="shared" ca="1" si="87"/>
        <v>n.a.</v>
      </c>
      <c r="X305" s="1155">
        <f t="shared" ca="1" si="94"/>
        <v>-5.9604644775390625E-8</v>
      </c>
      <c r="Y305" s="1155">
        <f t="shared" ca="1" si="88"/>
        <v>0</v>
      </c>
      <c r="Z305" s="1155">
        <f t="shared" ca="1" si="89"/>
        <v>-5.9604644775390625E-8</v>
      </c>
      <c r="AA305" s="1153">
        <f t="shared" ca="1" si="90"/>
        <v>-1.4566139974435636E-16</v>
      </c>
      <c r="AB305" s="1126"/>
    </row>
    <row r="306" spans="1:28">
      <c r="A306" s="1165">
        <f>'AMORT. PROFILE 0% CPR'!A306</f>
        <v>53993</v>
      </c>
      <c r="C306" s="1125"/>
      <c r="D306" s="1146">
        <f t="shared" ca="1" si="76"/>
        <v>54696</v>
      </c>
      <c r="E306" s="1147">
        <f t="shared" ca="1" si="77"/>
        <v>54723</v>
      </c>
      <c r="F306" s="1148">
        <f t="shared" ca="1" si="78"/>
        <v>9008</v>
      </c>
      <c r="G306" s="1149">
        <f ca="1">IF(F306&lt;&gt;"",COUNTIF($F$11:F306,"&gt;0"),"")</f>
        <v>296</v>
      </c>
      <c r="H306" s="1150">
        <v>0.35483122856910354</v>
      </c>
      <c r="I306" s="1094"/>
      <c r="J306" s="1151">
        <f t="shared" ca="1" si="79"/>
        <v>0</v>
      </c>
      <c r="K306" s="1152">
        <f t="shared" ca="1" si="80"/>
        <v>0</v>
      </c>
      <c r="L306" s="1151">
        <f t="shared" ca="1" si="81"/>
        <v>0</v>
      </c>
      <c r="M306" s="1151">
        <f t="shared" ca="1" si="82"/>
        <v>0</v>
      </c>
      <c r="N306" s="1151">
        <f t="shared" ca="1" si="91"/>
        <v>0</v>
      </c>
      <c r="O306" s="1094"/>
      <c r="P306" s="1151">
        <f t="shared" ca="1" si="83"/>
        <v>0</v>
      </c>
      <c r="Q306" s="1151">
        <f t="shared" ca="1" si="84"/>
        <v>0</v>
      </c>
      <c r="R306" s="1151">
        <f t="shared" ca="1" si="92"/>
        <v>5.9604644775390625E-8</v>
      </c>
      <c r="S306" s="1151">
        <f t="shared" ca="1" si="93"/>
        <v>0</v>
      </c>
      <c r="T306" s="1151">
        <f t="shared" ca="1" si="85"/>
        <v>5.9604644775390625E-8</v>
      </c>
      <c r="U306" s="1153">
        <f t="shared" ca="1" si="86"/>
        <v>7.6679674748354119E-18</v>
      </c>
      <c r="V306" s="1154" t="str">
        <f t="shared" ca="1" si="87"/>
        <v>n.a.</v>
      </c>
      <c r="X306" s="1155">
        <f t="shared" ca="1" si="94"/>
        <v>-5.9604644775390625E-8</v>
      </c>
      <c r="Y306" s="1155">
        <f t="shared" ca="1" si="88"/>
        <v>0</v>
      </c>
      <c r="Z306" s="1155">
        <f t="shared" ca="1" si="89"/>
        <v>-5.9604644775390625E-8</v>
      </c>
      <c r="AA306" s="1153">
        <f t="shared" ca="1" si="90"/>
        <v>-1.4566139974435636E-16</v>
      </c>
      <c r="AB306" s="1126"/>
    </row>
    <row r="307" spans="1:28">
      <c r="A307" s="1165">
        <f>'AMORT. PROFILE 0% CPR'!A307</f>
        <v>54023</v>
      </c>
      <c r="C307" s="1125"/>
      <c r="D307" s="1146">
        <f t="shared" ca="1" si="76"/>
        <v>54727</v>
      </c>
      <c r="E307" s="1147">
        <f t="shared" ca="1" si="77"/>
        <v>54756</v>
      </c>
      <c r="F307" s="1148">
        <f t="shared" ca="1" si="78"/>
        <v>9041</v>
      </c>
      <c r="G307" s="1149">
        <f ca="1">IF(F307&lt;&gt;"",COUNTIF($F$11:F307,"&gt;0"),"")</f>
        <v>297</v>
      </c>
      <c r="H307" s="1150">
        <v>0.43581685693038397</v>
      </c>
      <c r="I307" s="1094"/>
      <c r="J307" s="1151">
        <f t="shared" ca="1" si="79"/>
        <v>0</v>
      </c>
      <c r="K307" s="1152">
        <f t="shared" ca="1" si="80"/>
        <v>0</v>
      </c>
      <c r="L307" s="1151">
        <f t="shared" ca="1" si="81"/>
        <v>0</v>
      </c>
      <c r="M307" s="1151">
        <f t="shared" ca="1" si="82"/>
        <v>0</v>
      </c>
      <c r="N307" s="1151">
        <f t="shared" ca="1" si="91"/>
        <v>0</v>
      </c>
      <c r="O307" s="1094"/>
      <c r="P307" s="1151">
        <f t="shared" ca="1" si="83"/>
        <v>0</v>
      </c>
      <c r="Q307" s="1151">
        <f t="shared" ca="1" si="84"/>
        <v>0</v>
      </c>
      <c r="R307" s="1151">
        <f t="shared" ca="1" si="92"/>
        <v>5.9604644775390625E-8</v>
      </c>
      <c r="S307" s="1151">
        <f t="shared" ca="1" si="93"/>
        <v>0</v>
      </c>
      <c r="T307" s="1151">
        <f t="shared" ca="1" si="85"/>
        <v>5.9604644775390625E-8</v>
      </c>
      <c r="U307" s="1153">
        <f t="shared" ca="1" si="86"/>
        <v>7.6679674748354119E-18</v>
      </c>
      <c r="V307" s="1154" t="str">
        <f t="shared" ca="1" si="87"/>
        <v>n.a.</v>
      </c>
      <c r="X307" s="1155">
        <f t="shared" ca="1" si="94"/>
        <v>-5.9604644775390625E-8</v>
      </c>
      <c r="Y307" s="1155">
        <f t="shared" ca="1" si="88"/>
        <v>0</v>
      </c>
      <c r="Z307" s="1155">
        <f t="shared" ca="1" si="89"/>
        <v>-5.9604644775390625E-8</v>
      </c>
      <c r="AA307" s="1153">
        <f t="shared" ca="1" si="90"/>
        <v>-1.4566139974435636E-16</v>
      </c>
      <c r="AB307" s="1126"/>
    </row>
    <row r="308" spans="1:28">
      <c r="A308" s="1165">
        <f>'AMORT. PROFILE 0% CPR'!A308</f>
        <v>54053</v>
      </c>
      <c r="C308" s="1125"/>
      <c r="D308" s="1146">
        <f t="shared" ca="1" si="76"/>
        <v>54757</v>
      </c>
      <c r="E308" s="1147">
        <f t="shared" ca="1" si="77"/>
        <v>54784</v>
      </c>
      <c r="F308" s="1148">
        <f t="shared" ca="1" si="78"/>
        <v>9069</v>
      </c>
      <c r="G308" s="1149">
        <f ca="1">IF(F308&lt;&gt;"",COUNTIF($F$11:F308,"&gt;0"),"")</f>
        <v>298</v>
      </c>
      <c r="H308" s="1150">
        <v>0.52711635309741389</v>
      </c>
      <c r="I308" s="1094"/>
      <c r="J308" s="1151">
        <f t="shared" ca="1" si="79"/>
        <v>0</v>
      </c>
      <c r="K308" s="1152">
        <f t="shared" ca="1" si="80"/>
        <v>0</v>
      </c>
      <c r="L308" s="1151">
        <f t="shared" ca="1" si="81"/>
        <v>0</v>
      </c>
      <c r="M308" s="1151">
        <f t="shared" ca="1" si="82"/>
        <v>0</v>
      </c>
      <c r="N308" s="1151">
        <f t="shared" ca="1" si="91"/>
        <v>0</v>
      </c>
      <c r="O308" s="1094"/>
      <c r="P308" s="1151">
        <f t="shared" ca="1" si="83"/>
        <v>0</v>
      </c>
      <c r="Q308" s="1151">
        <f t="shared" ca="1" si="84"/>
        <v>0</v>
      </c>
      <c r="R308" s="1151">
        <f t="shared" ca="1" si="92"/>
        <v>5.9604644775390625E-8</v>
      </c>
      <c r="S308" s="1151">
        <f t="shared" ca="1" si="93"/>
        <v>0</v>
      </c>
      <c r="T308" s="1151">
        <f t="shared" ca="1" si="85"/>
        <v>5.9604644775390625E-8</v>
      </c>
      <c r="U308" s="1153">
        <f t="shared" ca="1" si="86"/>
        <v>7.6679674748354119E-18</v>
      </c>
      <c r="V308" s="1154" t="str">
        <f t="shared" ca="1" si="87"/>
        <v>n.a.</v>
      </c>
      <c r="X308" s="1155">
        <f t="shared" ca="1" si="94"/>
        <v>-5.9604644775390625E-8</v>
      </c>
      <c r="Y308" s="1155">
        <f t="shared" ca="1" si="88"/>
        <v>0</v>
      </c>
      <c r="Z308" s="1155">
        <f t="shared" ca="1" si="89"/>
        <v>-5.9604644775390625E-8</v>
      </c>
      <c r="AA308" s="1153">
        <f t="shared" ca="1" si="90"/>
        <v>-1.4566139974435636E-16</v>
      </c>
      <c r="AB308" s="1126"/>
    </row>
    <row r="309" spans="1:28">
      <c r="A309" s="1165">
        <f>'AMORT. PROFILE 0% CPR'!A309</f>
        <v>54084</v>
      </c>
      <c r="C309" s="1125"/>
      <c r="D309" s="1146">
        <f t="shared" ca="1" si="76"/>
        <v>54788</v>
      </c>
      <c r="E309" s="1147">
        <f t="shared" ca="1" si="77"/>
        <v>54815</v>
      </c>
      <c r="F309" s="1148">
        <f t="shared" ca="1" si="78"/>
        <v>9100</v>
      </c>
      <c r="G309" s="1149">
        <f ca="1">IF(F309&lt;&gt;"",COUNTIF($F$11:F309,"&gt;0"),"")</f>
        <v>299</v>
      </c>
      <c r="H309" s="1150">
        <v>0.6388135512071933</v>
      </c>
      <c r="I309" s="1094"/>
      <c r="J309" s="1151">
        <f t="shared" ca="1" si="79"/>
        <v>0</v>
      </c>
      <c r="K309" s="1152">
        <f t="shared" ca="1" si="80"/>
        <v>0</v>
      </c>
      <c r="L309" s="1151">
        <f t="shared" ca="1" si="81"/>
        <v>0</v>
      </c>
      <c r="M309" s="1151">
        <f t="shared" ca="1" si="82"/>
        <v>0</v>
      </c>
      <c r="N309" s="1151">
        <f t="shared" ca="1" si="91"/>
        <v>0</v>
      </c>
      <c r="O309" s="1094"/>
      <c r="P309" s="1151">
        <f t="shared" ca="1" si="83"/>
        <v>0</v>
      </c>
      <c r="Q309" s="1151">
        <f t="shared" ca="1" si="84"/>
        <v>0</v>
      </c>
      <c r="R309" s="1151">
        <f t="shared" ca="1" si="92"/>
        <v>5.9604644775390625E-8</v>
      </c>
      <c r="S309" s="1151">
        <f t="shared" ca="1" si="93"/>
        <v>0</v>
      </c>
      <c r="T309" s="1151">
        <f t="shared" ca="1" si="85"/>
        <v>5.9604644775390625E-8</v>
      </c>
      <c r="U309" s="1153">
        <f t="shared" ca="1" si="86"/>
        <v>7.6679674748354119E-18</v>
      </c>
      <c r="V309" s="1154" t="str">
        <f t="shared" ca="1" si="87"/>
        <v>n.a.</v>
      </c>
      <c r="X309" s="1155">
        <f t="shared" ca="1" si="94"/>
        <v>-5.9604644775390625E-8</v>
      </c>
      <c r="Y309" s="1155">
        <f t="shared" ca="1" si="88"/>
        <v>0</v>
      </c>
      <c r="Z309" s="1155">
        <f t="shared" ca="1" si="89"/>
        <v>-5.9604644775390625E-8</v>
      </c>
      <c r="AA309" s="1153">
        <f t="shared" ca="1" si="90"/>
        <v>-1.4566139974435636E-16</v>
      </c>
      <c r="AB309" s="1126"/>
    </row>
    <row r="310" spans="1:28">
      <c r="A310" s="1165">
        <f>'AMORT. PROFILE 0% CPR'!A310</f>
        <v>54115</v>
      </c>
      <c r="C310" s="1125"/>
      <c r="D310" s="1146">
        <f t="shared" ca="1" si="76"/>
        <v>54819</v>
      </c>
      <c r="E310" s="1147">
        <f t="shared" ca="1" si="77"/>
        <v>54847</v>
      </c>
      <c r="F310" s="1148">
        <f t="shared" ca="1" si="78"/>
        <v>9132</v>
      </c>
      <c r="G310" s="1149">
        <f ca="1">IF(F310&lt;&gt;"",COUNTIF($F$11:F310,"&gt;0"),"")</f>
        <v>300</v>
      </c>
      <c r="H310" s="1150">
        <v>0.84135005812035624</v>
      </c>
      <c r="I310" s="1094"/>
      <c r="J310" s="1151">
        <f t="shared" ca="1" si="79"/>
        <v>0</v>
      </c>
      <c r="K310" s="1152">
        <f t="shared" ca="1" si="80"/>
        <v>0</v>
      </c>
      <c r="L310" s="1151">
        <f t="shared" ca="1" si="81"/>
        <v>0</v>
      </c>
      <c r="M310" s="1151">
        <f t="shared" ca="1" si="82"/>
        <v>0</v>
      </c>
      <c r="N310" s="1151">
        <f t="shared" ca="1" si="91"/>
        <v>0</v>
      </c>
      <c r="O310" s="1094"/>
      <c r="P310" s="1151">
        <f t="shared" ca="1" si="83"/>
        <v>0</v>
      </c>
      <c r="Q310" s="1151">
        <f t="shared" ca="1" si="84"/>
        <v>0</v>
      </c>
      <c r="R310" s="1151">
        <f t="shared" ca="1" si="92"/>
        <v>5.9604644775390625E-8</v>
      </c>
      <c r="S310" s="1151">
        <f t="shared" ca="1" si="93"/>
        <v>0</v>
      </c>
      <c r="T310" s="1151">
        <f t="shared" ca="1" si="85"/>
        <v>5.9604644775390625E-8</v>
      </c>
      <c r="U310" s="1153">
        <f t="shared" ca="1" si="86"/>
        <v>7.6679674748354119E-18</v>
      </c>
      <c r="V310" s="1154" t="str">
        <f t="shared" ca="1" si="87"/>
        <v>n.a.</v>
      </c>
      <c r="X310" s="1155">
        <f t="shared" ca="1" si="94"/>
        <v>-5.9604644775390625E-8</v>
      </c>
      <c r="Y310" s="1155">
        <f t="shared" ca="1" si="88"/>
        <v>0</v>
      </c>
      <c r="Z310" s="1155">
        <f t="shared" ca="1" si="89"/>
        <v>-5.9604644775390625E-8</v>
      </c>
      <c r="AA310" s="1153">
        <f t="shared" ca="1" si="90"/>
        <v>-1.4566139974435636E-16</v>
      </c>
      <c r="AB310" s="1126"/>
    </row>
    <row r="311" spans="1:28">
      <c r="A311" s="1165">
        <f>'AMORT. PROFILE 0% CPR'!A311</f>
        <v>54144</v>
      </c>
      <c r="C311" s="1125"/>
      <c r="D311" s="1146">
        <f t="shared" ca="1" si="76"/>
        <v>54847</v>
      </c>
      <c r="E311" s="1147">
        <f t="shared" ca="1" si="77"/>
        <v>54875</v>
      </c>
      <c r="F311" s="1148">
        <f t="shared" ca="1" si="78"/>
        <v>9160</v>
      </c>
      <c r="G311" s="1149">
        <f ca="1">IF(F311&lt;&gt;"",COUNTIF($F$11:F311,"&gt;0"),"")</f>
        <v>301</v>
      </c>
      <c r="H311" s="1150">
        <v>0.10319946675900421</v>
      </c>
      <c r="I311" s="1094"/>
      <c r="J311" s="1151">
        <f t="shared" ca="1" si="79"/>
        <v>0</v>
      </c>
      <c r="K311" s="1152">
        <f t="shared" ca="1" si="80"/>
        <v>0</v>
      </c>
      <c r="L311" s="1151">
        <f t="shared" ca="1" si="81"/>
        <v>0</v>
      </c>
      <c r="M311" s="1151">
        <f t="shared" ca="1" si="82"/>
        <v>0</v>
      </c>
      <c r="N311" s="1151">
        <f t="shared" ca="1" si="91"/>
        <v>0</v>
      </c>
      <c r="O311" s="1094"/>
      <c r="P311" s="1151">
        <f t="shared" ca="1" si="83"/>
        <v>0</v>
      </c>
      <c r="Q311" s="1151">
        <f t="shared" ca="1" si="84"/>
        <v>0</v>
      </c>
      <c r="R311" s="1151">
        <f t="shared" ca="1" si="92"/>
        <v>5.9604644775390625E-8</v>
      </c>
      <c r="S311" s="1151">
        <f t="shared" ca="1" si="93"/>
        <v>0</v>
      </c>
      <c r="T311" s="1151">
        <f t="shared" ca="1" si="85"/>
        <v>5.9604644775390625E-8</v>
      </c>
      <c r="U311" s="1153">
        <f t="shared" ca="1" si="86"/>
        <v>7.6679674748354119E-18</v>
      </c>
      <c r="V311" s="1154" t="str">
        <f t="shared" ca="1" si="87"/>
        <v>n.a.</v>
      </c>
      <c r="X311" s="1155">
        <f t="shared" ca="1" si="94"/>
        <v>-5.9604644775390625E-8</v>
      </c>
      <c r="Y311" s="1155">
        <f t="shared" ca="1" si="88"/>
        <v>0</v>
      </c>
      <c r="Z311" s="1155">
        <f t="shared" ca="1" si="89"/>
        <v>-5.9604644775390625E-8</v>
      </c>
      <c r="AA311" s="1153">
        <f t="shared" ca="1" si="90"/>
        <v>-1.4566139974435636E-16</v>
      </c>
      <c r="AB311" s="1126"/>
    </row>
    <row r="312" spans="1:28">
      <c r="A312" s="1165">
        <f>'AMORT. PROFILE 0% CPR'!A312</f>
        <v>54175</v>
      </c>
      <c r="C312" s="1125"/>
      <c r="D312" s="1146">
        <f t="shared" ca="1" si="76"/>
        <v>54878</v>
      </c>
      <c r="E312" s="1147">
        <f t="shared" ca="1" si="77"/>
        <v>54905</v>
      </c>
      <c r="F312" s="1148">
        <f t="shared" ca="1" si="78"/>
        <v>9190</v>
      </c>
      <c r="G312" s="1149">
        <f ca="1">IF(F312&lt;&gt;"",COUNTIF($F$11:F312,"&gt;0"),"")</f>
        <v>302</v>
      </c>
      <c r="H312" s="1150">
        <v>0.11523252725615012</v>
      </c>
      <c r="I312" s="1094"/>
      <c r="J312" s="1151">
        <f t="shared" ca="1" si="79"/>
        <v>0</v>
      </c>
      <c r="K312" s="1152">
        <f t="shared" ca="1" si="80"/>
        <v>0</v>
      </c>
      <c r="L312" s="1151">
        <f t="shared" ca="1" si="81"/>
        <v>0</v>
      </c>
      <c r="M312" s="1151">
        <f t="shared" ca="1" si="82"/>
        <v>0</v>
      </c>
      <c r="N312" s="1151">
        <f t="shared" ca="1" si="91"/>
        <v>0</v>
      </c>
      <c r="O312" s="1094"/>
      <c r="P312" s="1151">
        <f t="shared" ca="1" si="83"/>
        <v>0</v>
      </c>
      <c r="Q312" s="1151">
        <f t="shared" ca="1" si="84"/>
        <v>0</v>
      </c>
      <c r="R312" s="1151">
        <f t="shared" ca="1" si="92"/>
        <v>5.9604644775390625E-8</v>
      </c>
      <c r="S312" s="1151">
        <f t="shared" ca="1" si="93"/>
        <v>0</v>
      </c>
      <c r="T312" s="1151">
        <f t="shared" ca="1" si="85"/>
        <v>5.9604644775390625E-8</v>
      </c>
      <c r="U312" s="1153">
        <f t="shared" ca="1" si="86"/>
        <v>7.6679674748354119E-18</v>
      </c>
      <c r="V312" s="1154" t="str">
        <f t="shared" ca="1" si="87"/>
        <v>n.a.</v>
      </c>
      <c r="X312" s="1155">
        <f t="shared" ca="1" si="94"/>
        <v>-5.9604644775390625E-8</v>
      </c>
      <c r="Y312" s="1155">
        <f t="shared" ca="1" si="88"/>
        <v>0</v>
      </c>
      <c r="Z312" s="1155">
        <f t="shared" ca="1" si="89"/>
        <v>-5.9604644775390625E-8</v>
      </c>
      <c r="AA312" s="1153">
        <f t="shared" ca="1" si="90"/>
        <v>-1.4566139974435636E-16</v>
      </c>
      <c r="AB312" s="1126"/>
    </row>
    <row r="313" spans="1:28">
      <c r="A313" s="1165">
        <f>'AMORT. PROFILE 0% CPR'!A313</f>
        <v>54205</v>
      </c>
      <c r="C313" s="1125"/>
      <c r="D313" s="1146">
        <f t="shared" ca="1" si="76"/>
        <v>54908</v>
      </c>
      <c r="E313" s="1147">
        <f t="shared" ca="1" si="77"/>
        <v>54935</v>
      </c>
      <c r="F313" s="1148">
        <f t="shared" ca="1" si="78"/>
        <v>9220</v>
      </c>
      <c r="G313" s="1149">
        <f ca="1">IF(F313&lt;&gt;"",COUNTIF($F$11:F313,"&gt;0"),"")</f>
        <v>303</v>
      </c>
      <c r="H313" s="1150">
        <v>0.13041858759430011</v>
      </c>
      <c r="I313" s="1094"/>
      <c r="J313" s="1151">
        <f t="shared" ca="1" si="79"/>
        <v>0</v>
      </c>
      <c r="K313" s="1152">
        <f t="shared" ca="1" si="80"/>
        <v>0</v>
      </c>
      <c r="L313" s="1151">
        <f t="shared" ca="1" si="81"/>
        <v>0</v>
      </c>
      <c r="M313" s="1151">
        <f t="shared" ca="1" si="82"/>
        <v>0</v>
      </c>
      <c r="N313" s="1151">
        <f t="shared" ca="1" si="91"/>
        <v>0</v>
      </c>
      <c r="O313" s="1094"/>
      <c r="P313" s="1151">
        <f t="shared" ca="1" si="83"/>
        <v>0</v>
      </c>
      <c r="Q313" s="1151">
        <f t="shared" ca="1" si="84"/>
        <v>0</v>
      </c>
      <c r="R313" s="1151">
        <f t="shared" ca="1" si="92"/>
        <v>5.9604644775390625E-8</v>
      </c>
      <c r="S313" s="1151">
        <f t="shared" ca="1" si="93"/>
        <v>0</v>
      </c>
      <c r="T313" s="1151">
        <f t="shared" ca="1" si="85"/>
        <v>5.9604644775390625E-8</v>
      </c>
      <c r="U313" s="1153">
        <f t="shared" ca="1" si="86"/>
        <v>7.6679674748354119E-18</v>
      </c>
      <c r="V313" s="1154" t="str">
        <f t="shared" ca="1" si="87"/>
        <v>n.a.</v>
      </c>
      <c r="X313" s="1155">
        <f t="shared" ca="1" si="94"/>
        <v>-5.9604644775390625E-8</v>
      </c>
      <c r="Y313" s="1155">
        <f t="shared" ca="1" si="88"/>
        <v>0</v>
      </c>
      <c r="Z313" s="1155">
        <f t="shared" ca="1" si="89"/>
        <v>-5.9604644775390625E-8</v>
      </c>
      <c r="AA313" s="1153">
        <f t="shared" ca="1" si="90"/>
        <v>-1.4566139974435636E-16</v>
      </c>
      <c r="AB313" s="1126"/>
    </row>
    <row r="314" spans="1:28">
      <c r="A314" s="1165">
        <f>'AMORT. PROFILE 0% CPR'!A314</f>
        <v>54238</v>
      </c>
      <c r="C314" s="1125"/>
      <c r="D314" s="1146">
        <f t="shared" ca="1" si="76"/>
        <v>54939</v>
      </c>
      <c r="E314" s="1147">
        <f t="shared" ca="1" si="77"/>
        <v>54966</v>
      </c>
      <c r="F314" s="1148">
        <f t="shared" ca="1" si="78"/>
        <v>9251</v>
      </c>
      <c r="G314" s="1149">
        <f ca="1">IF(F314&lt;&gt;"",COUNTIF($F$11:F314,"&gt;0"),"")</f>
        <v>304</v>
      </c>
      <c r="H314" s="1150">
        <v>0.15018372064581467</v>
      </c>
      <c r="I314" s="1094"/>
      <c r="J314" s="1151">
        <f t="shared" ca="1" si="79"/>
        <v>0</v>
      </c>
      <c r="K314" s="1152">
        <f t="shared" ca="1" si="80"/>
        <v>0</v>
      </c>
      <c r="L314" s="1151">
        <f t="shared" ca="1" si="81"/>
        <v>0</v>
      </c>
      <c r="M314" s="1151">
        <f t="shared" ca="1" si="82"/>
        <v>0</v>
      </c>
      <c r="N314" s="1151">
        <f t="shared" ca="1" si="91"/>
        <v>0</v>
      </c>
      <c r="O314" s="1094"/>
      <c r="P314" s="1151">
        <f t="shared" ca="1" si="83"/>
        <v>0</v>
      </c>
      <c r="Q314" s="1151">
        <f t="shared" ca="1" si="84"/>
        <v>0</v>
      </c>
      <c r="R314" s="1151">
        <f t="shared" ca="1" si="92"/>
        <v>5.9604644775390625E-8</v>
      </c>
      <c r="S314" s="1151">
        <f t="shared" ca="1" si="93"/>
        <v>0</v>
      </c>
      <c r="T314" s="1151">
        <f t="shared" ca="1" si="85"/>
        <v>5.9604644775390625E-8</v>
      </c>
      <c r="U314" s="1153">
        <f t="shared" ca="1" si="86"/>
        <v>7.6679674748354119E-18</v>
      </c>
      <c r="V314" s="1154" t="str">
        <f t="shared" ca="1" si="87"/>
        <v>n.a.</v>
      </c>
      <c r="X314" s="1155">
        <f t="shared" ca="1" si="94"/>
        <v>-5.9604644775390625E-8</v>
      </c>
      <c r="Y314" s="1155">
        <f t="shared" ca="1" si="88"/>
        <v>0</v>
      </c>
      <c r="Z314" s="1155">
        <f t="shared" ca="1" si="89"/>
        <v>-5.9604644775390625E-8</v>
      </c>
      <c r="AA314" s="1153">
        <f t="shared" ca="1" si="90"/>
        <v>-1.4566139974435636E-16</v>
      </c>
      <c r="AB314" s="1126"/>
    </row>
    <row r="315" spans="1:28">
      <c r="A315" s="1165">
        <f>'AMORT. PROFILE 0% CPR'!A315</f>
        <v>54266</v>
      </c>
      <c r="C315" s="1125"/>
      <c r="D315" s="1146">
        <f t="shared" ca="1" si="76"/>
        <v>54969</v>
      </c>
      <c r="E315" s="1147">
        <f t="shared" ca="1" si="77"/>
        <v>54996</v>
      </c>
      <c r="F315" s="1148">
        <f t="shared" ca="1" si="78"/>
        <v>9281</v>
      </c>
      <c r="G315" s="1149">
        <f ca="1">IF(F315&lt;&gt;"",COUNTIF($F$11:F315,"&gt;0"),"")</f>
        <v>305</v>
      </c>
      <c r="H315" s="1150">
        <v>0.17696738241573376</v>
      </c>
      <c r="I315" s="1094"/>
      <c r="J315" s="1151">
        <f t="shared" ca="1" si="79"/>
        <v>0</v>
      </c>
      <c r="K315" s="1152">
        <f t="shared" ca="1" si="80"/>
        <v>0</v>
      </c>
      <c r="L315" s="1151">
        <f t="shared" ca="1" si="81"/>
        <v>0</v>
      </c>
      <c r="M315" s="1151">
        <f t="shared" ca="1" si="82"/>
        <v>0</v>
      </c>
      <c r="N315" s="1151">
        <f t="shared" ca="1" si="91"/>
        <v>0</v>
      </c>
      <c r="O315" s="1094"/>
      <c r="P315" s="1151">
        <f t="shared" ca="1" si="83"/>
        <v>0</v>
      </c>
      <c r="Q315" s="1151">
        <f t="shared" ca="1" si="84"/>
        <v>0</v>
      </c>
      <c r="R315" s="1151">
        <f t="shared" ca="1" si="92"/>
        <v>5.9604644775390625E-8</v>
      </c>
      <c r="S315" s="1151">
        <f t="shared" ca="1" si="93"/>
        <v>0</v>
      </c>
      <c r="T315" s="1151">
        <f t="shared" ca="1" si="85"/>
        <v>5.9604644775390625E-8</v>
      </c>
      <c r="U315" s="1153">
        <f t="shared" ca="1" si="86"/>
        <v>7.6679674748354119E-18</v>
      </c>
      <c r="V315" s="1154" t="str">
        <f t="shared" ca="1" si="87"/>
        <v>n.a.</v>
      </c>
      <c r="X315" s="1155">
        <f t="shared" ca="1" si="94"/>
        <v>-5.9604644775390625E-8</v>
      </c>
      <c r="Y315" s="1155">
        <f t="shared" ca="1" si="88"/>
        <v>0</v>
      </c>
      <c r="Z315" s="1155">
        <f t="shared" ca="1" si="89"/>
        <v>-5.9604644775390625E-8</v>
      </c>
      <c r="AA315" s="1153">
        <f t="shared" ca="1" si="90"/>
        <v>-1.4566139974435636E-16</v>
      </c>
      <c r="AB315" s="1126"/>
    </row>
    <row r="316" spans="1:28">
      <c r="A316" s="1165">
        <f>'AMORT. PROFILE 0% CPR'!A316</f>
        <v>54297</v>
      </c>
      <c r="C316" s="1125"/>
      <c r="D316" s="1146">
        <f t="shared" ca="1" si="76"/>
        <v>55000</v>
      </c>
      <c r="E316" s="1147">
        <f t="shared" ca="1" si="77"/>
        <v>55029</v>
      </c>
      <c r="F316" s="1148">
        <f t="shared" ca="1" si="78"/>
        <v>9314</v>
      </c>
      <c r="G316" s="1149">
        <f ca="1">IF(F316&lt;&gt;"",COUNTIF($F$11:F316,"&gt;0"),"")</f>
        <v>306</v>
      </c>
      <c r="H316" s="1150">
        <v>0.21531239986631612</v>
      </c>
      <c r="I316" s="1094"/>
      <c r="J316" s="1151">
        <f t="shared" ca="1" si="79"/>
        <v>0</v>
      </c>
      <c r="K316" s="1152">
        <f t="shared" ca="1" si="80"/>
        <v>0</v>
      </c>
      <c r="L316" s="1151">
        <f t="shared" ca="1" si="81"/>
        <v>0</v>
      </c>
      <c r="M316" s="1151">
        <f t="shared" ca="1" si="82"/>
        <v>0</v>
      </c>
      <c r="N316" s="1151">
        <f t="shared" ca="1" si="91"/>
        <v>0</v>
      </c>
      <c r="O316" s="1094"/>
      <c r="P316" s="1151">
        <f t="shared" ca="1" si="83"/>
        <v>0</v>
      </c>
      <c r="Q316" s="1151">
        <f t="shared" ca="1" si="84"/>
        <v>0</v>
      </c>
      <c r="R316" s="1151">
        <f t="shared" ca="1" si="92"/>
        <v>5.9604644775390625E-8</v>
      </c>
      <c r="S316" s="1151">
        <f t="shared" ca="1" si="93"/>
        <v>0</v>
      </c>
      <c r="T316" s="1151">
        <f t="shared" ca="1" si="85"/>
        <v>5.9604644775390625E-8</v>
      </c>
      <c r="U316" s="1153">
        <f t="shared" ca="1" si="86"/>
        <v>7.6679674748354119E-18</v>
      </c>
      <c r="V316" s="1154" t="str">
        <f t="shared" ca="1" si="87"/>
        <v>n.a.</v>
      </c>
      <c r="X316" s="1155">
        <f t="shared" ca="1" si="94"/>
        <v>-5.9604644775390625E-8</v>
      </c>
      <c r="Y316" s="1155">
        <f t="shared" ca="1" si="88"/>
        <v>0</v>
      </c>
      <c r="Z316" s="1155">
        <f t="shared" ca="1" si="89"/>
        <v>-5.9604644775390625E-8</v>
      </c>
      <c r="AA316" s="1153">
        <f t="shared" ca="1" si="90"/>
        <v>-1.4566139974435636E-16</v>
      </c>
      <c r="AB316" s="1126"/>
    </row>
    <row r="317" spans="1:28">
      <c r="A317" s="1165">
        <f>'AMORT. PROFILE 0% CPR'!A317</f>
        <v>54329</v>
      </c>
      <c r="C317" s="1125"/>
      <c r="D317" s="1146">
        <f t="shared" ca="1" si="76"/>
        <v>55031</v>
      </c>
      <c r="E317" s="1147">
        <f t="shared" ca="1" si="77"/>
        <v>55058</v>
      </c>
      <c r="F317" s="1148">
        <f t="shared" ca="1" si="78"/>
        <v>9343</v>
      </c>
      <c r="G317" s="1149">
        <f ca="1">IF(F317&lt;&gt;"",COUNTIF($F$11:F317,"&gt;0"),"")</f>
        <v>307</v>
      </c>
      <c r="H317" s="1150">
        <v>0.27470645671728788</v>
      </c>
      <c r="I317" s="1094"/>
      <c r="J317" s="1151">
        <f t="shared" ca="1" si="79"/>
        <v>0</v>
      </c>
      <c r="K317" s="1152">
        <f t="shared" ca="1" si="80"/>
        <v>0</v>
      </c>
      <c r="L317" s="1151">
        <f t="shared" ca="1" si="81"/>
        <v>0</v>
      </c>
      <c r="M317" s="1151">
        <f t="shared" ca="1" si="82"/>
        <v>0</v>
      </c>
      <c r="N317" s="1151">
        <f t="shared" ca="1" si="91"/>
        <v>0</v>
      </c>
      <c r="O317" s="1094"/>
      <c r="P317" s="1151">
        <f t="shared" ca="1" si="83"/>
        <v>0</v>
      </c>
      <c r="Q317" s="1151">
        <f t="shared" ca="1" si="84"/>
        <v>0</v>
      </c>
      <c r="R317" s="1151">
        <f t="shared" ca="1" si="92"/>
        <v>5.9604644775390625E-8</v>
      </c>
      <c r="S317" s="1151">
        <f t="shared" ca="1" si="93"/>
        <v>0</v>
      </c>
      <c r="T317" s="1151">
        <f t="shared" ca="1" si="85"/>
        <v>5.9604644775390625E-8</v>
      </c>
      <c r="U317" s="1153">
        <f t="shared" ca="1" si="86"/>
        <v>7.6679674748354119E-18</v>
      </c>
      <c r="V317" s="1154" t="str">
        <f t="shared" ca="1" si="87"/>
        <v>n.a.</v>
      </c>
      <c r="X317" s="1155">
        <f t="shared" ca="1" si="94"/>
        <v>-5.9604644775390625E-8</v>
      </c>
      <c r="Y317" s="1155">
        <f t="shared" ca="1" si="88"/>
        <v>0</v>
      </c>
      <c r="Z317" s="1155">
        <f t="shared" ca="1" si="89"/>
        <v>-5.9604644775390625E-8</v>
      </c>
      <c r="AA317" s="1153">
        <f t="shared" ca="1" si="90"/>
        <v>-1.4566139974435636E-16</v>
      </c>
      <c r="AB317" s="1126"/>
    </row>
    <row r="318" spans="1:28">
      <c r="A318" s="1165">
        <f>'AMORT. PROFILE 0% CPR'!A318</f>
        <v>54358</v>
      </c>
      <c r="C318" s="1125"/>
      <c r="D318" s="1146">
        <f t="shared" ca="1" si="76"/>
        <v>55061</v>
      </c>
      <c r="E318" s="1147">
        <f t="shared" ca="1" si="77"/>
        <v>55088</v>
      </c>
      <c r="F318" s="1148">
        <f t="shared" ca="1" si="78"/>
        <v>9373</v>
      </c>
      <c r="G318" s="1149">
        <f ca="1">IF(F318&lt;&gt;"",COUNTIF($F$11:F318,"&gt;0"),"")</f>
        <v>308</v>
      </c>
      <c r="H318" s="1150">
        <v>0.32151381277346691</v>
      </c>
      <c r="I318" s="1094"/>
      <c r="J318" s="1151">
        <f t="shared" ca="1" si="79"/>
        <v>0</v>
      </c>
      <c r="K318" s="1152">
        <f t="shared" ca="1" si="80"/>
        <v>0</v>
      </c>
      <c r="L318" s="1151">
        <f t="shared" ca="1" si="81"/>
        <v>0</v>
      </c>
      <c r="M318" s="1151">
        <f t="shared" ca="1" si="82"/>
        <v>0</v>
      </c>
      <c r="N318" s="1151">
        <f t="shared" ca="1" si="91"/>
        <v>0</v>
      </c>
      <c r="O318" s="1094"/>
      <c r="P318" s="1151">
        <f t="shared" ca="1" si="83"/>
        <v>0</v>
      </c>
      <c r="Q318" s="1151">
        <f t="shared" ca="1" si="84"/>
        <v>0</v>
      </c>
      <c r="R318" s="1151">
        <f t="shared" ca="1" si="92"/>
        <v>5.9604644775390625E-8</v>
      </c>
      <c r="S318" s="1151">
        <f t="shared" ca="1" si="93"/>
        <v>0</v>
      </c>
      <c r="T318" s="1151">
        <f t="shared" ca="1" si="85"/>
        <v>5.9604644775390625E-8</v>
      </c>
      <c r="U318" s="1153">
        <f t="shared" ca="1" si="86"/>
        <v>7.6679674748354119E-18</v>
      </c>
      <c r="V318" s="1154" t="str">
        <f t="shared" ca="1" si="87"/>
        <v>n.a.</v>
      </c>
      <c r="X318" s="1155">
        <f t="shared" ca="1" si="94"/>
        <v>-5.9604644775390625E-8</v>
      </c>
      <c r="Y318" s="1155">
        <f t="shared" ca="1" si="88"/>
        <v>0</v>
      </c>
      <c r="Z318" s="1155">
        <f t="shared" ca="1" si="89"/>
        <v>-5.9604644775390625E-8</v>
      </c>
      <c r="AA318" s="1153">
        <f t="shared" ca="1" si="90"/>
        <v>-1.4566139974435636E-16</v>
      </c>
      <c r="AB318" s="1126"/>
    </row>
    <row r="319" spans="1:28">
      <c r="A319" s="1165">
        <f>'AMORT. PROFILE 0% CPR'!A319</f>
        <v>54389</v>
      </c>
      <c r="C319" s="1125"/>
      <c r="D319" s="1146">
        <f t="shared" ca="1" si="76"/>
        <v>55092</v>
      </c>
      <c r="E319" s="1147">
        <f t="shared" ca="1" si="77"/>
        <v>55120</v>
      </c>
      <c r="F319" s="1148">
        <f t="shared" ca="1" si="78"/>
        <v>9405</v>
      </c>
      <c r="G319" s="1149">
        <f ca="1">IF(F319&lt;&gt;"",COUNTIF($F$11:F319,"&gt;0"),"")</f>
        <v>309</v>
      </c>
      <c r="H319" s="1150">
        <v>0.31524518983572219</v>
      </c>
      <c r="I319" s="1094"/>
      <c r="J319" s="1151">
        <f t="shared" ca="1" si="79"/>
        <v>0</v>
      </c>
      <c r="K319" s="1152">
        <f t="shared" ca="1" si="80"/>
        <v>0</v>
      </c>
      <c r="L319" s="1151">
        <f t="shared" ca="1" si="81"/>
        <v>0</v>
      </c>
      <c r="M319" s="1151">
        <f t="shared" ca="1" si="82"/>
        <v>0</v>
      </c>
      <c r="N319" s="1151">
        <f t="shared" ca="1" si="91"/>
        <v>0</v>
      </c>
      <c r="O319" s="1094"/>
      <c r="P319" s="1151">
        <f t="shared" ca="1" si="83"/>
        <v>0</v>
      </c>
      <c r="Q319" s="1151">
        <f t="shared" ca="1" si="84"/>
        <v>0</v>
      </c>
      <c r="R319" s="1151">
        <f t="shared" ca="1" si="92"/>
        <v>5.9604644775390625E-8</v>
      </c>
      <c r="S319" s="1151">
        <f t="shared" ca="1" si="93"/>
        <v>0</v>
      </c>
      <c r="T319" s="1151">
        <f t="shared" ca="1" si="85"/>
        <v>5.9604644775390625E-8</v>
      </c>
      <c r="U319" s="1153">
        <f t="shared" ca="1" si="86"/>
        <v>7.6679674748354119E-18</v>
      </c>
      <c r="V319" s="1154" t="str">
        <f t="shared" ca="1" si="87"/>
        <v>n.a.</v>
      </c>
      <c r="X319" s="1155">
        <f t="shared" ca="1" si="94"/>
        <v>-5.9604644775390625E-8</v>
      </c>
      <c r="Y319" s="1155">
        <f t="shared" ca="1" si="88"/>
        <v>0</v>
      </c>
      <c r="Z319" s="1155">
        <f t="shared" ca="1" si="89"/>
        <v>-5.9604644775390625E-8</v>
      </c>
      <c r="AA319" s="1153">
        <f t="shared" ca="1" si="90"/>
        <v>-1.4566139974435636E-16</v>
      </c>
      <c r="AB319" s="1126"/>
    </row>
    <row r="320" spans="1:28">
      <c r="A320" s="1165">
        <f>'AMORT. PROFILE 0% CPR'!A320</f>
        <v>54420</v>
      </c>
      <c r="C320" s="1125"/>
      <c r="D320" s="1146">
        <f t="shared" ca="1" si="76"/>
        <v>55122</v>
      </c>
      <c r="E320" s="1147">
        <f t="shared" ca="1" si="77"/>
        <v>55149</v>
      </c>
      <c r="F320" s="1148">
        <f t="shared" ca="1" si="78"/>
        <v>9434</v>
      </c>
      <c r="G320" s="1149">
        <f ca="1">IF(F320&lt;&gt;"",COUNTIF($F$11:F320,"&gt;0"),"")</f>
        <v>310</v>
      </c>
      <c r="H320" s="1150">
        <v>0.33987246414581107</v>
      </c>
      <c r="I320" s="1094"/>
      <c r="J320" s="1151">
        <f t="shared" ca="1" si="79"/>
        <v>0</v>
      </c>
      <c r="K320" s="1152">
        <f t="shared" ca="1" si="80"/>
        <v>0</v>
      </c>
      <c r="L320" s="1151">
        <f t="shared" ca="1" si="81"/>
        <v>0</v>
      </c>
      <c r="M320" s="1151">
        <f t="shared" ca="1" si="82"/>
        <v>0</v>
      </c>
      <c r="N320" s="1151">
        <f t="shared" ca="1" si="91"/>
        <v>0</v>
      </c>
      <c r="O320" s="1094"/>
      <c r="P320" s="1151">
        <f t="shared" ca="1" si="83"/>
        <v>0</v>
      </c>
      <c r="Q320" s="1151">
        <f t="shared" ca="1" si="84"/>
        <v>0</v>
      </c>
      <c r="R320" s="1151">
        <f t="shared" ca="1" si="92"/>
        <v>5.9604644775390625E-8</v>
      </c>
      <c r="S320" s="1151">
        <f t="shared" ca="1" si="93"/>
        <v>0</v>
      </c>
      <c r="T320" s="1151">
        <f t="shared" ca="1" si="85"/>
        <v>5.9604644775390625E-8</v>
      </c>
      <c r="U320" s="1153">
        <f t="shared" ca="1" si="86"/>
        <v>7.6679674748354119E-18</v>
      </c>
      <c r="V320" s="1154" t="str">
        <f t="shared" ca="1" si="87"/>
        <v>n.a.</v>
      </c>
      <c r="X320" s="1155">
        <f t="shared" ca="1" si="94"/>
        <v>-5.9604644775390625E-8</v>
      </c>
      <c r="Y320" s="1155">
        <f t="shared" ca="1" si="88"/>
        <v>0</v>
      </c>
      <c r="Z320" s="1155">
        <f t="shared" ca="1" si="89"/>
        <v>-5.9604644775390625E-8</v>
      </c>
      <c r="AA320" s="1153">
        <f t="shared" ca="1" si="90"/>
        <v>-1.4566139974435636E-16</v>
      </c>
      <c r="AB320" s="1126"/>
    </row>
    <row r="321" spans="1:28">
      <c r="A321" s="1165">
        <f>'AMORT. PROFILE 0% CPR'!A321</f>
        <v>54450</v>
      </c>
      <c r="C321" s="1125"/>
      <c r="D321" s="1146">
        <f t="shared" ca="1" si="76"/>
        <v>55153</v>
      </c>
      <c r="E321" s="1147">
        <f t="shared" ca="1" si="77"/>
        <v>55180</v>
      </c>
      <c r="F321" s="1148">
        <f t="shared" ca="1" si="78"/>
        <v>9465</v>
      </c>
      <c r="G321" s="1149">
        <f ca="1">IF(F321&lt;&gt;"",COUNTIF($F$11:F321,"&gt;0"),"")</f>
        <v>311</v>
      </c>
      <c r="H321" s="1150">
        <v>0.24921166002931291</v>
      </c>
      <c r="I321" s="1094"/>
      <c r="J321" s="1151">
        <f t="shared" ca="1" si="79"/>
        <v>0</v>
      </c>
      <c r="K321" s="1152">
        <f t="shared" ca="1" si="80"/>
        <v>0</v>
      </c>
      <c r="L321" s="1151">
        <f t="shared" ca="1" si="81"/>
        <v>0</v>
      </c>
      <c r="M321" s="1151">
        <f t="shared" ca="1" si="82"/>
        <v>0</v>
      </c>
      <c r="N321" s="1151">
        <f t="shared" ca="1" si="91"/>
        <v>0</v>
      </c>
      <c r="O321" s="1094"/>
      <c r="P321" s="1151">
        <f t="shared" ca="1" si="83"/>
        <v>0</v>
      </c>
      <c r="Q321" s="1151">
        <f t="shared" ca="1" si="84"/>
        <v>0</v>
      </c>
      <c r="R321" s="1151">
        <f t="shared" ca="1" si="92"/>
        <v>5.9604644775390625E-8</v>
      </c>
      <c r="S321" s="1151">
        <f t="shared" ca="1" si="93"/>
        <v>0</v>
      </c>
      <c r="T321" s="1151">
        <f t="shared" ca="1" si="85"/>
        <v>5.9604644775390625E-8</v>
      </c>
      <c r="U321" s="1153">
        <f t="shared" ca="1" si="86"/>
        <v>7.6679674748354119E-18</v>
      </c>
      <c r="V321" s="1154" t="str">
        <f t="shared" ca="1" si="87"/>
        <v>n.a.</v>
      </c>
      <c r="X321" s="1155">
        <f t="shared" ca="1" si="94"/>
        <v>-5.9604644775390625E-8</v>
      </c>
      <c r="Y321" s="1155">
        <f t="shared" ca="1" si="88"/>
        <v>0</v>
      </c>
      <c r="Z321" s="1155">
        <f t="shared" ca="1" si="89"/>
        <v>-5.9604644775390625E-8</v>
      </c>
      <c r="AA321" s="1153">
        <f t="shared" ca="1" si="90"/>
        <v>-1.4566139974435636E-16</v>
      </c>
      <c r="AB321" s="1126"/>
    </row>
    <row r="322" spans="1:28">
      <c r="A322" s="1165">
        <f>'AMORT. PROFILE 0% CPR'!A322</f>
        <v>54480</v>
      </c>
      <c r="C322" s="1125"/>
      <c r="D322" s="1146">
        <f t="shared" ca="1" si="76"/>
        <v>55184</v>
      </c>
      <c r="E322" s="1147">
        <f t="shared" ca="1" si="77"/>
        <v>55211</v>
      </c>
      <c r="F322" s="1148">
        <f t="shared" ca="1" si="78"/>
        <v>9496</v>
      </c>
      <c r="G322" s="1149">
        <f ca="1">IF(F322&lt;&gt;"",COUNTIF($F$11:F322,"&gt;0"),"")</f>
        <v>312</v>
      </c>
      <c r="H322" s="1150">
        <v>0.33266618684702626</v>
      </c>
      <c r="I322" s="1094"/>
      <c r="J322" s="1151">
        <f t="shared" ca="1" si="79"/>
        <v>0</v>
      </c>
      <c r="K322" s="1152">
        <f t="shared" ca="1" si="80"/>
        <v>0</v>
      </c>
      <c r="L322" s="1151">
        <f t="shared" ca="1" si="81"/>
        <v>0</v>
      </c>
      <c r="M322" s="1151">
        <f t="shared" ca="1" si="82"/>
        <v>0</v>
      </c>
      <c r="N322" s="1151">
        <f t="shared" ca="1" si="91"/>
        <v>0</v>
      </c>
      <c r="O322" s="1094"/>
      <c r="P322" s="1151">
        <f t="shared" ca="1" si="83"/>
        <v>0</v>
      </c>
      <c r="Q322" s="1151">
        <f t="shared" ca="1" si="84"/>
        <v>0</v>
      </c>
      <c r="R322" s="1151">
        <f t="shared" ca="1" si="92"/>
        <v>5.9604644775390625E-8</v>
      </c>
      <c r="S322" s="1151">
        <f t="shared" ca="1" si="93"/>
        <v>0</v>
      </c>
      <c r="T322" s="1151">
        <f t="shared" ca="1" si="85"/>
        <v>5.9604644775390625E-8</v>
      </c>
      <c r="U322" s="1153">
        <f t="shared" ca="1" si="86"/>
        <v>7.6679674748354119E-18</v>
      </c>
      <c r="V322" s="1154" t="str">
        <f t="shared" ca="1" si="87"/>
        <v>n.a.</v>
      </c>
      <c r="X322" s="1155">
        <f t="shared" ca="1" si="94"/>
        <v>-5.9604644775390625E-8</v>
      </c>
      <c r="Y322" s="1155">
        <f t="shared" ca="1" si="88"/>
        <v>0</v>
      </c>
      <c r="Z322" s="1155">
        <f t="shared" ca="1" si="89"/>
        <v>-5.9604644775390625E-8</v>
      </c>
      <c r="AA322" s="1153">
        <f t="shared" ca="1" si="90"/>
        <v>-1.4566139974435636E-16</v>
      </c>
      <c r="AB322" s="1126"/>
    </row>
    <row r="323" spans="1:28">
      <c r="A323" s="1165">
        <f>'AMORT. PROFILE 0% CPR'!A323</f>
        <v>54511</v>
      </c>
      <c r="C323" s="1125"/>
      <c r="D323" s="1146">
        <f t="shared" ca="1" si="76"/>
        <v>55212</v>
      </c>
      <c r="E323" s="1147">
        <f t="shared" ca="1" si="77"/>
        <v>55239</v>
      </c>
      <c r="F323" s="1148">
        <f t="shared" ca="1" si="78"/>
        <v>9524</v>
      </c>
      <c r="G323" s="1149">
        <f ca="1">IF(F323&lt;&gt;"",COUNTIF($F$11:F323,"&gt;0"),"")</f>
        <v>313</v>
      </c>
      <c r="H323" s="1150">
        <v>0.49960355959164171</v>
      </c>
      <c r="I323" s="1094"/>
      <c r="J323" s="1151">
        <f t="shared" ca="1" si="79"/>
        <v>0</v>
      </c>
      <c r="K323" s="1152">
        <f t="shared" ca="1" si="80"/>
        <v>0</v>
      </c>
      <c r="L323" s="1151">
        <f t="shared" ca="1" si="81"/>
        <v>0</v>
      </c>
      <c r="M323" s="1151">
        <f t="shared" ca="1" si="82"/>
        <v>0</v>
      </c>
      <c r="N323" s="1151">
        <f t="shared" ca="1" si="91"/>
        <v>0</v>
      </c>
      <c r="O323" s="1094"/>
      <c r="P323" s="1151">
        <f t="shared" ca="1" si="83"/>
        <v>0</v>
      </c>
      <c r="Q323" s="1151">
        <f t="shared" ca="1" si="84"/>
        <v>0</v>
      </c>
      <c r="R323" s="1151">
        <f t="shared" ca="1" si="92"/>
        <v>5.9604644775390625E-8</v>
      </c>
      <c r="S323" s="1151">
        <f t="shared" ca="1" si="93"/>
        <v>0</v>
      </c>
      <c r="T323" s="1151">
        <f t="shared" ca="1" si="85"/>
        <v>5.9604644775390625E-8</v>
      </c>
      <c r="U323" s="1153">
        <f t="shared" ca="1" si="86"/>
        <v>7.6679674748354119E-18</v>
      </c>
      <c r="V323" s="1154" t="str">
        <f t="shared" ca="1" si="87"/>
        <v>n.a.</v>
      </c>
      <c r="X323" s="1155">
        <f t="shared" ca="1" si="94"/>
        <v>-5.9604644775390625E-8</v>
      </c>
      <c r="Y323" s="1155">
        <f t="shared" ca="1" si="88"/>
        <v>0</v>
      </c>
      <c r="Z323" s="1155">
        <f t="shared" ca="1" si="89"/>
        <v>-5.9604644775390625E-8</v>
      </c>
      <c r="AA323" s="1153">
        <f t="shared" ca="1" si="90"/>
        <v>-1.4566139974435636E-16</v>
      </c>
      <c r="AB323" s="1126"/>
    </row>
    <row r="324" spans="1:28">
      <c r="A324" s="1165">
        <f>'AMORT. PROFILE 0% CPR'!A324</f>
        <v>54540</v>
      </c>
      <c r="C324" s="1125"/>
      <c r="D324" s="1146">
        <f t="shared" ca="1" si="76"/>
        <v>55243</v>
      </c>
      <c r="E324" s="1147">
        <f ca="1">IF(INDIRECT("A"&amp;(IFERROR(MATCH(E323,A:A),999)+1))&gt;0,INDIRECT("A"&amp;(IFERROR(MATCH(E323,A:A),999)+1)),"")</f>
        <v>55270</v>
      </c>
      <c r="F324" s="1148">
        <f t="shared" ca="1" si="78"/>
        <v>9555</v>
      </c>
      <c r="G324" s="1149">
        <f ca="1">IF(F324&lt;&gt;"",COUNTIF($F$11:F324,"&gt;0"),"")</f>
        <v>314</v>
      </c>
      <c r="H324" s="1150">
        <v>1</v>
      </c>
      <c r="I324" s="1094"/>
      <c r="J324" s="1151">
        <f t="shared" ca="1" si="79"/>
        <v>0</v>
      </c>
      <c r="K324" s="1152">
        <f t="shared" ca="1" si="80"/>
        <v>0</v>
      </c>
      <c r="L324" s="1151">
        <f t="shared" ca="1" si="81"/>
        <v>0</v>
      </c>
      <c r="M324" s="1151">
        <f t="shared" ca="1" si="82"/>
        <v>0</v>
      </c>
      <c r="N324" s="1151">
        <f t="shared" ca="1" si="91"/>
        <v>0</v>
      </c>
      <c r="O324" s="1094"/>
      <c r="P324" s="1151">
        <f t="shared" ca="1" si="83"/>
        <v>0</v>
      </c>
      <c r="Q324" s="1151">
        <f t="shared" ca="1" si="84"/>
        <v>0</v>
      </c>
      <c r="R324" s="1151">
        <f t="shared" ca="1" si="92"/>
        <v>5.9604644775390625E-8</v>
      </c>
      <c r="S324" s="1151">
        <f t="shared" ca="1" si="93"/>
        <v>0</v>
      </c>
      <c r="T324" s="1151">
        <f t="shared" ca="1" si="85"/>
        <v>5.9604644775390625E-8</v>
      </c>
      <c r="U324" s="1153">
        <f t="shared" ca="1" si="86"/>
        <v>7.6679674748354119E-18</v>
      </c>
      <c r="V324" s="1154" t="str">
        <f t="shared" ca="1" si="87"/>
        <v>n.a.</v>
      </c>
      <c r="X324" s="1155">
        <f t="shared" ca="1" si="94"/>
        <v>-5.9604644775390625E-8</v>
      </c>
      <c r="Y324" s="1155">
        <f t="shared" ca="1" si="88"/>
        <v>0</v>
      </c>
      <c r="Z324" s="1155">
        <f t="shared" ca="1" si="89"/>
        <v>-5.9604644775390625E-8</v>
      </c>
      <c r="AA324" s="1153">
        <f t="shared" ca="1" si="90"/>
        <v>-1.4566139974435636E-16</v>
      </c>
      <c r="AB324" s="1126"/>
    </row>
    <row r="325" spans="1:28">
      <c r="A325" s="1165">
        <f>'AMORT. PROFILE 0% CPR'!A325</f>
        <v>54570</v>
      </c>
      <c r="C325" s="1125"/>
      <c r="D325" s="1146">
        <f t="shared" ca="1" si="76"/>
        <v>55273</v>
      </c>
      <c r="E325" s="1147">
        <f t="shared" ca="1" si="77"/>
        <v>55302</v>
      </c>
      <c r="F325" s="1148">
        <f t="shared" ca="1" si="78"/>
        <v>9587</v>
      </c>
      <c r="G325" s="1149">
        <f ca="1">IF(F325&lt;&gt;"",COUNTIF($F$11:F325,"&gt;0"),"")</f>
        <v>315</v>
      </c>
      <c r="H325" s="1150"/>
      <c r="I325" s="1094"/>
      <c r="J325" s="1151">
        <f t="shared" ca="1" si="79"/>
        <v>0</v>
      </c>
      <c r="K325" s="1152">
        <f t="shared" ca="1" si="80"/>
        <v>0</v>
      </c>
      <c r="L325" s="1151">
        <f t="shared" ca="1" si="81"/>
        <v>0</v>
      </c>
      <c r="M325" s="1151">
        <f t="shared" ca="1" si="82"/>
        <v>0</v>
      </c>
      <c r="N325" s="1151">
        <f t="shared" ca="1" si="91"/>
        <v>0</v>
      </c>
      <c r="O325" s="1094"/>
      <c r="P325" s="1151">
        <f t="shared" ca="1" si="83"/>
        <v>0</v>
      </c>
      <c r="Q325" s="1151">
        <f t="shared" ca="1" si="84"/>
        <v>0</v>
      </c>
      <c r="R325" s="1151">
        <f t="shared" ca="1" si="92"/>
        <v>5.9604644775390625E-8</v>
      </c>
      <c r="S325" s="1151">
        <f t="shared" ca="1" si="93"/>
        <v>0</v>
      </c>
      <c r="T325" s="1151">
        <f t="shared" ca="1" si="85"/>
        <v>5.9604644775390625E-8</v>
      </c>
      <c r="U325" s="1153">
        <f t="shared" ca="1" si="86"/>
        <v>7.6679674748354119E-18</v>
      </c>
      <c r="V325" s="1154" t="str">
        <f t="shared" ca="1" si="87"/>
        <v>n.a.</v>
      </c>
      <c r="X325" s="1155">
        <f t="shared" ca="1" si="94"/>
        <v>-5.9604644775390625E-8</v>
      </c>
      <c r="Y325" s="1155">
        <f t="shared" ca="1" si="88"/>
        <v>0</v>
      </c>
      <c r="Z325" s="1155">
        <f t="shared" ca="1" si="89"/>
        <v>-5.9604644775390625E-8</v>
      </c>
      <c r="AA325" s="1153">
        <f t="shared" ca="1" si="90"/>
        <v>-1.4566139974435636E-16</v>
      </c>
      <c r="AB325" s="1126"/>
    </row>
    <row r="326" spans="1:28">
      <c r="A326" s="1165">
        <f>'AMORT. PROFILE 0% CPR'!A326</f>
        <v>54602</v>
      </c>
      <c r="C326" s="1125"/>
      <c r="D326" s="1146">
        <f t="shared" ca="1" si="76"/>
        <v>55304</v>
      </c>
      <c r="E326" s="1147">
        <f t="shared" ca="1" si="77"/>
        <v>55331</v>
      </c>
      <c r="F326" s="1148">
        <f t="shared" ca="1" si="78"/>
        <v>9616</v>
      </c>
      <c r="G326" s="1149">
        <f ca="1">IF(F326&lt;&gt;"",COUNTIF($F$11:F326,"&gt;0"),"")</f>
        <v>316</v>
      </c>
      <c r="H326" s="1150"/>
      <c r="I326" s="1094"/>
      <c r="J326" s="1151">
        <f t="shared" ca="1" si="79"/>
        <v>0</v>
      </c>
      <c r="K326" s="1152">
        <f t="shared" ca="1" si="80"/>
        <v>0</v>
      </c>
      <c r="L326" s="1151">
        <f t="shared" ca="1" si="81"/>
        <v>0</v>
      </c>
      <c r="M326" s="1151">
        <f t="shared" ca="1" si="82"/>
        <v>0</v>
      </c>
      <c r="N326" s="1151">
        <f t="shared" ca="1" si="91"/>
        <v>0</v>
      </c>
      <c r="O326" s="1094"/>
      <c r="P326" s="1151">
        <f t="shared" ca="1" si="83"/>
        <v>0</v>
      </c>
      <c r="Q326" s="1151">
        <f t="shared" ca="1" si="84"/>
        <v>0</v>
      </c>
      <c r="R326" s="1151">
        <f t="shared" ca="1" si="92"/>
        <v>5.9604644775390625E-8</v>
      </c>
      <c r="S326" s="1151">
        <f t="shared" ca="1" si="93"/>
        <v>0</v>
      </c>
      <c r="T326" s="1151">
        <f t="shared" ca="1" si="85"/>
        <v>5.9604644775390625E-8</v>
      </c>
      <c r="U326" s="1153">
        <f t="shared" ca="1" si="86"/>
        <v>7.6679674748354119E-18</v>
      </c>
      <c r="V326" s="1154" t="str">
        <f t="shared" ca="1" si="87"/>
        <v>n.a.</v>
      </c>
      <c r="X326" s="1155">
        <f t="shared" ca="1" si="94"/>
        <v>-5.9604644775390625E-8</v>
      </c>
      <c r="Y326" s="1155">
        <f t="shared" ca="1" si="88"/>
        <v>0</v>
      </c>
      <c r="Z326" s="1155">
        <f t="shared" ca="1" si="89"/>
        <v>-5.9604644775390625E-8</v>
      </c>
      <c r="AA326" s="1153">
        <f t="shared" ca="1" si="90"/>
        <v>-1.4566139974435636E-16</v>
      </c>
      <c r="AB326" s="1126"/>
    </row>
    <row r="327" spans="1:28">
      <c r="A327" s="1165">
        <f>'AMORT. PROFILE 0% CPR'!A327</f>
        <v>54631</v>
      </c>
      <c r="C327" s="1125"/>
      <c r="D327" s="1146">
        <f t="shared" ca="1" si="76"/>
        <v>55334</v>
      </c>
      <c r="E327" s="1147">
        <f t="shared" ca="1" si="77"/>
        <v>55361</v>
      </c>
      <c r="F327" s="1148">
        <f t="shared" ca="1" si="78"/>
        <v>9646</v>
      </c>
      <c r="G327" s="1149">
        <f ca="1">IF(F327&lt;&gt;"",COUNTIF($F$11:F327,"&gt;0"),"")</f>
        <v>317</v>
      </c>
      <c r="H327" s="1150"/>
      <c r="I327" s="1094"/>
      <c r="J327" s="1151">
        <f t="shared" ca="1" si="79"/>
        <v>0</v>
      </c>
      <c r="K327" s="1152">
        <f t="shared" ca="1" si="80"/>
        <v>0</v>
      </c>
      <c r="L327" s="1151">
        <f t="shared" ca="1" si="81"/>
        <v>0</v>
      </c>
      <c r="M327" s="1151">
        <f t="shared" ca="1" si="82"/>
        <v>0</v>
      </c>
      <c r="N327" s="1151">
        <f t="shared" ca="1" si="91"/>
        <v>0</v>
      </c>
      <c r="O327" s="1094"/>
      <c r="P327" s="1151">
        <f t="shared" ca="1" si="83"/>
        <v>0</v>
      </c>
      <c r="Q327" s="1151">
        <f t="shared" ca="1" si="84"/>
        <v>0</v>
      </c>
      <c r="R327" s="1151">
        <f t="shared" ca="1" si="92"/>
        <v>5.9604644775390625E-8</v>
      </c>
      <c r="S327" s="1151">
        <f t="shared" ca="1" si="93"/>
        <v>0</v>
      </c>
      <c r="T327" s="1151">
        <f t="shared" ca="1" si="85"/>
        <v>5.9604644775390625E-8</v>
      </c>
      <c r="U327" s="1153">
        <f t="shared" ca="1" si="86"/>
        <v>7.6679674748354119E-18</v>
      </c>
      <c r="V327" s="1154" t="str">
        <f t="shared" ca="1" si="87"/>
        <v>n.a.</v>
      </c>
      <c r="X327" s="1155">
        <f t="shared" ca="1" si="94"/>
        <v>-5.9604644775390625E-8</v>
      </c>
      <c r="Y327" s="1155">
        <f t="shared" ca="1" si="88"/>
        <v>0</v>
      </c>
      <c r="Z327" s="1155">
        <f t="shared" ca="1" si="89"/>
        <v>-5.9604644775390625E-8</v>
      </c>
      <c r="AA327" s="1153">
        <f t="shared" ca="1" si="90"/>
        <v>-1.4566139974435636E-16</v>
      </c>
      <c r="AB327" s="1126"/>
    </row>
    <row r="328" spans="1:28">
      <c r="A328" s="1165">
        <f>'AMORT. PROFILE 0% CPR'!A328</f>
        <v>54662</v>
      </c>
      <c r="C328" s="1125"/>
      <c r="D328" s="1146">
        <f t="shared" ca="1" si="76"/>
        <v>55365</v>
      </c>
      <c r="E328" s="1147">
        <f t="shared" ca="1" si="77"/>
        <v>55393</v>
      </c>
      <c r="F328" s="1148">
        <f t="shared" ca="1" si="78"/>
        <v>9678</v>
      </c>
      <c r="G328" s="1149">
        <f ca="1">IF(F328&lt;&gt;"",COUNTIF($F$11:F328,"&gt;0"),"")</f>
        <v>318</v>
      </c>
      <c r="H328" s="1150"/>
      <c r="I328" s="1094"/>
      <c r="J328" s="1151">
        <f t="shared" ca="1" si="79"/>
        <v>0</v>
      </c>
      <c r="K328" s="1152">
        <f t="shared" ca="1" si="80"/>
        <v>0</v>
      </c>
      <c r="L328" s="1151">
        <f t="shared" ca="1" si="81"/>
        <v>0</v>
      </c>
      <c r="M328" s="1151">
        <f t="shared" ca="1" si="82"/>
        <v>0</v>
      </c>
      <c r="N328" s="1151">
        <f t="shared" ca="1" si="91"/>
        <v>0</v>
      </c>
      <c r="O328" s="1094"/>
      <c r="P328" s="1151">
        <f t="shared" ca="1" si="83"/>
        <v>0</v>
      </c>
      <c r="Q328" s="1151">
        <f t="shared" ca="1" si="84"/>
        <v>0</v>
      </c>
      <c r="R328" s="1151">
        <f t="shared" ca="1" si="92"/>
        <v>5.9604644775390625E-8</v>
      </c>
      <c r="S328" s="1151">
        <f t="shared" ca="1" si="93"/>
        <v>0</v>
      </c>
      <c r="T328" s="1151">
        <f t="shared" ca="1" si="85"/>
        <v>5.9604644775390625E-8</v>
      </c>
      <c r="U328" s="1153">
        <f t="shared" ca="1" si="86"/>
        <v>7.6679674748354119E-18</v>
      </c>
      <c r="V328" s="1154" t="str">
        <f t="shared" ca="1" si="87"/>
        <v>n.a.</v>
      </c>
      <c r="X328" s="1155">
        <f t="shared" ca="1" si="94"/>
        <v>-5.9604644775390625E-8</v>
      </c>
      <c r="Y328" s="1155">
        <f t="shared" ca="1" si="88"/>
        <v>0</v>
      </c>
      <c r="Z328" s="1155">
        <f t="shared" ca="1" si="89"/>
        <v>-5.9604644775390625E-8</v>
      </c>
      <c r="AA328" s="1153">
        <f t="shared" ca="1" si="90"/>
        <v>-1.4566139974435636E-16</v>
      </c>
      <c r="AB328" s="1126"/>
    </row>
    <row r="329" spans="1:28">
      <c r="A329" s="1165">
        <f>'AMORT. PROFILE 0% CPR'!A329</f>
        <v>54693</v>
      </c>
      <c r="C329" s="1125"/>
      <c r="D329" s="1146">
        <f t="shared" ca="1" si="76"/>
        <v>55396</v>
      </c>
      <c r="E329" s="1147">
        <f t="shared" ca="1" si="77"/>
        <v>55423</v>
      </c>
      <c r="F329" s="1148">
        <f t="shared" ca="1" si="78"/>
        <v>9708</v>
      </c>
      <c r="G329" s="1149">
        <f ca="1">IF(F329&lt;&gt;"",COUNTIF($F$11:F329,"&gt;0"),"")</f>
        <v>319</v>
      </c>
      <c r="H329" s="1150"/>
      <c r="I329" s="1094"/>
      <c r="J329" s="1151">
        <f t="shared" ca="1" si="79"/>
        <v>0</v>
      </c>
      <c r="K329" s="1152">
        <f t="shared" ca="1" si="80"/>
        <v>0</v>
      </c>
      <c r="L329" s="1151">
        <f t="shared" ca="1" si="81"/>
        <v>0</v>
      </c>
      <c r="M329" s="1151">
        <f t="shared" ca="1" si="82"/>
        <v>0</v>
      </c>
      <c r="N329" s="1151">
        <f t="shared" ca="1" si="91"/>
        <v>0</v>
      </c>
      <c r="O329" s="1094"/>
      <c r="P329" s="1151">
        <f t="shared" ca="1" si="83"/>
        <v>0</v>
      </c>
      <c r="Q329" s="1151">
        <f t="shared" ca="1" si="84"/>
        <v>0</v>
      </c>
      <c r="R329" s="1151">
        <f t="shared" ca="1" si="92"/>
        <v>5.9604644775390625E-8</v>
      </c>
      <c r="S329" s="1151">
        <f t="shared" ca="1" si="93"/>
        <v>0</v>
      </c>
      <c r="T329" s="1151">
        <f t="shared" ca="1" si="85"/>
        <v>5.9604644775390625E-8</v>
      </c>
      <c r="U329" s="1153">
        <f t="shared" ca="1" si="86"/>
        <v>7.6679674748354119E-18</v>
      </c>
      <c r="V329" s="1154" t="str">
        <f t="shared" ca="1" si="87"/>
        <v>n.a.</v>
      </c>
      <c r="X329" s="1155">
        <f t="shared" ca="1" si="94"/>
        <v>-5.9604644775390625E-8</v>
      </c>
      <c r="Y329" s="1155">
        <f t="shared" ca="1" si="88"/>
        <v>0</v>
      </c>
      <c r="Z329" s="1155">
        <f t="shared" ca="1" si="89"/>
        <v>-5.9604644775390625E-8</v>
      </c>
      <c r="AA329" s="1153">
        <f t="shared" ca="1" si="90"/>
        <v>-1.4566139974435636E-16</v>
      </c>
      <c r="AB329" s="1126"/>
    </row>
    <row r="330" spans="1:28">
      <c r="A330" s="1165">
        <f>'AMORT. PROFILE 0% CPR'!A330</f>
        <v>54723</v>
      </c>
      <c r="C330" s="1125"/>
      <c r="D330" s="1146">
        <f t="shared" ca="1" si="76"/>
        <v>55426</v>
      </c>
      <c r="E330" s="1147">
        <f t="shared" ca="1" si="77"/>
        <v>55453</v>
      </c>
      <c r="F330" s="1148">
        <f t="shared" ca="1" si="78"/>
        <v>9738</v>
      </c>
      <c r="G330" s="1149">
        <f ca="1">IF(F330&lt;&gt;"",COUNTIF($F$11:F330,"&gt;0"),"")</f>
        <v>320</v>
      </c>
      <c r="H330" s="1150"/>
      <c r="I330" s="1094"/>
      <c r="J330" s="1151">
        <f t="shared" ca="1" si="79"/>
        <v>0</v>
      </c>
      <c r="K330" s="1152">
        <f t="shared" ca="1" si="80"/>
        <v>0</v>
      </c>
      <c r="L330" s="1151">
        <f t="shared" ca="1" si="81"/>
        <v>0</v>
      </c>
      <c r="M330" s="1151">
        <f t="shared" ca="1" si="82"/>
        <v>0</v>
      </c>
      <c r="N330" s="1151">
        <f t="shared" ca="1" si="91"/>
        <v>0</v>
      </c>
      <c r="O330" s="1094"/>
      <c r="P330" s="1151">
        <f t="shared" ca="1" si="83"/>
        <v>0</v>
      </c>
      <c r="Q330" s="1151">
        <f t="shared" ca="1" si="84"/>
        <v>0</v>
      </c>
      <c r="R330" s="1151">
        <f t="shared" ca="1" si="92"/>
        <v>5.9604644775390625E-8</v>
      </c>
      <c r="S330" s="1151">
        <f t="shared" ca="1" si="93"/>
        <v>0</v>
      </c>
      <c r="T330" s="1151">
        <f t="shared" ca="1" si="85"/>
        <v>5.9604644775390625E-8</v>
      </c>
      <c r="U330" s="1153">
        <f t="shared" ca="1" si="86"/>
        <v>7.6679674748354119E-18</v>
      </c>
      <c r="V330" s="1154" t="str">
        <f t="shared" ca="1" si="87"/>
        <v>n.a.</v>
      </c>
      <c r="X330" s="1155">
        <f t="shared" ca="1" si="94"/>
        <v>-5.9604644775390625E-8</v>
      </c>
      <c r="Y330" s="1155">
        <f t="shared" ca="1" si="88"/>
        <v>0</v>
      </c>
      <c r="Z330" s="1155">
        <f t="shared" ca="1" si="89"/>
        <v>-5.9604644775390625E-8</v>
      </c>
      <c r="AA330" s="1153">
        <f t="shared" ca="1" si="90"/>
        <v>-1.4566139974435636E-16</v>
      </c>
      <c r="AB330" s="1126"/>
    </row>
    <row r="331" spans="1:28">
      <c r="A331" s="1165">
        <f>'AMORT. PROFILE 0% CPR'!A331</f>
        <v>54756</v>
      </c>
      <c r="C331" s="1125"/>
      <c r="D331" s="1146">
        <f t="shared" ca="1" si="76"/>
        <v>55457</v>
      </c>
      <c r="E331" s="1147">
        <f t="shared" ca="1" si="77"/>
        <v>55484</v>
      </c>
      <c r="F331" s="1148">
        <f t="shared" ca="1" si="78"/>
        <v>9769</v>
      </c>
      <c r="G331" s="1149">
        <f ca="1">IF(F331&lt;&gt;"",COUNTIF($F$11:F331,"&gt;0"),"")</f>
        <v>321</v>
      </c>
      <c r="H331" s="1150"/>
      <c r="I331" s="1094"/>
      <c r="J331" s="1151">
        <f t="shared" ca="1" si="79"/>
        <v>0</v>
      </c>
      <c r="K331" s="1152">
        <f t="shared" ca="1" si="80"/>
        <v>0</v>
      </c>
      <c r="L331" s="1151">
        <f t="shared" ca="1" si="81"/>
        <v>0</v>
      </c>
      <c r="M331" s="1151">
        <f t="shared" ca="1" si="82"/>
        <v>0</v>
      </c>
      <c r="N331" s="1151">
        <f t="shared" ca="1" si="91"/>
        <v>0</v>
      </c>
      <c r="O331" s="1094"/>
      <c r="P331" s="1151">
        <f t="shared" ca="1" si="83"/>
        <v>0</v>
      </c>
      <c r="Q331" s="1151">
        <f t="shared" ca="1" si="84"/>
        <v>0</v>
      </c>
      <c r="R331" s="1151">
        <f t="shared" ca="1" si="92"/>
        <v>5.9604644775390625E-8</v>
      </c>
      <c r="S331" s="1151">
        <f t="shared" ca="1" si="93"/>
        <v>0</v>
      </c>
      <c r="T331" s="1151">
        <f t="shared" ca="1" si="85"/>
        <v>5.9604644775390625E-8</v>
      </c>
      <c r="U331" s="1153">
        <f t="shared" ca="1" si="86"/>
        <v>7.6679674748354119E-18</v>
      </c>
      <c r="V331" s="1154" t="str">
        <f t="shared" ca="1" si="87"/>
        <v>n.a.</v>
      </c>
      <c r="X331" s="1155">
        <f t="shared" ca="1" si="94"/>
        <v>-5.9604644775390625E-8</v>
      </c>
      <c r="Y331" s="1155">
        <f t="shared" ca="1" si="88"/>
        <v>0</v>
      </c>
      <c r="Z331" s="1155">
        <f t="shared" ca="1" si="89"/>
        <v>-5.9604644775390625E-8</v>
      </c>
      <c r="AA331" s="1153">
        <f t="shared" ca="1" si="90"/>
        <v>-1.4566139974435636E-16</v>
      </c>
      <c r="AB331" s="1126"/>
    </row>
    <row r="332" spans="1:28">
      <c r="A332" s="1165">
        <f>'AMORT. PROFILE 0% CPR'!A332</f>
        <v>54784</v>
      </c>
      <c r="C332" s="1125"/>
      <c r="D332" s="1146">
        <f t="shared" ref="D332:D354" ca="1" si="95">IF(E332&lt;&gt;"",EOMONTH(E332,-1),"")</f>
        <v>55487</v>
      </c>
      <c r="E332" s="1147">
        <f t="shared" ref="E332:E354" ca="1" si="96">IF(INDIRECT("A"&amp;(IFERROR(MATCH(E331,A:A),999)+1))&gt;0,INDIRECT("A"&amp;(IFERROR(MATCH(E331,A:A),999)+1)),"")</f>
        <v>55514</v>
      </c>
      <c r="F332" s="1148">
        <f t="shared" ref="F332:F354" ca="1" si="97">IF(E332&lt;&gt;"",E332-$A$31,"")</f>
        <v>9799</v>
      </c>
      <c r="G332" s="1149">
        <f ca="1">IF(F332&lt;&gt;"",COUNTIF($F$11:F332,"&gt;0"),"")</f>
        <v>322</v>
      </c>
      <c r="H332" s="1150"/>
      <c r="I332" s="1094"/>
      <c r="J332" s="1151">
        <f t="shared" ref="J332:J354" ca="1" si="98">IF(G332=1,$A$7,N331)</f>
        <v>0</v>
      </c>
      <c r="K332" s="1152">
        <f t="shared" ref="K332:K354" ca="1" si="99">H332*J332</f>
        <v>0</v>
      </c>
      <c r="L332" s="1151">
        <f t="shared" ref="L332:L354" ca="1" si="100">IF(E332&lt;&gt;"",(1-(1-$A$25)^(1/12))*(J332-K332),"")</f>
        <v>0</v>
      </c>
      <c r="M332" s="1151">
        <f t="shared" ref="M332:M354" ca="1" si="101">IF(J332-K332-L332&lt;$A$27*$A$5,J332-K332-L332,0)</f>
        <v>0</v>
      </c>
      <c r="N332" s="1151">
        <f t="shared" ca="1" si="91"/>
        <v>0</v>
      </c>
      <c r="O332" s="1094"/>
      <c r="P332" s="1151">
        <f t="shared" ref="P332:P354" ca="1" si="102">IF(G332&lt;&gt; "", R332+X332-N332, "")</f>
        <v>0</v>
      </c>
      <c r="Q332" s="1151">
        <f t="shared" ref="Q332:Q354" ca="1" si="103">IF(E332&lt;&gt;"", N332*(1-$A$15), "")</f>
        <v>0</v>
      </c>
      <c r="R332" s="1151">
        <f t="shared" ca="1" si="92"/>
        <v>5.9604644775390625E-8</v>
      </c>
      <c r="S332" s="1151">
        <f t="shared" ca="1" si="93"/>
        <v>0</v>
      </c>
      <c r="T332" s="1151">
        <f t="shared" ref="T332:T354" ca="1" si="104">IF(E332&lt;&gt;"", R332-S332, "")</f>
        <v>5.9604644775390625E-8</v>
      </c>
      <c r="U332" s="1153">
        <f t="shared" ref="U332:U354" ca="1" si="105">IF(E332&lt;&gt;"", R332/$A$11, "")</f>
        <v>7.6679674748354119E-18</v>
      </c>
      <c r="V332" s="1154" t="str">
        <f t="shared" ref="V332:V354" ca="1" si="106">IF(E332&lt;&gt;"", IFERROR(1-T332/N332, "n.a."), "")</f>
        <v>n.a.</v>
      </c>
      <c r="X332" s="1155">
        <f t="shared" ca="1" si="94"/>
        <v>-5.9604644775390625E-8</v>
      </c>
      <c r="Y332" s="1155">
        <f t="shared" ref="Y332:Y354" ca="1" si="107">IF(E332&lt;&gt;"", P332-S332, "")</f>
        <v>0</v>
      </c>
      <c r="Z332" s="1155">
        <f t="shared" ref="Z332:Z354" ca="1" si="108">IF(E332&lt;&gt;"", X332-Y332, "")</f>
        <v>-5.9604644775390625E-8</v>
      </c>
      <c r="AA332" s="1153">
        <f t="shared" ref="AA332:AA354" ca="1" si="109">IF(E332&lt;&gt;"", X332/$A$19, "")</f>
        <v>-1.4566139974435636E-16</v>
      </c>
      <c r="AB332" s="1126"/>
    </row>
    <row r="333" spans="1:28">
      <c r="A333" s="1165">
        <f>'AMORT. PROFILE 0% CPR'!A333</f>
        <v>54815</v>
      </c>
      <c r="C333" s="1125"/>
      <c r="D333" s="1146">
        <f t="shared" ca="1" si="95"/>
        <v>55518</v>
      </c>
      <c r="E333" s="1147">
        <f t="shared" ca="1" si="96"/>
        <v>55547</v>
      </c>
      <c r="F333" s="1148">
        <f t="shared" ca="1" si="97"/>
        <v>9832</v>
      </c>
      <c r="G333" s="1149">
        <f ca="1">IF(F333&lt;&gt;"",COUNTIF($F$11:F333,"&gt;0"),"")</f>
        <v>323</v>
      </c>
      <c r="H333" s="1150"/>
      <c r="I333" s="1094"/>
      <c r="J333" s="1151">
        <f t="shared" ca="1" si="98"/>
        <v>0</v>
      </c>
      <c r="K333" s="1152">
        <f t="shared" ca="1" si="99"/>
        <v>0</v>
      </c>
      <c r="L333" s="1151">
        <f t="shared" ca="1" si="100"/>
        <v>0</v>
      </c>
      <c r="M333" s="1151">
        <f t="shared" ca="1" si="101"/>
        <v>0</v>
      </c>
      <c r="N333" s="1151">
        <f t="shared" ref="N333:N354" ca="1" si="110">IF(E333&lt;&gt;"",J333-K333-L333-M333,"")</f>
        <v>0</v>
      </c>
      <c r="O333" s="1094"/>
      <c r="P333" s="1151">
        <f t="shared" ca="1" si="102"/>
        <v>0</v>
      </c>
      <c r="Q333" s="1151">
        <f t="shared" ca="1" si="103"/>
        <v>0</v>
      </c>
      <c r="R333" s="1151">
        <f t="shared" ref="R333:R354" ca="1" si="111">IF(E333&lt;&gt;"", T332, "")</f>
        <v>5.9604644775390625E-8</v>
      </c>
      <c r="S333" s="1151">
        <f t="shared" ref="S333:S354" ca="1" si="112">IF(E333&lt;&gt;"", MIN(P333,MAX(R333-Q333,0)), "")</f>
        <v>0</v>
      </c>
      <c r="T333" s="1151">
        <f t="shared" ca="1" si="104"/>
        <v>5.9604644775390625E-8</v>
      </c>
      <c r="U333" s="1153">
        <f t="shared" ca="1" si="105"/>
        <v>7.6679674748354119E-18</v>
      </c>
      <c r="V333" s="1154" t="str">
        <f t="shared" ca="1" si="106"/>
        <v>n.a.</v>
      </c>
      <c r="X333" s="1155">
        <f t="shared" ref="X333:X354" ca="1" si="113">IF(E333&lt;&gt;"", Z332, "")</f>
        <v>-5.9604644775390625E-8</v>
      </c>
      <c r="Y333" s="1155">
        <f t="shared" ca="1" si="107"/>
        <v>0</v>
      </c>
      <c r="Z333" s="1155">
        <f t="shared" ca="1" si="108"/>
        <v>-5.9604644775390625E-8</v>
      </c>
      <c r="AA333" s="1153">
        <f t="shared" ca="1" si="109"/>
        <v>-1.4566139974435636E-16</v>
      </c>
      <c r="AB333" s="1126"/>
    </row>
    <row r="334" spans="1:28">
      <c r="A334" s="1165">
        <f>'AMORT. PROFILE 0% CPR'!A334</f>
        <v>54847</v>
      </c>
      <c r="C334" s="1125"/>
      <c r="D334" s="1146">
        <f t="shared" ca="1" si="95"/>
        <v>55549</v>
      </c>
      <c r="E334" s="1147">
        <f t="shared" ca="1" si="96"/>
        <v>55576</v>
      </c>
      <c r="F334" s="1148">
        <f t="shared" ca="1" si="97"/>
        <v>9861</v>
      </c>
      <c r="G334" s="1149">
        <f ca="1">IF(F334&lt;&gt;"",COUNTIF($F$11:F334,"&gt;0"),"")</f>
        <v>324</v>
      </c>
      <c r="H334" s="1150"/>
      <c r="I334" s="1094"/>
      <c r="J334" s="1151">
        <f t="shared" ca="1" si="98"/>
        <v>0</v>
      </c>
      <c r="K334" s="1152">
        <f t="shared" ca="1" si="99"/>
        <v>0</v>
      </c>
      <c r="L334" s="1151">
        <f t="shared" ca="1" si="100"/>
        <v>0</v>
      </c>
      <c r="M334" s="1151">
        <f t="shared" ca="1" si="101"/>
        <v>0</v>
      </c>
      <c r="N334" s="1151">
        <f t="shared" ca="1" si="110"/>
        <v>0</v>
      </c>
      <c r="O334" s="1094"/>
      <c r="P334" s="1151">
        <f t="shared" ca="1" si="102"/>
        <v>0</v>
      </c>
      <c r="Q334" s="1151">
        <f t="shared" ca="1" si="103"/>
        <v>0</v>
      </c>
      <c r="R334" s="1151">
        <f t="shared" ca="1" si="111"/>
        <v>5.9604644775390625E-8</v>
      </c>
      <c r="S334" s="1151">
        <f t="shared" ca="1" si="112"/>
        <v>0</v>
      </c>
      <c r="T334" s="1151">
        <f t="shared" ca="1" si="104"/>
        <v>5.9604644775390625E-8</v>
      </c>
      <c r="U334" s="1153">
        <f t="shared" ca="1" si="105"/>
        <v>7.6679674748354119E-18</v>
      </c>
      <c r="V334" s="1154" t="str">
        <f t="shared" ca="1" si="106"/>
        <v>n.a.</v>
      </c>
      <c r="X334" s="1155">
        <f t="shared" ca="1" si="113"/>
        <v>-5.9604644775390625E-8</v>
      </c>
      <c r="Y334" s="1155">
        <f t="shared" ca="1" si="107"/>
        <v>0</v>
      </c>
      <c r="Z334" s="1155">
        <f t="shared" ca="1" si="108"/>
        <v>-5.9604644775390625E-8</v>
      </c>
      <c r="AA334" s="1153">
        <f t="shared" ca="1" si="109"/>
        <v>-1.4566139974435636E-16</v>
      </c>
      <c r="AB334" s="1126"/>
    </row>
    <row r="335" spans="1:28">
      <c r="A335" s="1165">
        <f>'AMORT. PROFILE 0% CPR'!A335</f>
        <v>54875</v>
      </c>
      <c r="C335" s="1125"/>
      <c r="D335" s="1146">
        <f t="shared" ca="1" si="95"/>
        <v>55578</v>
      </c>
      <c r="E335" s="1147">
        <f t="shared" ca="1" si="96"/>
        <v>55605</v>
      </c>
      <c r="F335" s="1148">
        <f t="shared" ca="1" si="97"/>
        <v>9890</v>
      </c>
      <c r="G335" s="1149">
        <f ca="1">IF(F335&lt;&gt;"",COUNTIF($F$11:F335,"&gt;0"),"")</f>
        <v>325</v>
      </c>
      <c r="H335" s="1150"/>
      <c r="I335" s="1094"/>
      <c r="J335" s="1151">
        <f t="shared" ca="1" si="98"/>
        <v>0</v>
      </c>
      <c r="K335" s="1152">
        <f t="shared" ca="1" si="99"/>
        <v>0</v>
      </c>
      <c r="L335" s="1151">
        <f t="shared" ca="1" si="100"/>
        <v>0</v>
      </c>
      <c r="M335" s="1151">
        <f t="shared" ca="1" si="101"/>
        <v>0</v>
      </c>
      <c r="N335" s="1151">
        <f t="shared" ca="1" si="110"/>
        <v>0</v>
      </c>
      <c r="O335" s="1094"/>
      <c r="P335" s="1151">
        <f t="shared" ca="1" si="102"/>
        <v>0</v>
      </c>
      <c r="Q335" s="1151">
        <f t="shared" ca="1" si="103"/>
        <v>0</v>
      </c>
      <c r="R335" s="1151">
        <f t="shared" ca="1" si="111"/>
        <v>5.9604644775390625E-8</v>
      </c>
      <c r="S335" s="1151">
        <f t="shared" ca="1" si="112"/>
        <v>0</v>
      </c>
      <c r="T335" s="1151">
        <f t="shared" ca="1" si="104"/>
        <v>5.9604644775390625E-8</v>
      </c>
      <c r="U335" s="1153">
        <f t="shared" ca="1" si="105"/>
        <v>7.6679674748354119E-18</v>
      </c>
      <c r="V335" s="1154" t="str">
        <f t="shared" ca="1" si="106"/>
        <v>n.a.</v>
      </c>
      <c r="X335" s="1155">
        <f t="shared" ca="1" si="113"/>
        <v>-5.9604644775390625E-8</v>
      </c>
      <c r="Y335" s="1155">
        <f t="shared" ca="1" si="107"/>
        <v>0</v>
      </c>
      <c r="Z335" s="1155">
        <f t="shared" ca="1" si="108"/>
        <v>-5.9604644775390625E-8</v>
      </c>
      <c r="AA335" s="1153">
        <f t="shared" ca="1" si="109"/>
        <v>-1.4566139974435636E-16</v>
      </c>
      <c r="AB335" s="1126"/>
    </row>
    <row r="336" spans="1:28">
      <c r="A336" s="1165">
        <f>'AMORT. PROFILE 0% CPR'!A336</f>
        <v>54905</v>
      </c>
      <c r="C336" s="1125"/>
      <c r="D336" s="1146">
        <f t="shared" ca="1" si="95"/>
        <v>55609</v>
      </c>
      <c r="E336" s="1147">
        <f t="shared" ca="1" si="96"/>
        <v>55638</v>
      </c>
      <c r="F336" s="1148">
        <f t="shared" ca="1" si="97"/>
        <v>9923</v>
      </c>
      <c r="G336" s="1149">
        <f ca="1">IF(F336&lt;&gt;"",COUNTIF($F$11:F336,"&gt;0"),"")</f>
        <v>326</v>
      </c>
      <c r="H336" s="1150"/>
      <c r="I336" s="1094"/>
      <c r="J336" s="1151">
        <f t="shared" ca="1" si="98"/>
        <v>0</v>
      </c>
      <c r="K336" s="1152">
        <f t="shared" ca="1" si="99"/>
        <v>0</v>
      </c>
      <c r="L336" s="1151">
        <f t="shared" ca="1" si="100"/>
        <v>0</v>
      </c>
      <c r="M336" s="1151">
        <f t="shared" ca="1" si="101"/>
        <v>0</v>
      </c>
      <c r="N336" s="1151">
        <f t="shared" ca="1" si="110"/>
        <v>0</v>
      </c>
      <c r="O336" s="1094"/>
      <c r="P336" s="1151">
        <f t="shared" ca="1" si="102"/>
        <v>0</v>
      </c>
      <c r="Q336" s="1151">
        <f t="shared" ca="1" si="103"/>
        <v>0</v>
      </c>
      <c r="R336" s="1151">
        <f t="shared" ca="1" si="111"/>
        <v>5.9604644775390625E-8</v>
      </c>
      <c r="S336" s="1151">
        <f t="shared" ca="1" si="112"/>
        <v>0</v>
      </c>
      <c r="T336" s="1151">
        <f t="shared" ca="1" si="104"/>
        <v>5.9604644775390625E-8</v>
      </c>
      <c r="U336" s="1153">
        <f t="shared" ca="1" si="105"/>
        <v>7.6679674748354119E-18</v>
      </c>
      <c r="V336" s="1154" t="str">
        <f t="shared" ca="1" si="106"/>
        <v>n.a.</v>
      </c>
      <c r="X336" s="1155">
        <f t="shared" ca="1" si="113"/>
        <v>-5.9604644775390625E-8</v>
      </c>
      <c r="Y336" s="1155">
        <f t="shared" ca="1" si="107"/>
        <v>0</v>
      </c>
      <c r="Z336" s="1155">
        <f t="shared" ca="1" si="108"/>
        <v>-5.9604644775390625E-8</v>
      </c>
      <c r="AA336" s="1153">
        <f t="shared" ca="1" si="109"/>
        <v>-1.4566139974435636E-16</v>
      </c>
      <c r="AB336" s="1126"/>
    </row>
    <row r="337" spans="1:28">
      <c r="A337" s="1165">
        <f>'AMORT. PROFILE 0% CPR'!A337</f>
        <v>54935</v>
      </c>
      <c r="C337" s="1125"/>
      <c r="D337" s="1146">
        <f t="shared" ca="1" si="95"/>
        <v>55639</v>
      </c>
      <c r="E337" s="1147">
        <f t="shared" ca="1" si="96"/>
        <v>55666</v>
      </c>
      <c r="F337" s="1148">
        <f t="shared" ca="1" si="97"/>
        <v>9951</v>
      </c>
      <c r="G337" s="1149">
        <f ca="1">IF(F337&lt;&gt;"",COUNTIF($F$11:F337,"&gt;0"),"")</f>
        <v>327</v>
      </c>
      <c r="H337" s="1150"/>
      <c r="I337" s="1094"/>
      <c r="J337" s="1151">
        <f t="shared" ca="1" si="98"/>
        <v>0</v>
      </c>
      <c r="K337" s="1152">
        <f t="shared" ca="1" si="99"/>
        <v>0</v>
      </c>
      <c r="L337" s="1151">
        <f t="shared" ca="1" si="100"/>
        <v>0</v>
      </c>
      <c r="M337" s="1151">
        <f t="shared" ca="1" si="101"/>
        <v>0</v>
      </c>
      <c r="N337" s="1151">
        <f t="shared" ca="1" si="110"/>
        <v>0</v>
      </c>
      <c r="O337" s="1094"/>
      <c r="P337" s="1151">
        <f t="shared" ca="1" si="102"/>
        <v>0</v>
      </c>
      <c r="Q337" s="1151">
        <f t="shared" ca="1" si="103"/>
        <v>0</v>
      </c>
      <c r="R337" s="1151">
        <f t="shared" ca="1" si="111"/>
        <v>5.9604644775390625E-8</v>
      </c>
      <c r="S337" s="1151">
        <f t="shared" ca="1" si="112"/>
        <v>0</v>
      </c>
      <c r="T337" s="1151">
        <f t="shared" ca="1" si="104"/>
        <v>5.9604644775390625E-8</v>
      </c>
      <c r="U337" s="1153">
        <f t="shared" ca="1" si="105"/>
        <v>7.6679674748354119E-18</v>
      </c>
      <c r="V337" s="1154" t="str">
        <f t="shared" ca="1" si="106"/>
        <v>n.a.</v>
      </c>
      <c r="X337" s="1155">
        <f t="shared" ca="1" si="113"/>
        <v>-5.9604644775390625E-8</v>
      </c>
      <c r="Y337" s="1155">
        <f t="shared" ca="1" si="107"/>
        <v>0</v>
      </c>
      <c r="Z337" s="1155">
        <f t="shared" ca="1" si="108"/>
        <v>-5.9604644775390625E-8</v>
      </c>
      <c r="AA337" s="1153">
        <f t="shared" ca="1" si="109"/>
        <v>-1.4566139974435636E-16</v>
      </c>
      <c r="AB337" s="1126"/>
    </row>
    <row r="338" spans="1:28">
      <c r="A338" s="1165">
        <f>'AMORT. PROFILE 0% CPR'!A338</f>
        <v>54966</v>
      </c>
      <c r="C338" s="1125"/>
      <c r="D338" s="1146">
        <f t="shared" ca="1" si="95"/>
        <v>55670</v>
      </c>
      <c r="E338" s="1147">
        <f t="shared" ca="1" si="96"/>
        <v>55697</v>
      </c>
      <c r="F338" s="1148">
        <f t="shared" ca="1" si="97"/>
        <v>9982</v>
      </c>
      <c r="G338" s="1149">
        <f ca="1">IF(F338&lt;&gt;"",COUNTIF($F$11:F338,"&gt;0"),"")</f>
        <v>328</v>
      </c>
      <c r="H338" s="1150"/>
      <c r="I338" s="1094"/>
      <c r="J338" s="1151">
        <f t="shared" ca="1" si="98"/>
        <v>0</v>
      </c>
      <c r="K338" s="1152">
        <f t="shared" ca="1" si="99"/>
        <v>0</v>
      </c>
      <c r="L338" s="1151">
        <f t="shared" ca="1" si="100"/>
        <v>0</v>
      </c>
      <c r="M338" s="1151">
        <f t="shared" ca="1" si="101"/>
        <v>0</v>
      </c>
      <c r="N338" s="1151">
        <f t="shared" ca="1" si="110"/>
        <v>0</v>
      </c>
      <c r="O338" s="1094"/>
      <c r="P338" s="1151">
        <f t="shared" ca="1" si="102"/>
        <v>0</v>
      </c>
      <c r="Q338" s="1151">
        <f t="shared" ca="1" si="103"/>
        <v>0</v>
      </c>
      <c r="R338" s="1151">
        <f t="shared" ca="1" si="111"/>
        <v>5.9604644775390625E-8</v>
      </c>
      <c r="S338" s="1151">
        <f t="shared" ca="1" si="112"/>
        <v>0</v>
      </c>
      <c r="T338" s="1151">
        <f t="shared" ca="1" si="104"/>
        <v>5.9604644775390625E-8</v>
      </c>
      <c r="U338" s="1153">
        <f t="shared" ca="1" si="105"/>
        <v>7.6679674748354119E-18</v>
      </c>
      <c r="V338" s="1154" t="str">
        <f t="shared" ca="1" si="106"/>
        <v>n.a.</v>
      </c>
      <c r="X338" s="1155">
        <f t="shared" ca="1" si="113"/>
        <v>-5.9604644775390625E-8</v>
      </c>
      <c r="Y338" s="1155">
        <f t="shared" ca="1" si="107"/>
        <v>0</v>
      </c>
      <c r="Z338" s="1155">
        <f t="shared" ca="1" si="108"/>
        <v>-5.9604644775390625E-8</v>
      </c>
      <c r="AA338" s="1153">
        <f t="shared" ca="1" si="109"/>
        <v>-1.4566139974435636E-16</v>
      </c>
      <c r="AB338" s="1126"/>
    </row>
    <row r="339" spans="1:28">
      <c r="A339" s="1165">
        <f>'AMORT. PROFILE 0% CPR'!A339</f>
        <v>54996</v>
      </c>
      <c r="C339" s="1125"/>
      <c r="D339" s="1146">
        <f t="shared" ca="1" si="95"/>
        <v>55700</v>
      </c>
      <c r="E339" s="1147">
        <f t="shared" ca="1" si="96"/>
        <v>55729</v>
      </c>
      <c r="F339" s="1148">
        <f t="shared" ca="1" si="97"/>
        <v>10014</v>
      </c>
      <c r="G339" s="1149">
        <f ca="1">IF(F339&lt;&gt;"",COUNTIF($F$11:F339,"&gt;0"),"")</f>
        <v>329</v>
      </c>
      <c r="H339" s="1150"/>
      <c r="I339" s="1094"/>
      <c r="J339" s="1151">
        <f t="shared" ca="1" si="98"/>
        <v>0</v>
      </c>
      <c r="K339" s="1152">
        <f t="shared" ca="1" si="99"/>
        <v>0</v>
      </c>
      <c r="L339" s="1151">
        <f t="shared" ca="1" si="100"/>
        <v>0</v>
      </c>
      <c r="M339" s="1151">
        <f t="shared" ca="1" si="101"/>
        <v>0</v>
      </c>
      <c r="N339" s="1151">
        <f t="shared" ca="1" si="110"/>
        <v>0</v>
      </c>
      <c r="O339" s="1094"/>
      <c r="P339" s="1151">
        <f t="shared" ca="1" si="102"/>
        <v>0</v>
      </c>
      <c r="Q339" s="1151">
        <f t="shared" ca="1" si="103"/>
        <v>0</v>
      </c>
      <c r="R339" s="1151">
        <f t="shared" ca="1" si="111"/>
        <v>5.9604644775390625E-8</v>
      </c>
      <c r="S339" s="1151">
        <f t="shared" ca="1" si="112"/>
        <v>0</v>
      </c>
      <c r="T339" s="1151">
        <f t="shared" ca="1" si="104"/>
        <v>5.9604644775390625E-8</v>
      </c>
      <c r="U339" s="1153">
        <f t="shared" ca="1" si="105"/>
        <v>7.6679674748354119E-18</v>
      </c>
      <c r="V339" s="1154" t="str">
        <f t="shared" ca="1" si="106"/>
        <v>n.a.</v>
      </c>
      <c r="X339" s="1155">
        <f t="shared" ca="1" si="113"/>
        <v>-5.9604644775390625E-8</v>
      </c>
      <c r="Y339" s="1155">
        <f t="shared" ca="1" si="107"/>
        <v>0</v>
      </c>
      <c r="Z339" s="1155">
        <f t="shared" ca="1" si="108"/>
        <v>-5.9604644775390625E-8</v>
      </c>
      <c r="AA339" s="1153">
        <f t="shared" ca="1" si="109"/>
        <v>-1.4566139974435636E-16</v>
      </c>
      <c r="AB339" s="1126"/>
    </row>
    <row r="340" spans="1:28">
      <c r="A340" s="1165">
        <f>'AMORT. PROFILE 0% CPR'!A340</f>
        <v>55029</v>
      </c>
      <c r="C340" s="1125"/>
      <c r="D340" s="1146">
        <f t="shared" ca="1" si="95"/>
        <v>55731</v>
      </c>
      <c r="E340" s="1147">
        <f t="shared" ca="1" si="96"/>
        <v>55758</v>
      </c>
      <c r="F340" s="1148">
        <f t="shared" ca="1" si="97"/>
        <v>10043</v>
      </c>
      <c r="G340" s="1149">
        <f ca="1">IF(F340&lt;&gt;"",COUNTIF($F$11:F340,"&gt;0"),"")</f>
        <v>330</v>
      </c>
      <c r="H340" s="1150"/>
      <c r="I340" s="1094"/>
      <c r="J340" s="1151">
        <f t="shared" ca="1" si="98"/>
        <v>0</v>
      </c>
      <c r="K340" s="1152">
        <f t="shared" ca="1" si="99"/>
        <v>0</v>
      </c>
      <c r="L340" s="1151">
        <f t="shared" ca="1" si="100"/>
        <v>0</v>
      </c>
      <c r="M340" s="1151">
        <f t="shared" ca="1" si="101"/>
        <v>0</v>
      </c>
      <c r="N340" s="1151">
        <f t="shared" ca="1" si="110"/>
        <v>0</v>
      </c>
      <c r="O340" s="1094"/>
      <c r="P340" s="1151">
        <f t="shared" ca="1" si="102"/>
        <v>0</v>
      </c>
      <c r="Q340" s="1151">
        <f t="shared" ca="1" si="103"/>
        <v>0</v>
      </c>
      <c r="R340" s="1151">
        <f t="shared" ca="1" si="111"/>
        <v>5.9604644775390625E-8</v>
      </c>
      <c r="S340" s="1151">
        <f t="shared" ca="1" si="112"/>
        <v>0</v>
      </c>
      <c r="T340" s="1151">
        <f t="shared" ca="1" si="104"/>
        <v>5.9604644775390625E-8</v>
      </c>
      <c r="U340" s="1153">
        <f t="shared" ca="1" si="105"/>
        <v>7.6679674748354119E-18</v>
      </c>
      <c r="V340" s="1154" t="str">
        <f t="shared" ca="1" si="106"/>
        <v>n.a.</v>
      </c>
      <c r="X340" s="1155">
        <f t="shared" ca="1" si="113"/>
        <v>-5.9604644775390625E-8</v>
      </c>
      <c r="Y340" s="1155">
        <f t="shared" ca="1" si="107"/>
        <v>0</v>
      </c>
      <c r="Z340" s="1155">
        <f t="shared" ca="1" si="108"/>
        <v>-5.9604644775390625E-8</v>
      </c>
      <c r="AA340" s="1153">
        <f t="shared" ca="1" si="109"/>
        <v>-1.4566139974435636E-16</v>
      </c>
      <c r="AB340" s="1126"/>
    </row>
    <row r="341" spans="1:28">
      <c r="A341" s="1165">
        <f>'AMORT. PROFILE 0% CPR'!A341</f>
        <v>55058</v>
      </c>
      <c r="C341" s="1125"/>
      <c r="D341" s="1146">
        <f t="shared" ca="1" si="95"/>
        <v>55762</v>
      </c>
      <c r="E341" s="1147">
        <f t="shared" ca="1" si="96"/>
        <v>55789</v>
      </c>
      <c r="F341" s="1148">
        <f t="shared" ca="1" si="97"/>
        <v>10074</v>
      </c>
      <c r="G341" s="1149">
        <f ca="1">IF(F341&lt;&gt;"",COUNTIF($F$11:F341,"&gt;0"),"")</f>
        <v>331</v>
      </c>
      <c r="H341" s="1150"/>
      <c r="I341" s="1094"/>
      <c r="J341" s="1151">
        <f t="shared" ca="1" si="98"/>
        <v>0</v>
      </c>
      <c r="K341" s="1152">
        <f t="shared" ca="1" si="99"/>
        <v>0</v>
      </c>
      <c r="L341" s="1151">
        <f t="shared" ca="1" si="100"/>
        <v>0</v>
      </c>
      <c r="M341" s="1151">
        <f t="shared" ca="1" si="101"/>
        <v>0</v>
      </c>
      <c r="N341" s="1151">
        <f t="shared" ca="1" si="110"/>
        <v>0</v>
      </c>
      <c r="O341" s="1094"/>
      <c r="P341" s="1151">
        <f t="shared" ca="1" si="102"/>
        <v>0</v>
      </c>
      <c r="Q341" s="1151">
        <f t="shared" ca="1" si="103"/>
        <v>0</v>
      </c>
      <c r="R341" s="1151">
        <f t="shared" ca="1" si="111"/>
        <v>5.9604644775390625E-8</v>
      </c>
      <c r="S341" s="1151">
        <f t="shared" ca="1" si="112"/>
        <v>0</v>
      </c>
      <c r="T341" s="1151">
        <f t="shared" ca="1" si="104"/>
        <v>5.9604644775390625E-8</v>
      </c>
      <c r="U341" s="1153">
        <f t="shared" ca="1" si="105"/>
        <v>7.6679674748354119E-18</v>
      </c>
      <c r="V341" s="1154" t="str">
        <f t="shared" ca="1" si="106"/>
        <v>n.a.</v>
      </c>
      <c r="X341" s="1155">
        <f t="shared" ca="1" si="113"/>
        <v>-5.9604644775390625E-8</v>
      </c>
      <c r="Y341" s="1155">
        <f t="shared" ca="1" si="107"/>
        <v>0</v>
      </c>
      <c r="Z341" s="1155">
        <f t="shared" ca="1" si="108"/>
        <v>-5.9604644775390625E-8</v>
      </c>
      <c r="AA341" s="1153">
        <f t="shared" ca="1" si="109"/>
        <v>-1.4566139974435636E-16</v>
      </c>
      <c r="AB341" s="1126"/>
    </row>
    <row r="342" spans="1:28">
      <c r="A342" s="1165">
        <f>'AMORT. PROFILE 0% CPR'!A342</f>
        <v>55088</v>
      </c>
      <c r="C342" s="1125"/>
      <c r="D342" s="1146">
        <f t="shared" ca="1" si="95"/>
        <v>55792</v>
      </c>
      <c r="E342" s="1147">
        <f t="shared" ca="1" si="96"/>
        <v>55820</v>
      </c>
      <c r="F342" s="1148">
        <f t="shared" ca="1" si="97"/>
        <v>10105</v>
      </c>
      <c r="G342" s="1149">
        <f ca="1">IF(F342&lt;&gt;"",COUNTIF($F$11:F342,"&gt;0"),"")</f>
        <v>332</v>
      </c>
      <c r="H342" s="1150"/>
      <c r="I342" s="1094"/>
      <c r="J342" s="1151">
        <f t="shared" ca="1" si="98"/>
        <v>0</v>
      </c>
      <c r="K342" s="1152">
        <f t="shared" ca="1" si="99"/>
        <v>0</v>
      </c>
      <c r="L342" s="1151">
        <f t="shared" ca="1" si="100"/>
        <v>0</v>
      </c>
      <c r="M342" s="1151">
        <f t="shared" ca="1" si="101"/>
        <v>0</v>
      </c>
      <c r="N342" s="1151">
        <f t="shared" ca="1" si="110"/>
        <v>0</v>
      </c>
      <c r="O342" s="1094"/>
      <c r="P342" s="1151">
        <f t="shared" ca="1" si="102"/>
        <v>0</v>
      </c>
      <c r="Q342" s="1151">
        <f t="shared" ca="1" si="103"/>
        <v>0</v>
      </c>
      <c r="R342" s="1151">
        <f t="shared" ca="1" si="111"/>
        <v>5.9604644775390625E-8</v>
      </c>
      <c r="S342" s="1151">
        <f t="shared" ca="1" si="112"/>
        <v>0</v>
      </c>
      <c r="T342" s="1151">
        <f t="shared" ca="1" si="104"/>
        <v>5.9604644775390625E-8</v>
      </c>
      <c r="U342" s="1153">
        <f t="shared" ca="1" si="105"/>
        <v>7.6679674748354119E-18</v>
      </c>
      <c r="V342" s="1154" t="str">
        <f t="shared" ca="1" si="106"/>
        <v>n.a.</v>
      </c>
      <c r="X342" s="1155">
        <f t="shared" ca="1" si="113"/>
        <v>-5.9604644775390625E-8</v>
      </c>
      <c r="Y342" s="1155">
        <f t="shared" ca="1" si="107"/>
        <v>0</v>
      </c>
      <c r="Z342" s="1155">
        <f t="shared" ca="1" si="108"/>
        <v>-5.9604644775390625E-8</v>
      </c>
      <c r="AA342" s="1153">
        <f t="shared" ca="1" si="109"/>
        <v>-1.4566139974435636E-16</v>
      </c>
      <c r="AB342" s="1126"/>
    </row>
    <row r="343" spans="1:28">
      <c r="A343" s="1165">
        <f>'AMORT. PROFILE 0% CPR'!A343</f>
        <v>55120</v>
      </c>
      <c r="C343" s="1125"/>
      <c r="D343" s="1146">
        <f t="shared" ca="1" si="95"/>
        <v>55823</v>
      </c>
      <c r="E343" s="1147">
        <f t="shared" ca="1" si="96"/>
        <v>55850</v>
      </c>
      <c r="F343" s="1148">
        <f t="shared" ca="1" si="97"/>
        <v>10135</v>
      </c>
      <c r="G343" s="1149">
        <f ca="1">IF(F343&lt;&gt;"",COUNTIF($F$11:F343,"&gt;0"),"")</f>
        <v>333</v>
      </c>
      <c r="H343" s="1150"/>
      <c r="I343" s="1094"/>
      <c r="J343" s="1151">
        <f t="shared" ca="1" si="98"/>
        <v>0</v>
      </c>
      <c r="K343" s="1152">
        <f t="shared" ca="1" si="99"/>
        <v>0</v>
      </c>
      <c r="L343" s="1151">
        <f t="shared" ca="1" si="100"/>
        <v>0</v>
      </c>
      <c r="M343" s="1151">
        <f t="shared" ca="1" si="101"/>
        <v>0</v>
      </c>
      <c r="N343" s="1151">
        <f t="shared" ca="1" si="110"/>
        <v>0</v>
      </c>
      <c r="O343" s="1094"/>
      <c r="P343" s="1151">
        <f t="shared" ca="1" si="102"/>
        <v>0</v>
      </c>
      <c r="Q343" s="1151">
        <f t="shared" ca="1" si="103"/>
        <v>0</v>
      </c>
      <c r="R343" s="1151">
        <f t="shared" ca="1" si="111"/>
        <v>5.9604644775390625E-8</v>
      </c>
      <c r="S343" s="1151">
        <f t="shared" ca="1" si="112"/>
        <v>0</v>
      </c>
      <c r="T343" s="1151">
        <f t="shared" ca="1" si="104"/>
        <v>5.9604644775390625E-8</v>
      </c>
      <c r="U343" s="1153">
        <f t="shared" ca="1" si="105"/>
        <v>7.6679674748354119E-18</v>
      </c>
      <c r="V343" s="1154" t="str">
        <f t="shared" ca="1" si="106"/>
        <v>n.a.</v>
      </c>
      <c r="X343" s="1155">
        <f t="shared" ca="1" si="113"/>
        <v>-5.9604644775390625E-8</v>
      </c>
      <c r="Y343" s="1155">
        <f t="shared" ca="1" si="107"/>
        <v>0</v>
      </c>
      <c r="Z343" s="1155">
        <f t="shared" ca="1" si="108"/>
        <v>-5.9604644775390625E-8</v>
      </c>
      <c r="AA343" s="1153">
        <f t="shared" ca="1" si="109"/>
        <v>-1.4566139974435636E-16</v>
      </c>
      <c r="AB343" s="1126"/>
    </row>
    <row r="344" spans="1:28">
      <c r="A344" s="1165">
        <f>'AMORT. PROFILE 0% CPR'!A344</f>
        <v>55149</v>
      </c>
      <c r="C344" s="1125"/>
      <c r="D344" s="1146">
        <f t="shared" ca="1" si="95"/>
        <v>55853</v>
      </c>
      <c r="E344" s="1147">
        <f t="shared" ca="1" si="96"/>
        <v>55880</v>
      </c>
      <c r="F344" s="1148">
        <f t="shared" ca="1" si="97"/>
        <v>10165</v>
      </c>
      <c r="G344" s="1149">
        <f ca="1">IF(F344&lt;&gt;"",COUNTIF($F$11:F344,"&gt;0"),"")</f>
        <v>334</v>
      </c>
      <c r="H344" s="1150"/>
      <c r="I344" s="1094"/>
      <c r="J344" s="1151">
        <f t="shared" ca="1" si="98"/>
        <v>0</v>
      </c>
      <c r="K344" s="1152">
        <f t="shared" ca="1" si="99"/>
        <v>0</v>
      </c>
      <c r="L344" s="1151">
        <f t="shared" ca="1" si="100"/>
        <v>0</v>
      </c>
      <c r="M344" s="1151">
        <f t="shared" ca="1" si="101"/>
        <v>0</v>
      </c>
      <c r="N344" s="1151">
        <f t="shared" ca="1" si="110"/>
        <v>0</v>
      </c>
      <c r="O344" s="1094"/>
      <c r="P344" s="1151">
        <f t="shared" ca="1" si="102"/>
        <v>0</v>
      </c>
      <c r="Q344" s="1151">
        <f t="shared" ca="1" si="103"/>
        <v>0</v>
      </c>
      <c r="R344" s="1151">
        <f t="shared" ca="1" si="111"/>
        <v>5.9604644775390625E-8</v>
      </c>
      <c r="S344" s="1151">
        <f t="shared" ca="1" si="112"/>
        <v>0</v>
      </c>
      <c r="T344" s="1151">
        <f t="shared" ca="1" si="104"/>
        <v>5.9604644775390625E-8</v>
      </c>
      <c r="U344" s="1153">
        <f t="shared" ca="1" si="105"/>
        <v>7.6679674748354119E-18</v>
      </c>
      <c r="V344" s="1154" t="str">
        <f t="shared" ca="1" si="106"/>
        <v>n.a.</v>
      </c>
      <c r="X344" s="1155">
        <f t="shared" ca="1" si="113"/>
        <v>-5.9604644775390625E-8</v>
      </c>
      <c r="Y344" s="1155">
        <f t="shared" ca="1" si="107"/>
        <v>0</v>
      </c>
      <c r="Z344" s="1155">
        <f t="shared" ca="1" si="108"/>
        <v>-5.9604644775390625E-8</v>
      </c>
      <c r="AA344" s="1153">
        <f t="shared" ca="1" si="109"/>
        <v>-1.4566139974435636E-16</v>
      </c>
      <c r="AB344" s="1126"/>
    </row>
    <row r="345" spans="1:28">
      <c r="A345" s="1165">
        <f>'AMORT. PROFILE 0% CPR'!A345</f>
        <v>55180</v>
      </c>
      <c r="C345" s="1125"/>
      <c r="D345" s="1146">
        <f t="shared" ca="1" si="95"/>
        <v>55884</v>
      </c>
      <c r="E345" s="1147">
        <f t="shared" ca="1" si="96"/>
        <v>55911</v>
      </c>
      <c r="F345" s="1148">
        <f t="shared" ca="1" si="97"/>
        <v>10196</v>
      </c>
      <c r="G345" s="1149">
        <f ca="1">IF(F345&lt;&gt;"",COUNTIF($F$11:F345,"&gt;0"),"")</f>
        <v>335</v>
      </c>
      <c r="H345" s="1150"/>
      <c r="I345" s="1094"/>
      <c r="J345" s="1151">
        <f t="shared" ca="1" si="98"/>
        <v>0</v>
      </c>
      <c r="K345" s="1152">
        <f t="shared" ca="1" si="99"/>
        <v>0</v>
      </c>
      <c r="L345" s="1151">
        <f t="shared" ca="1" si="100"/>
        <v>0</v>
      </c>
      <c r="M345" s="1151">
        <f t="shared" ca="1" si="101"/>
        <v>0</v>
      </c>
      <c r="N345" s="1151">
        <f t="shared" ca="1" si="110"/>
        <v>0</v>
      </c>
      <c r="O345" s="1094"/>
      <c r="P345" s="1151">
        <f t="shared" ca="1" si="102"/>
        <v>0</v>
      </c>
      <c r="Q345" s="1151">
        <f t="shared" ca="1" si="103"/>
        <v>0</v>
      </c>
      <c r="R345" s="1151">
        <f t="shared" ca="1" si="111"/>
        <v>5.9604644775390625E-8</v>
      </c>
      <c r="S345" s="1151">
        <f t="shared" ca="1" si="112"/>
        <v>0</v>
      </c>
      <c r="T345" s="1151">
        <f t="shared" ca="1" si="104"/>
        <v>5.9604644775390625E-8</v>
      </c>
      <c r="U345" s="1153">
        <f t="shared" ca="1" si="105"/>
        <v>7.6679674748354119E-18</v>
      </c>
      <c r="V345" s="1154" t="str">
        <f t="shared" ca="1" si="106"/>
        <v>n.a.</v>
      </c>
      <c r="X345" s="1155">
        <f t="shared" ca="1" si="113"/>
        <v>-5.9604644775390625E-8</v>
      </c>
      <c r="Y345" s="1155">
        <f t="shared" ca="1" si="107"/>
        <v>0</v>
      </c>
      <c r="Z345" s="1155">
        <f t="shared" ca="1" si="108"/>
        <v>-5.9604644775390625E-8</v>
      </c>
      <c r="AA345" s="1153">
        <f t="shared" ca="1" si="109"/>
        <v>-1.4566139974435636E-16</v>
      </c>
      <c r="AB345" s="1126"/>
    </row>
    <row r="346" spans="1:28">
      <c r="A346" s="1165">
        <f>'AMORT. PROFILE 0% CPR'!A346</f>
        <v>55211</v>
      </c>
      <c r="C346" s="1125"/>
      <c r="D346" s="1146">
        <f t="shared" ca="1" si="95"/>
        <v>55915</v>
      </c>
      <c r="E346" s="1147">
        <f t="shared" ca="1" si="96"/>
        <v>55942</v>
      </c>
      <c r="F346" s="1148">
        <f t="shared" ca="1" si="97"/>
        <v>10227</v>
      </c>
      <c r="G346" s="1149">
        <f ca="1">IF(F346&lt;&gt;"",COUNTIF($F$11:F346,"&gt;0"),"")</f>
        <v>336</v>
      </c>
      <c r="H346" s="1150"/>
      <c r="I346" s="1094"/>
      <c r="J346" s="1151">
        <f t="shared" ca="1" si="98"/>
        <v>0</v>
      </c>
      <c r="K346" s="1152">
        <f t="shared" ca="1" si="99"/>
        <v>0</v>
      </c>
      <c r="L346" s="1151">
        <f t="shared" ca="1" si="100"/>
        <v>0</v>
      </c>
      <c r="M346" s="1151">
        <f t="shared" ca="1" si="101"/>
        <v>0</v>
      </c>
      <c r="N346" s="1151">
        <f t="shared" ca="1" si="110"/>
        <v>0</v>
      </c>
      <c r="O346" s="1094"/>
      <c r="P346" s="1151">
        <f t="shared" ca="1" si="102"/>
        <v>0</v>
      </c>
      <c r="Q346" s="1151">
        <f t="shared" ca="1" si="103"/>
        <v>0</v>
      </c>
      <c r="R346" s="1151">
        <f t="shared" ca="1" si="111"/>
        <v>5.9604644775390625E-8</v>
      </c>
      <c r="S346" s="1151">
        <f t="shared" ca="1" si="112"/>
        <v>0</v>
      </c>
      <c r="T346" s="1151">
        <f t="shared" ca="1" si="104"/>
        <v>5.9604644775390625E-8</v>
      </c>
      <c r="U346" s="1153">
        <f t="shared" ca="1" si="105"/>
        <v>7.6679674748354119E-18</v>
      </c>
      <c r="V346" s="1154" t="str">
        <f t="shared" ca="1" si="106"/>
        <v>n.a.</v>
      </c>
      <c r="X346" s="1155">
        <f t="shared" ca="1" si="113"/>
        <v>-5.9604644775390625E-8</v>
      </c>
      <c r="Y346" s="1155">
        <f t="shared" ca="1" si="107"/>
        <v>0</v>
      </c>
      <c r="Z346" s="1155">
        <f t="shared" ca="1" si="108"/>
        <v>-5.9604644775390625E-8</v>
      </c>
      <c r="AA346" s="1153">
        <f t="shared" ca="1" si="109"/>
        <v>-1.4566139974435636E-16</v>
      </c>
      <c r="AB346" s="1126"/>
    </row>
    <row r="347" spans="1:28">
      <c r="A347" s="1165">
        <f>'AMORT. PROFILE 0% CPR'!A347</f>
        <v>55239</v>
      </c>
      <c r="C347" s="1125"/>
      <c r="D347" s="1146">
        <f t="shared" ca="1" si="95"/>
        <v>55943</v>
      </c>
      <c r="E347" s="1147">
        <f t="shared" ca="1" si="96"/>
        <v>55970</v>
      </c>
      <c r="F347" s="1148">
        <f t="shared" ca="1" si="97"/>
        <v>10255</v>
      </c>
      <c r="G347" s="1149">
        <f ca="1">IF(F347&lt;&gt;"",COUNTIF($F$11:F347,"&gt;0"),"")</f>
        <v>337</v>
      </c>
      <c r="H347" s="1150"/>
      <c r="I347" s="1094"/>
      <c r="J347" s="1151">
        <f t="shared" ca="1" si="98"/>
        <v>0</v>
      </c>
      <c r="K347" s="1152">
        <f t="shared" ca="1" si="99"/>
        <v>0</v>
      </c>
      <c r="L347" s="1151">
        <f t="shared" ca="1" si="100"/>
        <v>0</v>
      </c>
      <c r="M347" s="1151">
        <f t="shared" ca="1" si="101"/>
        <v>0</v>
      </c>
      <c r="N347" s="1151">
        <f t="shared" ca="1" si="110"/>
        <v>0</v>
      </c>
      <c r="O347" s="1094"/>
      <c r="P347" s="1151">
        <f t="shared" ca="1" si="102"/>
        <v>0</v>
      </c>
      <c r="Q347" s="1151">
        <f t="shared" ca="1" si="103"/>
        <v>0</v>
      </c>
      <c r="R347" s="1151">
        <f t="shared" ca="1" si="111"/>
        <v>5.9604644775390625E-8</v>
      </c>
      <c r="S347" s="1151">
        <f t="shared" ca="1" si="112"/>
        <v>0</v>
      </c>
      <c r="T347" s="1151">
        <f t="shared" ca="1" si="104"/>
        <v>5.9604644775390625E-8</v>
      </c>
      <c r="U347" s="1153">
        <f t="shared" ca="1" si="105"/>
        <v>7.6679674748354119E-18</v>
      </c>
      <c r="V347" s="1154" t="str">
        <f t="shared" ca="1" si="106"/>
        <v>n.a.</v>
      </c>
      <c r="X347" s="1155">
        <f t="shared" ca="1" si="113"/>
        <v>-5.9604644775390625E-8</v>
      </c>
      <c r="Y347" s="1155">
        <f t="shared" ca="1" si="107"/>
        <v>0</v>
      </c>
      <c r="Z347" s="1155">
        <f t="shared" ca="1" si="108"/>
        <v>-5.9604644775390625E-8</v>
      </c>
      <c r="AA347" s="1153">
        <f t="shared" ca="1" si="109"/>
        <v>-1.4566139974435636E-16</v>
      </c>
      <c r="AB347" s="1126"/>
    </row>
    <row r="348" spans="1:28">
      <c r="A348" s="1165">
        <f>'AMORT. PROFILE 0% CPR'!A348</f>
        <v>55270</v>
      </c>
      <c r="C348" s="1125"/>
      <c r="D348" s="1146">
        <f t="shared" ca="1" si="95"/>
        <v>55974</v>
      </c>
      <c r="E348" s="1147">
        <f t="shared" ca="1" si="96"/>
        <v>56002</v>
      </c>
      <c r="F348" s="1148">
        <f t="shared" ca="1" si="97"/>
        <v>10287</v>
      </c>
      <c r="G348" s="1149">
        <f ca="1">IF(F348&lt;&gt;"",COUNTIF($F$11:F348,"&gt;0"),"")</f>
        <v>338</v>
      </c>
      <c r="H348" s="1150"/>
      <c r="I348" s="1094"/>
      <c r="J348" s="1151">
        <f t="shared" ca="1" si="98"/>
        <v>0</v>
      </c>
      <c r="K348" s="1152">
        <f t="shared" ca="1" si="99"/>
        <v>0</v>
      </c>
      <c r="L348" s="1151">
        <f t="shared" ca="1" si="100"/>
        <v>0</v>
      </c>
      <c r="M348" s="1151">
        <f t="shared" ca="1" si="101"/>
        <v>0</v>
      </c>
      <c r="N348" s="1151">
        <f t="shared" ca="1" si="110"/>
        <v>0</v>
      </c>
      <c r="O348" s="1094"/>
      <c r="P348" s="1151">
        <f t="shared" ca="1" si="102"/>
        <v>0</v>
      </c>
      <c r="Q348" s="1151">
        <f t="shared" ca="1" si="103"/>
        <v>0</v>
      </c>
      <c r="R348" s="1151">
        <f t="shared" ca="1" si="111"/>
        <v>5.9604644775390625E-8</v>
      </c>
      <c r="S348" s="1151">
        <f t="shared" ca="1" si="112"/>
        <v>0</v>
      </c>
      <c r="T348" s="1151">
        <f t="shared" ca="1" si="104"/>
        <v>5.9604644775390625E-8</v>
      </c>
      <c r="U348" s="1153">
        <f t="shared" ca="1" si="105"/>
        <v>7.6679674748354119E-18</v>
      </c>
      <c r="V348" s="1154" t="str">
        <f t="shared" ca="1" si="106"/>
        <v>n.a.</v>
      </c>
      <c r="X348" s="1155">
        <f t="shared" ca="1" si="113"/>
        <v>-5.9604644775390625E-8</v>
      </c>
      <c r="Y348" s="1155">
        <f t="shared" ca="1" si="107"/>
        <v>0</v>
      </c>
      <c r="Z348" s="1155">
        <f t="shared" ca="1" si="108"/>
        <v>-5.9604644775390625E-8</v>
      </c>
      <c r="AA348" s="1153">
        <f t="shared" ca="1" si="109"/>
        <v>-1.4566139974435636E-16</v>
      </c>
      <c r="AB348" s="1126"/>
    </row>
    <row r="349" spans="1:28">
      <c r="A349" s="1165">
        <f>'AMORT. PROFILE 0% CPR'!A349</f>
        <v>55302</v>
      </c>
      <c r="C349" s="1125"/>
      <c r="D349" s="1146">
        <f t="shared" ca="1" si="95"/>
        <v>56004</v>
      </c>
      <c r="E349" s="1147">
        <f t="shared" ca="1" si="96"/>
        <v>56031</v>
      </c>
      <c r="F349" s="1148">
        <f t="shared" ca="1" si="97"/>
        <v>10316</v>
      </c>
      <c r="G349" s="1149">
        <f ca="1">IF(F349&lt;&gt;"",COUNTIF($F$11:F349,"&gt;0"),"")</f>
        <v>339</v>
      </c>
      <c r="H349" s="1150"/>
      <c r="I349" s="1094"/>
      <c r="J349" s="1151">
        <f t="shared" ca="1" si="98"/>
        <v>0</v>
      </c>
      <c r="K349" s="1152">
        <f t="shared" ca="1" si="99"/>
        <v>0</v>
      </c>
      <c r="L349" s="1151">
        <f t="shared" ca="1" si="100"/>
        <v>0</v>
      </c>
      <c r="M349" s="1151">
        <f t="shared" ca="1" si="101"/>
        <v>0</v>
      </c>
      <c r="N349" s="1151">
        <f t="shared" ca="1" si="110"/>
        <v>0</v>
      </c>
      <c r="O349" s="1094"/>
      <c r="P349" s="1151">
        <f t="shared" ca="1" si="102"/>
        <v>0</v>
      </c>
      <c r="Q349" s="1151">
        <f t="shared" ca="1" si="103"/>
        <v>0</v>
      </c>
      <c r="R349" s="1151">
        <f t="shared" ca="1" si="111"/>
        <v>5.9604644775390625E-8</v>
      </c>
      <c r="S349" s="1151">
        <f t="shared" ca="1" si="112"/>
        <v>0</v>
      </c>
      <c r="T349" s="1151">
        <f t="shared" ca="1" si="104"/>
        <v>5.9604644775390625E-8</v>
      </c>
      <c r="U349" s="1153">
        <f t="shared" ca="1" si="105"/>
        <v>7.6679674748354119E-18</v>
      </c>
      <c r="V349" s="1154" t="str">
        <f t="shared" ca="1" si="106"/>
        <v>n.a.</v>
      </c>
      <c r="X349" s="1155">
        <f t="shared" ca="1" si="113"/>
        <v>-5.9604644775390625E-8</v>
      </c>
      <c r="Y349" s="1155">
        <f t="shared" ca="1" si="107"/>
        <v>0</v>
      </c>
      <c r="Z349" s="1155">
        <f t="shared" ca="1" si="108"/>
        <v>-5.9604644775390625E-8</v>
      </c>
      <c r="AA349" s="1153">
        <f t="shared" ca="1" si="109"/>
        <v>-1.4566139974435636E-16</v>
      </c>
      <c r="AB349" s="1126"/>
    </row>
    <row r="350" spans="1:28">
      <c r="A350" s="1165">
        <f>'AMORT. PROFILE 0% CPR'!A350</f>
        <v>55331</v>
      </c>
      <c r="C350" s="1125"/>
      <c r="D350" s="1146">
        <f t="shared" ca="1" si="95"/>
        <v>56035</v>
      </c>
      <c r="E350" s="1147">
        <f t="shared" ca="1" si="96"/>
        <v>56062</v>
      </c>
      <c r="F350" s="1148">
        <f t="shared" ca="1" si="97"/>
        <v>10347</v>
      </c>
      <c r="G350" s="1149">
        <f ca="1">IF(F350&lt;&gt;"",COUNTIF($F$11:F350,"&gt;0"),"")</f>
        <v>340</v>
      </c>
      <c r="H350" s="1150"/>
      <c r="I350" s="1094"/>
      <c r="J350" s="1151">
        <f t="shared" ca="1" si="98"/>
        <v>0</v>
      </c>
      <c r="K350" s="1152">
        <f t="shared" ca="1" si="99"/>
        <v>0</v>
      </c>
      <c r="L350" s="1151">
        <f t="shared" ca="1" si="100"/>
        <v>0</v>
      </c>
      <c r="M350" s="1151">
        <f t="shared" ca="1" si="101"/>
        <v>0</v>
      </c>
      <c r="N350" s="1151">
        <f t="shared" ca="1" si="110"/>
        <v>0</v>
      </c>
      <c r="O350" s="1094"/>
      <c r="P350" s="1151">
        <f t="shared" ca="1" si="102"/>
        <v>0</v>
      </c>
      <c r="Q350" s="1151">
        <f t="shared" ca="1" si="103"/>
        <v>0</v>
      </c>
      <c r="R350" s="1151">
        <f t="shared" ca="1" si="111"/>
        <v>5.9604644775390625E-8</v>
      </c>
      <c r="S350" s="1151">
        <f t="shared" ca="1" si="112"/>
        <v>0</v>
      </c>
      <c r="T350" s="1151">
        <f t="shared" ca="1" si="104"/>
        <v>5.9604644775390625E-8</v>
      </c>
      <c r="U350" s="1153">
        <f t="shared" ca="1" si="105"/>
        <v>7.6679674748354119E-18</v>
      </c>
      <c r="V350" s="1154" t="str">
        <f t="shared" ca="1" si="106"/>
        <v>n.a.</v>
      </c>
      <c r="X350" s="1155">
        <f t="shared" ca="1" si="113"/>
        <v>-5.9604644775390625E-8</v>
      </c>
      <c r="Y350" s="1155">
        <f t="shared" ca="1" si="107"/>
        <v>0</v>
      </c>
      <c r="Z350" s="1155">
        <f t="shared" ca="1" si="108"/>
        <v>-5.9604644775390625E-8</v>
      </c>
      <c r="AA350" s="1153">
        <f t="shared" ca="1" si="109"/>
        <v>-1.4566139974435636E-16</v>
      </c>
      <c r="AB350" s="1126"/>
    </row>
    <row r="351" spans="1:28">
      <c r="A351" s="1165">
        <f>'AMORT. PROFILE 0% CPR'!A351</f>
        <v>55361</v>
      </c>
      <c r="C351" s="1125"/>
      <c r="D351" s="1146">
        <f t="shared" ca="1" si="95"/>
        <v>56065</v>
      </c>
      <c r="E351" s="1147">
        <f t="shared" ca="1" si="96"/>
        <v>56093</v>
      </c>
      <c r="F351" s="1148">
        <f t="shared" ca="1" si="97"/>
        <v>10378</v>
      </c>
      <c r="G351" s="1149">
        <f ca="1">IF(F351&lt;&gt;"",COUNTIF($F$11:F351,"&gt;0"),"")</f>
        <v>341</v>
      </c>
      <c r="H351" s="1150"/>
      <c r="I351" s="1094"/>
      <c r="J351" s="1151">
        <f t="shared" ca="1" si="98"/>
        <v>0</v>
      </c>
      <c r="K351" s="1152">
        <f t="shared" ca="1" si="99"/>
        <v>0</v>
      </c>
      <c r="L351" s="1151">
        <f t="shared" ca="1" si="100"/>
        <v>0</v>
      </c>
      <c r="M351" s="1151">
        <f t="shared" ca="1" si="101"/>
        <v>0</v>
      </c>
      <c r="N351" s="1151">
        <f t="shared" ca="1" si="110"/>
        <v>0</v>
      </c>
      <c r="O351" s="1094"/>
      <c r="P351" s="1151">
        <f t="shared" ca="1" si="102"/>
        <v>0</v>
      </c>
      <c r="Q351" s="1151">
        <f t="shared" ca="1" si="103"/>
        <v>0</v>
      </c>
      <c r="R351" s="1151">
        <f t="shared" ca="1" si="111"/>
        <v>5.9604644775390625E-8</v>
      </c>
      <c r="S351" s="1151">
        <f t="shared" ca="1" si="112"/>
        <v>0</v>
      </c>
      <c r="T351" s="1151">
        <f t="shared" ca="1" si="104"/>
        <v>5.9604644775390625E-8</v>
      </c>
      <c r="U351" s="1153">
        <f t="shared" ca="1" si="105"/>
        <v>7.6679674748354119E-18</v>
      </c>
      <c r="V351" s="1154" t="str">
        <f t="shared" ca="1" si="106"/>
        <v>n.a.</v>
      </c>
      <c r="X351" s="1155">
        <f t="shared" ca="1" si="113"/>
        <v>-5.9604644775390625E-8</v>
      </c>
      <c r="Y351" s="1155">
        <f t="shared" ca="1" si="107"/>
        <v>0</v>
      </c>
      <c r="Z351" s="1155">
        <f t="shared" ca="1" si="108"/>
        <v>-5.9604644775390625E-8</v>
      </c>
      <c r="AA351" s="1153">
        <f t="shared" ca="1" si="109"/>
        <v>-1.4566139974435636E-16</v>
      </c>
      <c r="AB351" s="1126"/>
    </row>
    <row r="352" spans="1:28">
      <c r="A352" s="1165">
        <f>'AMORT. PROFILE 0% CPR'!A352</f>
        <v>55393</v>
      </c>
      <c r="C352" s="1125"/>
      <c r="D352" s="1146">
        <f t="shared" ca="1" si="95"/>
        <v>56096</v>
      </c>
      <c r="E352" s="1147">
        <f t="shared" ca="1" si="96"/>
        <v>56123</v>
      </c>
      <c r="F352" s="1148">
        <f t="shared" ca="1" si="97"/>
        <v>10408</v>
      </c>
      <c r="G352" s="1149">
        <f ca="1">IF(F352&lt;&gt;"",COUNTIF($F$11:F352,"&gt;0"),"")</f>
        <v>342</v>
      </c>
      <c r="H352" s="1150"/>
      <c r="I352" s="1094"/>
      <c r="J352" s="1151">
        <f t="shared" ca="1" si="98"/>
        <v>0</v>
      </c>
      <c r="K352" s="1152">
        <f t="shared" ca="1" si="99"/>
        <v>0</v>
      </c>
      <c r="L352" s="1151">
        <f t="shared" ca="1" si="100"/>
        <v>0</v>
      </c>
      <c r="M352" s="1151">
        <f t="shared" ca="1" si="101"/>
        <v>0</v>
      </c>
      <c r="N352" s="1151">
        <f t="shared" ca="1" si="110"/>
        <v>0</v>
      </c>
      <c r="O352" s="1094"/>
      <c r="P352" s="1151">
        <f t="shared" ca="1" si="102"/>
        <v>0</v>
      </c>
      <c r="Q352" s="1151">
        <f t="shared" ca="1" si="103"/>
        <v>0</v>
      </c>
      <c r="R352" s="1151">
        <f t="shared" ca="1" si="111"/>
        <v>5.9604644775390625E-8</v>
      </c>
      <c r="S352" s="1151">
        <f t="shared" ca="1" si="112"/>
        <v>0</v>
      </c>
      <c r="T352" s="1151">
        <f t="shared" ca="1" si="104"/>
        <v>5.9604644775390625E-8</v>
      </c>
      <c r="U352" s="1153">
        <f t="shared" ca="1" si="105"/>
        <v>7.6679674748354119E-18</v>
      </c>
      <c r="V352" s="1154" t="str">
        <f t="shared" ca="1" si="106"/>
        <v>n.a.</v>
      </c>
      <c r="X352" s="1155">
        <f t="shared" ca="1" si="113"/>
        <v>-5.9604644775390625E-8</v>
      </c>
      <c r="Y352" s="1155">
        <f t="shared" ca="1" si="107"/>
        <v>0</v>
      </c>
      <c r="Z352" s="1155">
        <f t="shared" ca="1" si="108"/>
        <v>-5.9604644775390625E-8</v>
      </c>
      <c r="AA352" s="1153">
        <f t="shared" ca="1" si="109"/>
        <v>-1.4566139974435636E-16</v>
      </c>
      <c r="AB352" s="1126"/>
    </row>
    <row r="353" spans="1:28">
      <c r="A353" s="1165">
        <f>'AMORT. PROFILE 0% CPR'!A353</f>
        <v>55423</v>
      </c>
      <c r="C353" s="1125"/>
      <c r="D353" s="1146">
        <f t="shared" ca="1" si="95"/>
        <v>56127</v>
      </c>
      <c r="E353" s="1147">
        <f t="shared" ca="1" si="96"/>
        <v>56156</v>
      </c>
      <c r="F353" s="1148">
        <f t="shared" ca="1" si="97"/>
        <v>10441</v>
      </c>
      <c r="G353" s="1149">
        <f ca="1">IF(F353&lt;&gt;"",COUNTIF($F$11:F353,"&gt;0"),"")</f>
        <v>343</v>
      </c>
      <c r="H353" s="1150"/>
      <c r="I353" s="1094"/>
      <c r="J353" s="1151">
        <f t="shared" ca="1" si="98"/>
        <v>0</v>
      </c>
      <c r="K353" s="1152">
        <f t="shared" ca="1" si="99"/>
        <v>0</v>
      </c>
      <c r="L353" s="1151">
        <f t="shared" ca="1" si="100"/>
        <v>0</v>
      </c>
      <c r="M353" s="1151">
        <f t="shared" ca="1" si="101"/>
        <v>0</v>
      </c>
      <c r="N353" s="1151">
        <f t="shared" ca="1" si="110"/>
        <v>0</v>
      </c>
      <c r="O353" s="1094"/>
      <c r="P353" s="1151">
        <f t="shared" ca="1" si="102"/>
        <v>0</v>
      </c>
      <c r="Q353" s="1151">
        <f t="shared" ca="1" si="103"/>
        <v>0</v>
      </c>
      <c r="R353" s="1151">
        <f t="shared" ca="1" si="111"/>
        <v>5.9604644775390625E-8</v>
      </c>
      <c r="S353" s="1151">
        <f t="shared" ca="1" si="112"/>
        <v>0</v>
      </c>
      <c r="T353" s="1151">
        <f t="shared" ca="1" si="104"/>
        <v>5.9604644775390625E-8</v>
      </c>
      <c r="U353" s="1153">
        <f t="shared" ca="1" si="105"/>
        <v>7.6679674748354119E-18</v>
      </c>
      <c r="V353" s="1154" t="str">
        <f t="shared" ca="1" si="106"/>
        <v>n.a.</v>
      </c>
      <c r="X353" s="1155">
        <f t="shared" ca="1" si="113"/>
        <v>-5.9604644775390625E-8</v>
      </c>
      <c r="Y353" s="1155">
        <f t="shared" ca="1" si="107"/>
        <v>0</v>
      </c>
      <c r="Z353" s="1155">
        <f t="shared" ca="1" si="108"/>
        <v>-5.9604644775390625E-8</v>
      </c>
      <c r="AA353" s="1153">
        <f t="shared" ca="1" si="109"/>
        <v>-1.4566139974435636E-16</v>
      </c>
      <c r="AB353" s="1126"/>
    </row>
    <row r="354" spans="1:28">
      <c r="A354" s="1165">
        <f>'AMORT. PROFILE 0% CPR'!A354</f>
        <v>55453</v>
      </c>
      <c r="C354" s="1125"/>
      <c r="D354" s="1146">
        <f t="shared" ca="1" si="95"/>
        <v>56157</v>
      </c>
      <c r="E354" s="1147">
        <f t="shared" ca="1" si="96"/>
        <v>56184</v>
      </c>
      <c r="F354" s="1148">
        <f t="shared" ca="1" si="97"/>
        <v>10469</v>
      </c>
      <c r="G354" s="1149">
        <f ca="1">IF(F354&lt;&gt;"",COUNTIF($F$11:F354,"&gt;0"),"")</f>
        <v>344</v>
      </c>
      <c r="H354" s="1150"/>
      <c r="I354" s="1094"/>
      <c r="J354" s="1151">
        <f t="shared" ca="1" si="98"/>
        <v>0</v>
      </c>
      <c r="K354" s="1152">
        <f t="shared" ca="1" si="99"/>
        <v>0</v>
      </c>
      <c r="L354" s="1151">
        <f t="shared" ca="1" si="100"/>
        <v>0</v>
      </c>
      <c r="M354" s="1151">
        <f t="shared" ca="1" si="101"/>
        <v>0</v>
      </c>
      <c r="N354" s="1151">
        <f t="shared" ca="1" si="110"/>
        <v>0</v>
      </c>
      <c r="O354" s="1094"/>
      <c r="P354" s="1151">
        <f t="shared" ca="1" si="102"/>
        <v>0</v>
      </c>
      <c r="Q354" s="1151">
        <f t="shared" ca="1" si="103"/>
        <v>0</v>
      </c>
      <c r="R354" s="1151">
        <f t="shared" ca="1" si="111"/>
        <v>5.9604644775390625E-8</v>
      </c>
      <c r="S354" s="1151">
        <f t="shared" ca="1" si="112"/>
        <v>0</v>
      </c>
      <c r="T354" s="1151">
        <f t="shared" ca="1" si="104"/>
        <v>5.9604644775390625E-8</v>
      </c>
      <c r="U354" s="1153">
        <f t="shared" ca="1" si="105"/>
        <v>7.6679674748354119E-18</v>
      </c>
      <c r="V354" s="1154" t="str">
        <f t="shared" ca="1" si="106"/>
        <v>n.a.</v>
      </c>
      <c r="X354" s="1155">
        <f t="shared" ca="1" si="113"/>
        <v>-5.9604644775390625E-8</v>
      </c>
      <c r="Y354" s="1155">
        <f t="shared" ca="1" si="107"/>
        <v>0</v>
      </c>
      <c r="Z354" s="1155">
        <f t="shared" ca="1" si="108"/>
        <v>-5.9604644775390625E-8</v>
      </c>
      <c r="AA354" s="1153">
        <f t="shared" ca="1" si="109"/>
        <v>-1.4566139974435636E-16</v>
      </c>
      <c r="AB354" s="1126"/>
    </row>
    <row r="355" spans="1:28">
      <c r="A355" s="1165">
        <f>'AMORT. PROFILE 0% CPR'!A355</f>
        <v>55484</v>
      </c>
      <c r="C355" s="1125"/>
      <c r="D355" s="1146">
        <f t="shared" ref="D355:D418" ca="1" si="114">IF(E355&lt;&gt;"",EOMONTH(E355,-1),"")</f>
        <v>56188</v>
      </c>
      <c r="E355" s="1147">
        <f t="shared" ref="E355:E418" ca="1" si="115">IF(INDIRECT("A"&amp;(IFERROR(MATCH(E354,A:A),999)+1))&gt;0,INDIRECT("A"&amp;(IFERROR(MATCH(E354,A:A),999)+1)),"")</f>
        <v>56215</v>
      </c>
      <c r="F355" s="1148">
        <f t="shared" ref="F355:F418" ca="1" si="116">IF(E355&lt;&gt;"",E355-$A$31,"")</f>
        <v>10500</v>
      </c>
      <c r="G355" s="1149">
        <f ca="1">IF(F355&lt;&gt;"",COUNTIF($F$11:F355,"&gt;0"),"")</f>
        <v>345</v>
      </c>
      <c r="H355" s="1150"/>
      <c r="I355" s="1094"/>
      <c r="J355" s="1151">
        <f t="shared" ref="J355:J418" ca="1" si="117">IF(G355=1,$A$7,N354)</f>
        <v>0</v>
      </c>
      <c r="K355" s="1152">
        <f t="shared" ref="K355:K418" ca="1" si="118">H355*J355</f>
        <v>0</v>
      </c>
      <c r="L355" s="1151">
        <f t="shared" ref="L355:L418" ca="1" si="119">IF(E355&lt;&gt;"",(1-(1-$A$25)^(1/12))*(J355-K355),"")</f>
        <v>0</v>
      </c>
      <c r="M355" s="1151">
        <f t="shared" ref="M355:M418" ca="1" si="120">IF(J355-K355-L355&lt;$A$27*$A$5,J355-K355-L355,0)</f>
        <v>0</v>
      </c>
      <c r="N355" s="1151">
        <f t="shared" ref="N355:N418" ca="1" si="121">IF(E355&lt;&gt;"",J355-K355-L355-M355,"")</f>
        <v>0</v>
      </c>
      <c r="O355" s="1094"/>
      <c r="P355" s="1151">
        <f t="shared" ref="P355:P418" ca="1" si="122">IF(G355&lt;&gt; "", R355+X355-N355, "")</f>
        <v>0</v>
      </c>
      <c r="Q355" s="1151">
        <f t="shared" ref="Q355:Q418" ca="1" si="123">IF(E355&lt;&gt;"", N355*(1-$A$15), "")</f>
        <v>0</v>
      </c>
      <c r="R355" s="1151">
        <f t="shared" ref="R355:R418" ca="1" si="124">IF(E355&lt;&gt;"", T354, "")</f>
        <v>5.9604644775390625E-8</v>
      </c>
      <c r="S355" s="1151">
        <f t="shared" ref="S355:S418" ca="1" si="125">IF(E355&lt;&gt;"", MIN(P355,MAX(R355-Q355,0)), "")</f>
        <v>0</v>
      </c>
      <c r="T355" s="1151">
        <f t="shared" ref="T355:T418" ca="1" si="126">IF(E355&lt;&gt;"", R355-S355, "")</f>
        <v>5.9604644775390625E-8</v>
      </c>
      <c r="U355" s="1153">
        <f t="shared" ref="U355:U418" ca="1" si="127">IF(E355&lt;&gt;"", R355/$A$11, "")</f>
        <v>7.6679674748354119E-18</v>
      </c>
      <c r="V355" s="1154" t="str">
        <f t="shared" ref="V355:V418" ca="1" si="128">IF(E355&lt;&gt;"", IFERROR(1-T355/N355, "n.a."), "")</f>
        <v>n.a.</v>
      </c>
      <c r="X355" s="1155">
        <f t="shared" ref="X355:X418" ca="1" si="129">IF(E355&lt;&gt;"", Z354, "")</f>
        <v>-5.9604644775390625E-8</v>
      </c>
      <c r="Y355" s="1155">
        <f t="shared" ref="Y355:Y418" ca="1" si="130">IF(E355&lt;&gt;"", P355-S355, "")</f>
        <v>0</v>
      </c>
      <c r="Z355" s="1155">
        <f t="shared" ref="Z355:Z418" ca="1" si="131">IF(E355&lt;&gt;"", X355-Y355, "")</f>
        <v>-5.9604644775390625E-8</v>
      </c>
      <c r="AA355" s="1153">
        <f t="shared" ref="AA355:AA418" ca="1" si="132">IF(E355&lt;&gt;"", X355/$A$19, "")</f>
        <v>-1.4566139974435636E-16</v>
      </c>
      <c r="AB355" s="1126"/>
    </row>
    <row r="356" spans="1:28">
      <c r="A356" s="1165">
        <f>'AMORT. PROFILE 0% CPR'!A356</f>
        <v>55514</v>
      </c>
      <c r="C356" s="1125"/>
      <c r="D356" s="1146">
        <f t="shared" ca="1" si="114"/>
        <v>56218</v>
      </c>
      <c r="E356" s="1147">
        <f t="shared" ca="1" si="115"/>
        <v>56247</v>
      </c>
      <c r="F356" s="1148">
        <f t="shared" ca="1" si="116"/>
        <v>10532</v>
      </c>
      <c r="G356" s="1149">
        <f ca="1">IF(F356&lt;&gt;"",COUNTIF($F$11:F356,"&gt;0"),"")</f>
        <v>346</v>
      </c>
      <c r="H356" s="1150"/>
      <c r="I356" s="1094"/>
      <c r="J356" s="1151">
        <f t="shared" ca="1" si="117"/>
        <v>0</v>
      </c>
      <c r="K356" s="1152">
        <f t="shared" ca="1" si="118"/>
        <v>0</v>
      </c>
      <c r="L356" s="1151">
        <f t="shared" ca="1" si="119"/>
        <v>0</v>
      </c>
      <c r="M356" s="1151">
        <f t="shared" ca="1" si="120"/>
        <v>0</v>
      </c>
      <c r="N356" s="1151">
        <f t="shared" ca="1" si="121"/>
        <v>0</v>
      </c>
      <c r="O356" s="1094"/>
      <c r="P356" s="1151">
        <f t="shared" ca="1" si="122"/>
        <v>0</v>
      </c>
      <c r="Q356" s="1151">
        <f t="shared" ca="1" si="123"/>
        <v>0</v>
      </c>
      <c r="R356" s="1151">
        <f t="shared" ca="1" si="124"/>
        <v>5.9604644775390625E-8</v>
      </c>
      <c r="S356" s="1151">
        <f t="shared" ca="1" si="125"/>
        <v>0</v>
      </c>
      <c r="T356" s="1151">
        <f t="shared" ca="1" si="126"/>
        <v>5.9604644775390625E-8</v>
      </c>
      <c r="U356" s="1153">
        <f t="shared" ca="1" si="127"/>
        <v>7.6679674748354119E-18</v>
      </c>
      <c r="V356" s="1154" t="str">
        <f t="shared" ca="1" si="128"/>
        <v>n.a.</v>
      </c>
      <c r="X356" s="1155">
        <f t="shared" ca="1" si="129"/>
        <v>-5.9604644775390625E-8</v>
      </c>
      <c r="Y356" s="1155">
        <f t="shared" ca="1" si="130"/>
        <v>0</v>
      </c>
      <c r="Z356" s="1155">
        <f t="shared" ca="1" si="131"/>
        <v>-5.9604644775390625E-8</v>
      </c>
      <c r="AA356" s="1153">
        <f t="shared" ca="1" si="132"/>
        <v>-1.4566139974435636E-16</v>
      </c>
      <c r="AB356" s="1126"/>
    </row>
    <row r="357" spans="1:28">
      <c r="A357" s="1165">
        <f>'AMORT. PROFILE 0% CPR'!A357</f>
        <v>55547</v>
      </c>
      <c r="C357" s="1125"/>
      <c r="D357" s="1146">
        <f t="shared" ca="1" si="114"/>
        <v>56249</v>
      </c>
      <c r="E357" s="1147">
        <f t="shared" ca="1" si="115"/>
        <v>56276</v>
      </c>
      <c r="F357" s="1148">
        <f t="shared" ca="1" si="116"/>
        <v>10561</v>
      </c>
      <c r="G357" s="1149">
        <f ca="1">IF(F357&lt;&gt;"",COUNTIF($F$11:F357,"&gt;0"),"")</f>
        <v>347</v>
      </c>
      <c r="H357" s="1150"/>
      <c r="I357" s="1094"/>
      <c r="J357" s="1151">
        <f t="shared" ca="1" si="117"/>
        <v>0</v>
      </c>
      <c r="K357" s="1152">
        <f t="shared" ca="1" si="118"/>
        <v>0</v>
      </c>
      <c r="L357" s="1151">
        <f t="shared" ca="1" si="119"/>
        <v>0</v>
      </c>
      <c r="M357" s="1151">
        <f t="shared" ca="1" si="120"/>
        <v>0</v>
      </c>
      <c r="N357" s="1151">
        <f t="shared" ca="1" si="121"/>
        <v>0</v>
      </c>
      <c r="O357" s="1094"/>
      <c r="P357" s="1151">
        <f t="shared" ca="1" si="122"/>
        <v>0</v>
      </c>
      <c r="Q357" s="1151">
        <f t="shared" ca="1" si="123"/>
        <v>0</v>
      </c>
      <c r="R357" s="1151">
        <f t="shared" ca="1" si="124"/>
        <v>5.9604644775390625E-8</v>
      </c>
      <c r="S357" s="1151">
        <f t="shared" ca="1" si="125"/>
        <v>0</v>
      </c>
      <c r="T357" s="1151">
        <f t="shared" ca="1" si="126"/>
        <v>5.9604644775390625E-8</v>
      </c>
      <c r="U357" s="1153">
        <f t="shared" ca="1" si="127"/>
        <v>7.6679674748354119E-18</v>
      </c>
      <c r="V357" s="1154" t="str">
        <f t="shared" ca="1" si="128"/>
        <v>n.a.</v>
      </c>
      <c r="X357" s="1155">
        <f t="shared" ca="1" si="129"/>
        <v>-5.9604644775390625E-8</v>
      </c>
      <c r="Y357" s="1155">
        <f t="shared" ca="1" si="130"/>
        <v>0</v>
      </c>
      <c r="Z357" s="1155">
        <f t="shared" ca="1" si="131"/>
        <v>-5.9604644775390625E-8</v>
      </c>
      <c r="AA357" s="1153">
        <f t="shared" ca="1" si="132"/>
        <v>-1.4566139974435636E-16</v>
      </c>
      <c r="AB357" s="1126"/>
    </row>
    <row r="358" spans="1:28">
      <c r="A358" s="1165">
        <f>'AMORT. PROFILE 0% CPR'!A358</f>
        <v>55576</v>
      </c>
      <c r="C358" s="1125"/>
      <c r="D358" s="1146">
        <f t="shared" ca="1" si="114"/>
        <v>56280</v>
      </c>
      <c r="E358" s="1147">
        <f t="shared" ca="1" si="115"/>
        <v>56307</v>
      </c>
      <c r="F358" s="1148">
        <f t="shared" ca="1" si="116"/>
        <v>10592</v>
      </c>
      <c r="G358" s="1149">
        <f ca="1">IF(F358&lt;&gt;"",COUNTIF($F$11:F358,"&gt;0"),"")</f>
        <v>348</v>
      </c>
      <c r="H358" s="1150"/>
      <c r="I358" s="1094"/>
      <c r="J358" s="1151">
        <f t="shared" ca="1" si="117"/>
        <v>0</v>
      </c>
      <c r="K358" s="1152">
        <f t="shared" ca="1" si="118"/>
        <v>0</v>
      </c>
      <c r="L358" s="1151">
        <f t="shared" ca="1" si="119"/>
        <v>0</v>
      </c>
      <c r="M358" s="1151">
        <f t="shared" ca="1" si="120"/>
        <v>0</v>
      </c>
      <c r="N358" s="1151">
        <f t="shared" ca="1" si="121"/>
        <v>0</v>
      </c>
      <c r="O358" s="1094"/>
      <c r="P358" s="1151">
        <f t="shared" ca="1" si="122"/>
        <v>0</v>
      </c>
      <c r="Q358" s="1151">
        <f t="shared" ca="1" si="123"/>
        <v>0</v>
      </c>
      <c r="R358" s="1151">
        <f t="shared" ca="1" si="124"/>
        <v>5.9604644775390625E-8</v>
      </c>
      <c r="S358" s="1151">
        <f t="shared" ca="1" si="125"/>
        <v>0</v>
      </c>
      <c r="T358" s="1151">
        <f t="shared" ca="1" si="126"/>
        <v>5.9604644775390625E-8</v>
      </c>
      <c r="U358" s="1153">
        <f t="shared" ca="1" si="127"/>
        <v>7.6679674748354119E-18</v>
      </c>
      <c r="V358" s="1154" t="str">
        <f t="shared" ca="1" si="128"/>
        <v>n.a.</v>
      </c>
      <c r="X358" s="1155">
        <f t="shared" ca="1" si="129"/>
        <v>-5.9604644775390625E-8</v>
      </c>
      <c r="Y358" s="1155">
        <f t="shared" ca="1" si="130"/>
        <v>0</v>
      </c>
      <c r="Z358" s="1155">
        <f t="shared" ca="1" si="131"/>
        <v>-5.9604644775390625E-8</v>
      </c>
      <c r="AA358" s="1153">
        <f t="shared" ca="1" si="132"/>
        <v>-1.4566139974435636E-16</v>
      </c>
      <c r="AB358" s="1126"/>
    </row>
    <row r="359" spans="1:28">
      <c r="A359" s="1165">
        <f>'AMORT. PROFILE 0% CPR'!A359</f>
        <v>55605</v>
      </c>
      <c r="C359" s="1125"/>
      <c r="D359" s="1146">
        <f t="shared" ca="1" si="114"/>
        <v>56308</v>
      </c>
      <c r="E359" s="1147">
        <f t="shared" ca="1" si="115"/>
        <v>56335</v>
      </c>
      <c r="F359" s="1148">
        <f t="shared" ca="1" si="116"/>
        <v>10620</v>
      </c>
      <c r="G359" s="1149">
        <f ca="1">IF(F359&lt;&gt;"",COUNTIF($F$11:F359,"&gt;0"),"")</f>
        <v>349</v>
      </c>
      <c r="H359" s="1150"/>
      <c r="I359" s="1094"/>
      <c r="J359" s="1151">
        <f t="shared" ca="1" si="117"/>
        <v>0</v>
      </c>
      <c r="K359" s="1152">
        <f t="shared" ca="1" si="118"/>
        <v>0</v>
      </c>
      <c r="L359" s="1151">
        <f t="shared" ca="1" si="119"/>
        <v>0</v>
      </c>
      <c r="M359" s="1151">
        <f t="shared" ca="1" si="120"/>
        <v>0</v>
      </c>
      <c r="N359" s="1151">
        <f t="shared" ca="1" si="121"/>
        <v>0</v>
      </c>
      <c r="O359" s="1094"/>
      <c r="P359" s="1151">
        <f t="shared" ca="1" si="122"/>
        <v>0</v>
      </c>
      <c r="Q359" s="1151">
        <f t="shared" ca="1" si="123"/>
        <v>0</v>
      </c>
      <c r="R359" s="1151">
        <f t="shared" ca="1" si="124"/>
        <v>5.9604644775390625E-8</v>
      </c>
      <c r="S359" s="1151">
        <f t="shared" ca="1" si="125"/>
        <v>0</v>
      </c>
      <c r="T359" s="1151">
        <f t="shared" ca="1" si="126"/>
        <v>5.9604644775390625E-8</v>
      </c>
      <c r="U359" s="1153">
        <f t="shared" ca="1" si="127"/>
        <v>7.6679674748354119E-18</v>
      </c>
      <c r="V359" s="1154" t="str">
        <f t="shared" ca="1" si="128"/>
        <v>n.a.</v>
      </c>
      <c r="X359" s="1155">
        <f t="shared" ca="1" si="129"/>
        <v>-5.9604644775390625E-8</v>
      </c>
      <c r="Y359" s="1155">
        <f t="shared" ca="1" si="130"/>
        <v>0</v>
      </c>
      <c r="Z359" s="1155">
        <f t="shared" ca="1" si="131"/>
        <v>-5.9604644775390625E-8</v>
      </c>
      <c r="AA359" s="1153">
        <f t="shared" ca="1" si="132"/>
        <v>-1.4566139974435636E-16</v>
      </c>
      <c r="AB359" s="1126"/>
    </row>
    <row r="360" spans="1:28">
      <c r="A360" s="1165">
        <f>'AMORT. PROFILE 0% CPR'!A360</f>
        <v>55638</v>
      </c>
      <c r="C360" s="1125"/>
      <c r="D360" s="1146">
        <f t="shared" ca="1" si="114"/>
        <v>56339</v>
      </c>
      <c r="E360" s="1147">
        <f t="shared" ca="1" si="115"/>
        <v>56366</v>
      </c>
      <c r="F360" s="1148">
        <f t="shared" ca="1" si="116"/>
        <v>10651</v>
      </c>
      <c r="G360" s="1149">
        <f ca="1">IF(F360&lt;&gt;"",COUNTIF($F$11:F360,"&gt;0"),"")</f>
        <v>350</v>
      </c>
      <c r="H360" s="1150"/>
      <c r="I360" s="1094"/>
      <c r="J360" s="1151">
        <f t="shared" ca="1" si="117"/>
        <v>0</v>
      </c>
      <c r="K360" s="1152">
        <f t="shared" ca="1" si="118"/>
        <v>0</v>
      </c>
      <c r="L360" s="1151">
        <f t="shared" ca="1" si="119"/>
        <v>0</v>
      </c>
      <c r="M360" s="1151">
        <f t="shared" ca="1" si="120"/>
        <v>0</v>
      </c>
      <c r="N360" s="1151">
        <f t="shared" ca="1" si="121"/>
        <v>0</v>
      </c>
      <c r="O360" s="1094"/>
      <c r="P360" s="1151">
        <f t="shared" ca="1" si="122"/>
        <v>0</v>
      </c>
      <c r="Q360" s="1151">
        <f t="shared" ca="1" si="123"/>
        <v>0</v>
      </c>
      <c r="R360" s="1151">
        <f t="shared" ca="1" si="124"/>
        <v>5.9604644775390625E-8</v>
      </c>
      <c r="S360" s="1151">
        <f t="shared" ca="1" si="125"/>
        <v>0</v>
      </c>
      <c r="T360" s="1151">
        <f t="shared" ca="1" si="126"/>
        <v>5.9604644775390625E-8</v>
      </c>
      <c r="U360" s="1153">
        <f t="shared" ca="1" si="127"/>
        <v>7.6679674748354119E-18</v>
      </c>
      <c r="V360" s="1154" t="str">
        <f t="shared" ca="1" si="128"/>
        <v>n.a.</v>
      </c>
      <c r="X360" s="1155">
        <f t="shared" ca="1" si="129"/>
        <v>-5.9604644775390625E-8</v>
      </c>
      <c r="Y360" s="1155">
        <f t="shared" ca="1" si="130"/>
        <v>0</v>
      </c>
      <c r="Z360" s="1155">
        <f t="shared" ca="1" si="131"/>
        <v>-5.9604644775390625E-8</v>
      </c>
      <c r="AA360" s="1153">
        <f t="shared" ca="1" si="132"/>
        <v>-1.4566139974435636E-16</v>
      </c>
      <c r="AB360" s="1126"/>
    </row>
    <row r="361" spans="1:28">
      <c r="A361" s="1165">
        <f>'AMORT. PROFILE 0% CPR'!A361</f>
        <v>55666</v>
      </c>
      <c r="C361" s="1125"/>
      <c r="D361" s="1146">
        <f t="shared" ca="1" si="114"/>
        <v>56369</v>
      </c>
      <c r="E361" s="1147">
        <f t="shared" ca="1" si="115"/>
        <v>56396</v>
      </c>
      <c r="F361" s="1148">
        <f t="shared" ca="1" si="116"/>
        <v>10681</v>
      </c>
      <c r="G361" s="1149">
        <f ca="1">IF(F361&lt;&gt;"",COUNTIF($F$11:F361,"&gt;0"),"")</f>
        <v>351</v>
      </c>
      <c r="H361" s="1150"/>
      <c r="I361" s="1094"/>
      <c r="J361" s="1151">
        <f t="shared" ca="1" si="117"/>
        <v>0</v>
      </c>
      <c r="K361" s="1152">
        <f t="shared" ca="1" si="118"/>
        <v>0</v>
      </c>
      <c r="L361" s="1151">
        <f t="shared" ca="1" si="119"/>
        <v>0</v>
      </c>
      <c r="M361" s="1151">
        <f t="shared" ca="1" si="120"/>
        <v>0</v>
      </c>
      <c r="N361" s="1151">
        <f t="shared" ca="1" si="121"/>
        <v>0</v>
      </c>
      <c r="O361" s="1094"/>
      <c r="P361" s="1151">
        <f t="shared" ca="1" si="122"/>
        <v>0</v>
      </c>
      <c r="Q361" s="1151">
        <f t="shared" ca="1" si="123"/>
        <v>0</v>
      </c>
      <c r="R361" s="1151">
        <f t="shared" ca="1" si="124"/>
        <v>5.9604644775390625E-8</v>
      </c>
      <c r="S361" s="1151">
        <f t="shared" ca="1" si="125"/>
        <v>0</v>
      </c>
      <c r="T361" s="1151">
        <f t="shared" ca="1" si="126"/>
        <v>5.9604644775390625E-8</v>
      </c>
      <c r="U361" s="1153">
        <f t="shared" ca="1" si="127"/>
        <v>7.6679674748354119E-18</v>
      </c>
      <c r="V361" s="1154" t="str">
        <f t="shared" ca="1" si="128"/>
        <v>n.a.</v>
      </c>
      <c r="X361" s="1155">
        <f t="shared" ca="1" si="129"/>
        <v>-5.9604644775390625E-8</v>
      </c>
      <c r="Y361" s="1155">
        <f t="shared" ca="1" si="130"/>
        <v>0</v>
      </c>
      <c r="Z361" s="1155">
        <f t="shared" ca="1" si="131"/>
        <v>-5.9604644775390625E-8</v>
      </c>
      <c r="AA361" s="1153">
        <f t="shared" ca="1" si="132"/>
        <v>-1.4566139974435636E-16</v>
      </c>
      <c r="AB361" s="1126"/>
    </row>
    <row r="362" spans="1:28">
      <c r="A362" s="1165">
        <f>'AMORT. PROFILE 0% CPR'!A362</f>
        <v>55697</v>
      </c>
      <c r="C362" s="1125"/>
      <c r="D362" s="1146">
        <f t="shared" ca="1" si="114"/>
        <v>56400</v>
      </c>
      <c r="E362" s="1147">
        <f t="shared" ca="1" si="115"/>
        <v>56429</v>
      </c>
      <c r="F362" s="1148">
        <f t="shared" ca="1" si="116"/>
        <v>10714</v>
      </c>
      <c r="G362" s="1149">
        <f ca="1">IF(F362&lt;&gt;"",COUNTIF($F$11:F362,"&gt;0"),"")</f>
        <v>352</v>
      </c>
      <c r="H362" s="1150"/>
      <c r="I362" s="1094"/>
      <c r="J362" s="1151">
        <f t="shared" ca="1" si="117"/>
        <v>0</v>
      </c>
      <c r="K362" s="1152">
        <f t="shared" ca="1" si="118"/>
        <v>0</v>
      </c>
      <c r="L362" s="1151">
        <f t="shared" ca="1" si="119"/>
        <v>0</v>
      </c>
      <c r="M362" s="1151">
        <f t="shared" ca="1" si="120"/>
        <v>0</v>
      </c>
      <c r="N362" s="1151">
        <f t="shared" ca="1" si="121"/>
        <v>0</v>
      </c>
      <c r="O362" s="1094"/>
      <c r="P362" s="1151">
        <f t="shared" ca="1" si="122"/>
        <v>0</v>
      </c>
      <c r="Q362" s="1151">
        <f t="shared" ca="1" si="123"/>
        <v>0</v>
      </c>
      <c r="R362" s="1151">
        <f t="shared" ca="1" si="124"/>
        <v>5.9604644775390625E-8</v>
      </c>
      <c r="S362" s="1151">
        <f t="shared" ca="1" si="125"/>
        <v>0</v>
      </c>
      <c r="T362" s="1151">
        <f t="shared" ca="1" si="126"/>
        <v>5.9604644775390625E-8</v>
      </c>
      <c r="U362" s="1153">
        <f t="shared" ca="1" si="127"/>
        <v>7.6679674748354119E-18</v>
      </c>
      <c r="V362" s="1154" t="str">
        <f t="shared" ca="1" si="128"/>
        <v>n.a.</v>
      </c>
      <c r="X362" s="1155">
        <f t="shared" ca="1" si="129"/>
        <v>-5.9604644775390625E-8</v>
      </c>
      <c r="Y362" s="1155">
        <f t="shared" ca="1" si="130"/>
        <v>0</v>
      </c>
      <c r="Z362" s="1155">
        <f t="shared" ca="1" si="131"/>
        <v>-5.9604644775390625E-8</v>
      </c>
      <c r="AA362" s="1153">
        <f t="shared" ca="1" si="132"/>
        <v>-1.4566139974435636E-16</v>
      </c>
      <c r="AB362" s="1126"/>
    </row>
    <row r="363" spans="1:28">
      <c r="A363" s="1165">
        <f>'AMORT. PROFILE 0% CPR'!A363</f>
        <v>55729</v>
      </c>
      <c r="C363" s="1125"/>
      <c r="D363" s="1146">
        <f t="shared" ca="1" si="114"/>
        <v>56430</v>
      </c>
      <c r="E363" s="1147">
        <f t="shared" ca="1" si="115"/>
        <v>56457</v>
      </c>
      <c r="F363" s="1148">
        <f t="shared" ca="1" si="116"/>
        <v>10742</v>
      </c>
      <c r="G363" s="1149">
        <f ca="1">IF(F363&lt;&gt;"",COUNTIF($F$11:F363,"&gt;0"),"")</f>
        <v>353</v>
      </c>
      <c r="H363" s="1150"/>
      <c r="I363" s="1094"/>
      <c r="J363" s="1151">
        <f t="shared" ca="1" si="117"/>
        <v>0</v>
      </c>
      <c r="K363" s="1152">
        <f t="shared" ca="1" si="118"/>
        <v>0</v>
      </c>
      <c r="L363" s="1151">
        <f t="shared" ca="1" si="119"/>
        <v>0</v>
      </c>
      <c r="M363" s="1151">
        <f t="shared" ca="1" si="120"/>
        <v>0</v>
      </c>
      <c r="N363" s="1151">
        <f t="shared" ca="1" si="121"/>
        <v>0</v>
      </c>
      <c r="O363" s="1094"/>
      <c r="P363" s="1151">
        <f t="shared" ca="1" si="122"/>
        <v>0</v>
      </c>
      <c r="Q363" s="1151">
        <f t="shared" ca="1" si="123"/>
        <v>0</v>
      </c>
      <c r="R363" s="1151">
        <f t="shared" ca="1" si="124"/>
        <v>5.9604644775390625E-8</v>
      </c>
      <c r="S363" s="1151">
        <f t="shared" ca="1" si="125"/>
        <v>0</v>
      </c>
      <c r="T363" s="1151">
        <f t="shared" ca="1" si="126"/>
        <v>5.9604644775390625E-8</v>
      </c>
      <c r="U363" s="1153">
        <f t="shared" ca="1" si="127"/>
        <v>7.6679674748354119E-18</v>
      </c>
      <c r="V363" s="1154" t="str">
        <f t="shared" ca="1" si="128"/>
        <v>n.a.</v>
      </c>
      <c r="X363" s="1155">
        <f t="shared" ca="1" si="129"/>
        <v>-5.9604644775390625E-8</v>
      </c>
      <c r="Y363" s="1155">
        <f t="shared" ca="1" si="130"/>
        <v>0</v>
      </c>
      <c r="Z363" s="1155">
        <f t="shared" ca="1" si="131"/>
        <v>-5.9604644775390625E-8</v>
      </c>
      <c r="AA363" s="1153">
        <f t="shared" ca="1" si="132"/>
        <v>-1.4566139974435636E-16</v>
      </c>
      <c r="AB363" s="1126"/>
    </row>
    <row r="364" spans="1:28">
      <c r="A364" s="1165">
        <f>'AMORT. PROFILE 0% CPR'!A364</f>
        <v>55758</v>
      </c>
      <c r="C364" s="1125"/>
      <c r="D364" s="1146">
        <f t="shared" ca="1" si="114"/>
        <v>56461</v>
      </c>
      <c r="E364" s="1147">
        <f t="shared" ca="1" si="115"/>
        <v>56488</v>
      </c>
      <c r="F364" s="1148">
        <f t="shared" ca="1" si="116"/>
        <v>10773</v>
      </c>
      <c r="G364" s="1149">
        <f ca="1">IF(F364&lt;&gt;"",COUNTIF($F$11:F364,"&gt;0"),"")</f>
        <v>354</v>
      </c>
      <c r="H364" s="1150"/>
      <c r="I364" s="1094"/>
      <c r="J364" s="1151">
        <f t="shared" ca="1" si="117"/>
        <v>0</v>
      </c>
      <c r="K364" s="1152">
        <f t="shared" ca="1" si="118"/>
        <v>0</v>
      </c>
      <c r="L364" s="1151">
        <f t="shared" ca="1" si="119"/>
        <v>0</v>
      </c>
      <c r="M364" s="1151">
        <f t="shared" ca="1" si="120"/>
        <v>0</v>
      </c>
      <c r="N364" s="1151">
        <f t="shared" ca="1" si="121"/>
        <v>0</v>
      </c>
      <c r="O364" s="1094"/>
      <c r="P364" s="1151">
        <f t="shared" ca="1" si="122"/>
        <v>0</v>
      </c>
      <c r="Q364" s="1151">
        <f t="shared" ca="1" si="123"/>
        <v>0</v>
      </c>
      <c r="R364" s="1151">
        <f t="shared" ca="1" si="124"/>
        <v>5.9604644775390625E-8</v>
      </c>
      <c r="S364" s="1151">
        <f t="shared" ca="1" si="125"/>
        <v>0</v>
      </c>
      <c r="T364" s="1151">
        <f t="shared" ca="1" si="126"/>
        <v>5.9604644775390625E-8</v>
      </c>
      <c r="U364" s="1153">
        <f t="shared" ca="1" si="127"/>
        <v>7.6679674748354119E-18</v>
      </c>
      <c r="V364" s="1154" t="str">
        <f t="shared" ca="1" si="128"/>
        <v>n.a.</v>
      </c>
      <c r="X364" s="1155">
        <f t="shared" ca="1" si="129"/>
        <v>-5.9604644775390625E-8</v>
      </c>
      <c r="Y364" s="1155">
        <f t="shared" ca="1" si="130"/>
        <v>0</v>
      </c>
      <c r="Z364" s="1155">
        <f t="shared" ca="1" si="131"/>
        <v>-5.9604644775390625E-8</v>
      </c>
      <c r="AA364" s="1153">
        <f t="shared" ca="1" si="132"/>
        <v>-1.4566139974435636E-16</v>
      </c>
      <c r="AB364" s="1126"/>
    </row>
    <row r="365" spans="1:28">
      <c r="A365" s="1165">
        <f>'AMORT. PROFILE 0% CPR'!A365</f>
        <v>55789</v>
      </c>
      <c r="C365" s="1125"/>
      <c r="D365" s="1146">
        <f t="shared" ca="1" si="114"/>
        <v>56492</v>
      </c>
      <c r="E365" s="1147">
        <f t="shared" ca="1" si="115"/>
        <v>56520</v>
      </c>
      <c r="F365" s="1148">
        <f t="shared" ca="1" si="116"/>
        <v>10805</v>
      </c>
      <c r="G365" s="1149">
        <f ca="1">IF(F365&lt;&gt;"",COUNTIF($F$11:F365,"&gt;0"),"")</f>
        <v>355</v>
      </c>
      <c r="H365" s="1150"/>
      <c r="I365" s="1094"/>
      <c r="J365" s="1151">
        <f t="shared" ca="1" si="117"/>
        <v>0</v>
      </c>
      <c r="K365" s="1152">
        <f t="shared" ca="1" si="118"/>
        <v>0</v>
      </c>
      <c r="L365" s="1151">
        <f t="shared" ca="1" si="119"/>
        <v>0</v>
      </c>
      <c r="M365" s="1151">
        <f t="shared" ca="1" si="120"/>
        <v>0</v>
      </c>
      <c r="N365" s="1151">
        <f t="shared" ca="1" si="121"/>
        <v>0</v>
      </c>
      <c r="O365" s="1094"/>
      <c r="P365" s="1151">
        <f t="shared" ca="1" si="122"/>
        <v>0</v>
      </c>
      <c r="Q365" s="1151">
        <f t="shared" ca="1" si="123"/>
        <v>0</v>
      </c>
      <c r="R365" s="1151">
        <f t="shared" ca="1" si="124"/>
        <v>5.9604644775390625E-8</v>
      </c>
      <c r="S365" s="1151">
        <f t="shared" ca="1" si="125"/>
        <v>0</v>
      </c>
      <c r="T365" s="1151">
        <f t="shared" ca="1" si="126"/>
        <v>5.9604644775390625E-8</v>
      </c>
      <c r="U365" s="1153">
        <f t="shared" ca="1" si="127"/>
        <v>7.6679674748354119E-18</v>
      </c>
      <c r="V365" s="1154" t="str">
        <f t="shared" ca="1" si="128"/>
        <v>n.a.</v>
      </c>
      <c r="X365" s="1155">
        <f t="shared" ca="1" si="129"/>
        <v>-5.9604644775390625E-8</v>
      </c>
      <c r="Y365" s="1155">
        <f t="shared" ca="1" si="130"/>
        <v>0</v>
      </c>
      <c r="Z365" s="1155">
        <f t="shared" ca="1" si="131"/>
        <v>-5.9604644775390625E-8</v>
      </c>
      <c r="AA365" s="1153">
        <f t="shared" ca="1" si="132"/>
        <v>-1.4566139974435636E-16</v>
      </c>
      <c r="AB365" s="1126"/>
    </row>
    <row r="366" spans="1:28">
      <c r="A366" s="1165">
        <f>'AMORT. PROFILE 0% CPR'!A366</f>
        <v>55820</v>
      </c>
      <c r="C366" s="1125"/>
      <c r="D366" s="1146">
        <f t="shared" ca="1" si="114"/>
        <v>56522</v>
      </c>
      <c r="E366" s="1147">
        <f t="shared" ca="1" si="115"/>
        <v>56549</v>
      </c>
      <c r="F366" s="1148">
        <f t="shared" ca="1" si="116"/>
        <v>10834</v>
      </c>
      <c r="G366" s="1149">
        <f ca="1">IF(F366&lt;&gt;"",COUNTIF($F$11:F366,"&gt;0"),"")</f>
        <v>356</v>
      </c>
      <c r="H366" s="1150"/>
      <c r="I366" s="1094"/>
      <c r="J366" s="1151">
        <f t="shared" ca="1" si="117"/>
        <v>0</v>
      </c>
      <c r="K366" s="1152">
        <f t="shared" ca="1" si="118"/>
        <v>0</v>
      </c>
      <c r="L366" s="1151">
        <f t="shared" ca="1" si="119"/>
        <v>0</v>
      </c>
      <c r="M366" s="1151">
        <f t="shared" ca="1" si="120"/>
        <v>0</v>
      </c>
      <c r="N366" s="1151">
        <f t="shared" ca="1" si="121"/>
        <v>0</v>
      </c>
      <c r="O366" s="1094"/>
      <c r="P366" s="1151">
        <f t="shared" ca="1" si="122"/>
        <v>0</v>
      </c>
      <c r="Q366" s="1151">
        <f t="shared" ca="1" si="123"/>
        <v>0</v>
      </c>
      <c r="R366" s="1151">
        <f t="shared" ca="1" si="124"/>
        <v>5.9604644775390625E-8</v>
      </c>
      <c r="S366" s="1151">
        <f t="shared" ca="1" si="125"/>
        <v>0</v>
      </c>
      <c r="T366" s="1151">
        <f t="shared" ca="1" si="126"/>
        <v>5.9604644775390625E-8</v>
      </c>
      <c r="U366" s="1153">
        <f t="shared" ca="1" si="127"/>
        <v>7.6679674748354119E-18</v>
      </c>
      <c r="V366" s="1154" t="str">
        <f t="shared" ca="1" si="128"/>
        <v>n.a.</v>
      </c>
      <c r="X366" s="1155">
        <f t="shared" ca="1" si="129"/>
        <v>-5.9604644775390625E-8</v>
      </c>
      <c r="Y366" s="1155">
        <f t="shared" ca="1" si="130"/>
        <v>0</v>
      </c>
      <c r="Z366" s="1155">
        <f t="shared" ca="1" si="131"/>
        <v>-5.9604644775390625E-8</v>
      </c>
      <c r="AA366" s="1153">
        <f t="shared" ca="1" si="132"/>
        <v>-1.4566139974435636E-16</v>
      </c>
      <c r="AB366" s="1126"/>
    </row>
    <row r="367" spans="1:28">
      <c r="A367" s="1165">
        <f>'AMORT. PROFILE 0% CPR'!A367</f>
        <v>55850</v>
      </c>
      <c r="C367" s="1125"/>
      <c r="D367" s="1146">
        <f t="shared" ca="1" si="114"/>
        <v>56553</v>
      </c>
      <c r="E367" s="1147">
        <f t="shared" ca="1" si="115"/>
        <v>56580</v>
      </c>
      <c r="F367" s="1148">
        <f t="shared" ca="1" si="116"/>
        <v>10865</v>
      </c>
      <c r="G367" s="1149">
        <f ca="1">IF(F367&lt;&gt;"",COUNTIF($F$11:F367,"&gt;0"),"")</f>
        <v>357</v>
      </c>
      <c r="H367" s="1150"/>
      <c r="I367" s="1094"/>
      <c r="J367" s="1151">
        <f t="shared" ca="1" si="117"/>
        <v>0</v>
      </c>
      <c r="K367" s="1152">
        <f t="shared" ca="1" si="118"/>
        <v>0</v>
      </c>
      <c r="L367" s="1151">
        <f t="shared" ca="1" si="119"/>
        <v>0</v>
      </c>
      <c r="M367" s="1151">
        <f t="shared" ca="1" si="120"/>
        <v>0</v>
      </c>
      <c r="N367" s="1151">
        <f t="shared" ca="1" si="121"/>
        <v>0</v>
      </c>
      <c r="O367" s="1094"/>
      <c r="P367" s="1151">
        <f t="shared" ca="1" si="122"/>
        <v>0</v>
      </c>
      <c r="Q367" s="1151">
        <f t="shared" ca="1" si="123"/>
        <v>0</v>
      </c>
      <c r="R367" s="1151">
        <f t="shared" ca="1" si="124"/>
        <v>5.9604644775390625E-8</v>
      </c>
      <c r="S367" s="1151">
        <f t="shared" ca="1" si="125"/>
        <v>0</v>
      </c>
      <c r="T367" s="1151">
        <f t="shared" ca="1" si="126"/>
        <v>5.9604644775390625E-8</v>
      </c>
      <c r="U367" s="1153">
        <f t="shared" ca="1" si="127"/>
        <v>7.6679674748354119E-18</v>
      </c>
      <c r="V367" s="1154" t="str">
        <f t="shared" ca="1" si="128"/>
        <v>n.a.</v>
      </c>
      <c r="X367" s="1155">
        <f t="shared" ca="1" si="129"/>
        <v>-5.9604644775390625E-8</v>
      </c>
      <c r="Y367" s="1155">
        <f t="shared" ca="1" si="130"/>
        <v>0</v>
      </c>
      <c r="Z367" s="1155">
        <f t="shared" ca="1" si="131"/>
        <v>-5.9604644775390625E-8</v>
      </c>
      <c r="AA367" s="1153">
        <f t="shared" ca="1" si="132"/>
        <v>-1.4566139974435636E-16</v>
      </c>
      <c r="AB367" s="1126"/>
    </row>
    <row r="368" spans="1:28">
      <c r="A368" s="1165">
        <f>'AMORT. PROFILE 0% CPR'!A368</f>
        <v>55880</v>
      </c>
      <c r="C368" s="1125"/>
      <c r="D368" s="1146">
        <f t="shared" ca="1" si="114"/>
        <v>56583</v>
      </c>
      <c r="E368" s="1147">
        <f t="shared" ca="1" si="115"/>
        <v>56611</v>
      </c>
      <c r="F368" s="1148">
        <f t="shared" ca="1" si="116"/>
        <v>10896</v>
      </c>
      <c r="G368" s="1149">
        <f ca="1">IF(F368&lt;&gt;"",COUNTIF($F$11:F368,"&gt;0"),"")</f>
        <v>358</v>
      </c>
      <c r="H368" s="1150"/>
      <c r="I368" s="1094"/>
      <c r="J368" s="1151">
        <f t="shared" ca="1" si="117"/>
        <v>0</v>
      </c>
      <c r="K368" s="1152">
        <f t="shared" ca="1" si="118"/>
        <v>0</v>
      </c>
      <c r="L368" s="1151">
        <f t="shared" ca="1" si="119"/>
        <v>0</v>
      </c>
      <c r="M368" s="1151">
        <f t="shared" ca="1" si="120"/>
        <v>0</v>
      </c>
      <c r="N368" s="1151">
        <f t="shared" ca="1" si="121"/>
        <v>0</v>
      </c>
      <c r="O368" s="1094"/>
      <c r="P368" s="1151">
        <f t="shared" ca="1" si="122"/>
        <v>0</v>
      </c>
      <c r="Q368" s="1151">
        <f t="shared" ca="1" si="123"/>
        <v>0</v>
      </c>
      <c r="R368" s="1151">
        <f t="shared" ca="1" si="124"/>
        <v>5.9604644775390625E-8</v>
      </c>
      <c r="S368" s="1151">
        <f t="shared" ca="1" si="125"/>
        <v>0</v>
      </c>
      <c r="T368" s="1151">
        <f t="shared" ca="1" si="126"/>
        <v>5.9604644775390625E-8</v>
      </c>
      <c r="U368" s="1153">
        <f t="shared" ca="1" si="127"/>
        <v>7.6679674748354119E-18</v>
      </c>
      <c r="V368" s="1154" t="str">
        <f t="shared" ca="1" si="128"/>
        <v>n.a.</v>
      </c>
      <c r="X368" s="1155">
        <f t="shared" ca="1" si="129"/>
        <v>-5.9604644775390625E-8</v>
      </c>
      <c r="Y368" s="1155">
        <f t="shared" ca="1" si="130"/>
        <v>0</v>
      </c>
      <c r="Z368" s="1155">
        <f t="shared" ca="1" si="131"/>
        <v>-5.9604644775390625E-8</v>
      </c>
      <c r="AA368" s="1153">
        <f t="shared" ca="1" si="132"/>
        <v>-1.4566139974435636E-16</v>
      </c>
      <c r="AB368" s="1126"/>
    </row>
    <row r="369" spans="1:28">
      <c r="A369" s="1165">
        <f>'AMORT. PROFILE 0% CPR'!A369</f>
        <v>55911</v>
      </c>
      <c r="C369" s="1125"/>
      <c r="D369" s="1146">
        <f t="shared" ca="1" si="114"/>
        <v>56614</v>
      </c>
      <c r="E369" s="1147">
        <f t="shared" ca="1" si="115"/>
        <v>56641</v>
      </c>
      <c r="F369" s="1148">
        <f t="shared" ca="1" si="116"/>
        <v>10926</v>
      </c>
      <c r="G369" s="1149">
        <f ca="1">IF(F369&lt;&gt;"",COUNTIF($F$11:F369,"&gt;0"),"")</f>
        <v>359</v>
      </c>
      <c r="H369" s="1150"/>
      <c r="I369" s="1094"/>
      <c r="J369" s="1151">
        <f t="shared" ca="1" si="117"/>
        <v>0</v>
      </c>
      <c r="K369" s="1152">
        <f t="shared" ca="1" si="118"/>
        <v>0</v>
      </c>
      <c r="L369" s="1151">
        <f t="shared" ca="1" si="119"/>
        <v>0</v>
      </c>
      <c r="M369" s="1151">
        <f t="shared" ca="1" si="120"/>
        <v>0</v>
      </c>
      <c r="N369" s="1151">
        <f t="shared" ca="1" si="121"/>
        <v>0</v>
      </c>
      <c r="O369" s="1094"/>
      <c r="P369" s="1151">
        <f t="shared" ca="1" si="122"/>
        <v>0</v>
      </c>
      <c r="Q369" s="1151">
        <f t="shared" ca="1" si="123"/>
        <v>0</v>
      </c>
      <c r="R369" s="1151">
        <f t="shared" ca="1" si="124"/>
        <v>5.9604644775390625E-8</v>
      </c>
      <c r="S369" s="1151">
        <f t="shared" ca="1" si="125"/>
        <v>0</v>
      </c>
      <c r="T369" s="1151">
        <f t="shared" ca="1" si="126"/>
        <v>5.9604644775390625E-8</v>
      </c>
      <c r="U369" s="1153">
        <f t="shared" ca="1" si="127"/>
        <v>7.6679674748354119E-18</v>
      </c>
      <c r="V369" s="1154" t="str">
        <f t="shared" ca="1" si="128"/>
        <v>n.a.</v>
      </c>
      <c r="X369" s="1155">
        <f t="shared" ca="1" si="129"/>
        <v>-5.9604644775390625E-8</v>
      </c>
      <c r="Y369" s="1155">
        <f t="shared" ca="1" si="130"/>
        <v>0</v>
      </c>
      <c r="Z369" s="1155">
        <f t="shared" ca="1" si="131"/>
        <v>-5.9604644775390625E-8</v>
      </c>
      <c r="AA369" s="1153">
        <f t="shared" ca="1" si="132"/>
        <v>-1.4566139974435636E-16</v>
      </c>
      <c r="AB369" s="1126"/>
    </row>
    <row r="370" spans="1:28">
      <c r="A370" s="1165">
        <f>'AMORT. PROFILE 0% CPR'!A370</f>
        <v>55942</v>
      </c>
      <c r="C370" s="1125"/>
      <c r="D370" s="1146">
        <f t="shared" ca="1" si="114"/>
        <v>56645</v>
      </c>
      <c r="E370" s="1147">
        <f t="shared" ca="1" si="115"/>
        <v>56671</v>
      </c>
      <c r="F370" s="1148">
        <f t="shared" ca="1" si="116"/>
        <v>10956</v>
      </c>
      <c r="G370" s="1149">
        <f ca="1">IF(F370&lt;&gt;"",COUNTIF($F$11:F370,"&gt;0"),"")</f>
        <v>360</v>
      </c>
      <c r="H370" s="1150"/>
      <c r="I370" s="1094"/>
      <c r="J370" s="1151">
        <f t="shared" ca="1" si="117"/>
        <v>0</v>
      </c>
      <c r="K370" s="1152">
        <f t="shared" ca="1" si="118"/>
        <v>0</v>
      </c>
      <c r="L370" s="1151">
        <f t="shared" ca="1" si="119"/>
        <v>0</v>
      </c>
      <c r="M370" s="1151">
        <f t="shared" ca="1" si="120"/>
        <v>0</v>
      </c>
      <c r="N370" s="1151">
        <f t="shared" ca="1" si="121"/>
        <v>0</v>
      </c>
      <c r="O370" s="1094"/>
      <c r="P370" s="1151">
        <f t="shared" ca="1" si="122"/>
        <v>0</v>
      </c>
      <c r="Q370" s="1151">
        <f t="shared" ca="1" si="123"/>
        <v>0</v>
      </c>
      <c r="R370" s="1151">
        <f t="shared" ca="1" si="124"/>
        <v>5.9604644775390625E-8</v>
      </c>
      <c r="S370" s="1151">
        <f t="shared" ca="1" si="125"/>
        <v>0</v>
      </c>
      <c r="T370" s="1151">
        <f t="shared" ca="1" si="126"/>
        <v>5.9604644775390625E-8</v>
      </c>
      <c r="U370" s="1153">
        <f t="shared" ca="1" si="127"/>
        <v>7.6679674748354119E-18</v>
      </c>
      <c r="V370" s="1154" t="str">
        <f t="shared" ca="1" si="128"/>
        <v>n.a.</v>
      </c>
      <c r="X370" s="1155">
        <f t="shared" ca="1" si="129"/>
        <v>-5.9604644775390625E-8</v>
      </c>
      <c r="Y370" s="1155">
        <f t="shared" ca="1" si="130"/>
        <v>0</v>
      </c>
      <c r="Z370" s="1155">
        <f t="shared" ca="1" si="131"/>
        <v>-5.9604644775390625E-8</v>
      </c>
      <c r="AA370" s="1153">
        <f t="shared" ca="1" si="132"/>
        <v>-1.4566139974435636E-16</v>
      </c>
      <c r="AB370" s="1126"/>
    </row>
    <row r="371" spans="1:28">
      <c r="A371" s="1165">
        <f>'AMORT. PROFILE 0% CPR'!A371</f>
        <v>55970</v>
      </c>
      <c r="C371" s="1125"/>
      <c r="D371" s="1146">
        <f t="shared" ca="1" si="114"/>
        <v>56673</v>
      </c>
      <c r="E371" s="1147">
        <f t="shared" ca="1" si="115"/>
        <v>56702</v>
      </c>
      <c r="F371" s="1148">
        <f t="shared" ca="1" si="116"/>
        <v>10987</v>
      </c>
      <c r="G371" s="1149">
        <f ca="1">IF(F371&lt;&gt;"",COUNTIF($F$11:F371,"&gt;0"),"")</f>
        <v>361</v>
      </c>
      <c r="H371" s="1150"/>
      <c r="I371" s="1094"/>
      <c r="J371" s="1151">
        <f t="shared" ca="1" si="117"/>
        <v>0</v>
      </c>
      <c r="K371" s="1152">
        <f t="shared" ca="1" si="118"/>
        <v>0</v>
      </c>
      <c r="L371" s="1151">
        <f t="shared" ca="1" si="119"/>
        <v>0</v>
      </c>
      <c r="M371" s="1151">
        <f t="shared" ca="1" si="120"/>
        <v>0</v>
      </c>
      <c r="N371" s="1151">
        <f t="shared" ca="1" si="121"/>
        <v>0</v>
      </c>
      <c r="O371" s="1094"/>
      <c r="P371" s="1151">
        <f t="shared" ca="1" si="122"/>
        <v>0</v>
      </c>
      <c r="Q371" s="1151">
        <f t="shared" ca="1" si="123"/>
        <v>0</v>
      </c>
      <c r="R371" s="1151">
        <f t="shared" ca="1" si="124"/>
        <v>5.9604644775390625E-8</v>
      </c>
      <c r="S371" s="1151">
        <f t="shared" ca="1" si="125"/>
        <v>0</v>
      </c>
      <c r="T371" s="1151">
        <f t="shared" ca="1" si="126"/>
        <v>5.9604644775390625E-8</v>
      </c>
      <c r="U371" s="1153">
        <f t="shared" ca="1" si="127"/>
        <v>7.6679674748354119E-18</v>
      </c>
      <c r="V371" s="1154" t="str">
        <f t="shared" ca="1" si="128"/>
        <v>n.a.</v>
      </c>
      <c r="X371" s="1155">
        <f t="shared" ca="1" si="129"/>
        <v>-5.9604644775390625E-8</v>
      </c>
      <c r="Y371" s="1155">
        <f t="shared" ca="1" si="130"/>
        <v>0</v>
      </c>
      <c r="Z371" s="1155">
        <f t="shared" ca="1" si="131"/>
        <v>-5.9604644775390625E-8</v>
      </c>
      <c r="AA371" s="1153">
        <f t="shared" ca="1" si="132"/>
        <v>-1.4566139974435636E-16</v>
      </c>
      <c r="AB371" s="1126"/>
    </row>
    <row r="372" spans="1:28">
      <c r="A372" s="1165">
        <f>'AMORT. PROFILE 0% CPR'!A372</f>
        <v>56002</v>
      </c>
      <c r="C372" s="1125"/>
      <c r="D372" s="1146">
        <f t="shared" ca="1" si="114"/>
        <v>56704</v>
      </c>
      <c r="E372" s="1147">
        <f t="shared" ca="1" si="115"/>
        <v>56731</v>
      </c>
      <c r="F372" s="1148">
        <f t="shared" ca="1" si="116"/>
        <v>11016</v>
      </c>
      <c r="G372" s="1149">
        <f ca="1">IF(F372&lt;&gt;"",COUNTIF($F$11:F372,"&gt;0"),"")</f>
        <v>362</v>
      </c>
      <c r="H372" s="1150"/>
      <c r="I372" s="1094"/>
      <c r="J372" s="1151">
        <f t="shared" ca="1" si="117"/>
        <v>0</v>
      </c>
      <c r="K372" s="1152">
        <f t="shared" ca="1" si="118"/>
        <v>0</v>
      </c>
      <c r="L372" s="1151">
        <f t="shared" ca="1" si="119"/>
        <v>0</v>
      </c>
      <c r="M372" s="1151">
        <f t="shared" ca="1" si="120"/>
        <v>0</v>
      </c>
      <c r="N372" s="1151">
        <f t="shared" ca="1" si="121"/>
        <v>0</v>
      </c>
      <c r="O372" s="1094"/>
      <c r="P372" s="1151">
        <f t="shared" ca="1" si="122"/>
        <v>0</v>
      </c>
      <c r="Q372" s="1151">
        <f t="shared" ca="1" si="123"/>
        <v>0</v>
      </c>
      <c r="R372" s="1151">
        <f t="shared" ca="1" si="124"/>
        <v>5.9604644775390625E-8</v>
      </c>
      <c r="S372" s="1151">
        <f t="shared" ca="1" si="125"/>
        <v>0</v>
      </c>
      <c r="T372" s="1151">
        <f t="shared" ca="1" si="126"/>
        <v>5.9604644775390625E-8</v>
      </c>
      <c r="U372" s="1153">
        <f t="shared" ca="1" si="127"/>
        <v>7.6679674748354119E-18</v>
      </c>
      <c r="V372" s="1154" t="str">
        <f t="shared" ca="1" si="128"/>
        <v>n.a.</v>
      </c>
      <c r="X372" s="1155">
        <f t="shared" ca="1" si="129"/>
        <v>-5.9604644775390625E-8</v>
      </c>
      <c r="Y372" s="1155">
        <f t="shared" ca="1" si="130"/>
        <v>0</v>
      </c>
      <c r="Z372" s="1155">
        <f t="shared" ca="1" si="131"/>
        <v>-5.9604644775390625E-8</v>
      </c>
      <c r="AA372" s="1153">
        <f t="shared" ca="1" si="132"/>
        <v>-1.4566139974435636E-16</v>
      </c>
      <c r="AB372" s="1126"/>
    </row>
    <row r="373" spans="1:28">
      <c r="A373" s="1165">
        <f>'AMORT. PROFILE 0% CPR'!A373</f>
        <v>56031</v>
      </c>
      <c r="C373" s="1125"/>
      <c r="D373" s="1146">
        <f t="shared" ca="1" si="114"/>
        <v>56734</v>
      </c>
      <c r="E373" s="1147">
        <f t="shared" ca="1" si="115"/>
        <v>56761</v>
      </c>
      <c r="F373" s="1148">
        <f t="shared" ca="1" si="116"/>
        <v>11046</v>
      </c>
      <c r="G373" s="1149">
        <f ca="1">IF(F373&lt;&gt;"",COUNTIF($F$11:F373,"&gt;0"),"")</f>
        <v>363</v>
      </c>
      <c r="H373" s="1150"/>
      <c r="I373" s="1094"/>
      <c r="J373" s="1151">
        <f t="shared" ca="1" si="117"/>
        <v>0</v>
      </c>
      <c r="K373" s="1152">
        <f t="shared" ca="1" si="118"/>
        <v>0</v>
      </c>
      <c r="L373" s="1151">
        <f t="shared" ca="1" si="119"/>
        <v>0</v>
      </c>
      <c r="M373" s="1151">
        <f t="shared" ca="1" si="120"/>
        <v>0</v>
      </c>
      <c r="N373" s="1151">
        <f t="shared" ca="1" si="121"/>
        <v>0</v>
      </c>
      <c r="O373" s="1094"/>
      <c r="P373" s="1151">
        <f t="shared" ca="1" si="122"/>
        <v>0</v>
      </c>
      <c r="Q373" s="1151">
        <f t="shared" ca="1" si="123"/>
        <v>0</v>
      </c>
      <c r="R373" s="1151">
        <f t="shared" ca="1" si="124"/>
        <v>5.9604644775390625E-8</v>
      </c>
      <c r="S373" s="1151">
        <f t="shared" ca="1" si="125"/>
        <v>0</v>
      </c>
      <c r="T373" s="1151">
        <f t="shared" ca="1" si="126"/>
        <v>5.9604644775390625E-8</v>
      </c>
      <c r="U373" s="1153">
        <f t="shared" ca="1" si="127"/>
        <v>7.6679674748354119E-18</v>
      </c>
      <c r="V373" s="1154" t="str">
        <f t="shared" ca="1" si="128"/>
        <v>n.a.</v>
      </c>
      <c r="X373" s="1155">
        <f t="shared" ca="1" si="129"/>
        <v>-5.9604644775390625E-8</v>
      </c>
      <c r="Y373" s="1155">
        <f t="shared" ca="1" si="130"/>
        <v>0</v>
      </c>
      <c r="Z373" s="1155">
        <f t="shared" ca="1" si="131"/>
        <v>-5.9604644775390625E-8</v>
      </c>
      <c r="AA373" s="1153">
        <f t="shared" ca="1" si="132"/>
        <v>-1.4566139974435636E-16</v>
      </c>
      <c r="AB373" s="1126"/>
    </row>
    <row r="374" spans="1:28">
      <c r="A374" s="1165">
        <f>'AMORT. PROFILE 0% CPR'!A374</f>
        <v>56062</v>
      </c>
      <c r="C374" s="1125"/>
      <c r="D374" s="1146">
        <f t="shared" ca="1" si="114"/>
        <v>56765</v>
      </c>
      <c r="E374" s="1147">
        <f t="shared" ca="1" si="115"/>
        <v>56793</v>
      </c>
      <c r="F374" s="1148">
        <f t="shared" ca="1" si="116"/>
        <v>11078</v>
      </c>
      <c r="G374" s="1149">
        <f ca="1">IF(F374&lt;&gt;"",COUNTIF($F$11:F374,"&gt;0"),"")</f>
        <v>364</v>
      </c>
      <c r="H374" s="1150"/>
      <c r="I374" s="1094"/>
      <c r="J374" s="1151">
        <f t="shared" ca="1" si="117"/>
        <v>0</v>
      </c>
      <c r="K374" s="1152">
        <f t="shared" ca="1" si="118"/>
        <v>0</v>
      </c>
      <c r="L374" s="1151">
        <f t="shared" ca="1" si="119"/>
        <v>0</v>
      </c>
      <c r="M374" s="1151">
        <f t="shared" ca="1" si="120"/>
        <v>0</v>
      </c>
      <c r="N374" s="1151">
        <f t="shared" ca="1" si="121"/>
        <v>0</v>
      </c>
      <c r="O374" s="1094"/>
      <c r="P374" s="1151">
        <f t="shared" ca="1" si="122"/>
        <v>0</v>
      </c>
      <c r="Q374" s="1151">
        <f t="shared" ca="1" si="123"/>
        <v>0</v>
      </c>
      <c r="R374" s="1151">
        <f t="shared" ca="1" si="124"/>
        <v>5.9604644775390625E-8</v>
      </c>
      <c r="S374" s="1151">
        <f t="shared" ca="1" si="125"/>
        <v>0</v>
      </c>
      <c r="T374" s="1151">
        <f t="shared" ca="1" si="126"/>
        <v>5.9604644775390625E-8</v>
      </c>
      <c r="U374" s="1153">
        <f t="shared" ca="1" si="127"/>
        <v>7.6679674748354119E-18</v>
      </c>
      <c r="V374" s="1154" t="str">
        <f t="shared" ca="1" si="128"/>
        <v>n.a.</v>
      </c>
      <c r="X374" s="1155">
        <f t="shared" ca="1" si="129"/>
        <v>-5.9604644775390625E-8</v>
      </c>
      <c r="Y374" s="1155">
        <f t="shared" ca="1" si="130"/>
        <v>0</v>
      </c>
      <c r="Z374" s="1155">
        <f t="shared" ca="1" si="131"/>
        <v>-5.9604644775390625E-8</v>
      </c>
      <c r="AA374" s="1153">
        <f t="shared" ca="1" si="132"/>
        <v>-1.4566139974435636E-16</v>
      </c>
      <c r="AB374" s="1126"/>
    </row>
    <row r="375" spans="1:28">
      <c r="A375" s="1165">
        <f>'AMORT. PROFILE 0% CPR'!A375</f>
        <v>56093</v>
      </c>
      <c r="C375" s="1125"/>
      <c r="D375" s="1146">
        <f t="shared" ca="1" si="114"/>
        <v>56795</v>
      </c>
      <c r="E375" s="1147">
        <f t="shared" ca="1" si="115"/>
        <v>56822</v>
      </c>
      <c r="F375" s="1148">
        <f t="shared" ca="1" si="116"/>
        <v>11107</v>
      </c>
      <c r="G375" s="1149">
        <f ca="1">IF(F375&lt;&gt;"",COUNTIF($F$11:F375,"&gt;0"),"")</f>
        <v>365</v>
      </c>
      <c r="H375" s="1150"/>
      <c r="I375" s="1094"/>
      <c r="J375" s="1151">
        <f t="shared" ca="1" si="117"/>
        <v>0</v>
      </c>
      <c r="K375" s="1152">
        <f t="shared" ca="1" si="118"/>
        <v>0</v>
      </c>
      <c r="L375" s="1151">
        <f t="shared" ca="1" si="119"/>
        <v>0</v>
      </c>
      <c r="M375" s="1151">
        <f t="shared" ca="1" si="120"/>
        <v>0</v>
      </c>
      <c r="N375" s="1151">
        <f t="shared" ca="1" si="121"/>
        <v>0</v>
      </c>
      <c r="O375" s="1094"/>
      <c r="P375" s="1151">
        <f t="shared" ca="1" si="122"/>
        <v>0</v>
      </c>
      <c r="Q375" s="1151">
        <f t="shared" ca="1" si="123"/>
        <v>0</v>
      </c>
      <c r="R375" s="1151">
        <f t="shared" ca="1" si="124"/>
        <v>5.9604644775390625E-8</v>
      </c>
      <c r="S375" s="1151">
        <f t="shared" ca="1" si="125"/>
        <v>0</v>
      </c>
      <c r="T375" s="1151">
        <f t="shared" ca="1" si="126"/>
        <v>5.9604644775390625E-8</v>
      </c>
      <c r="U375" s="1153">
        <f t="shared" ca="1" si="127"/>
        <v>7.6679674748354119E-18</v>
      </c>
      <c r="V375" s="1154" t="str">
        <f t="shared" ca="1" si="128"/>
        <v>n.a.</v>
      </c>
      <c r="X375" s="1155">
        <f t="shared" ca="1" si="129"/>
        <v>-5.9604644775390625E-8</v>
      </c>
      <c r="Y375" s="1155">
        <f t="shared" ca="1" si="130"/>
        <v>0</v>
      </c>
      <c r="Z375" s="1155">
        <f t="shared" ca="1" si="131"/>
        <v>-5.9604644775390625E-8</v>
      </c>
      <c r="AA375" s="1153">
        <f t="shared" ca="1" si="132"/>
        <v>-1.4566139974435636E-16</v>
      </c>
      <c r="AB375" s="1126"/>
    </row>
    <row r="376" spans="1:28">
      <c r="A376" s="1165">
        <f>'AMORT. PROFILE 0% CPR'!A376</f>
        <v>56123</v>
      </c>
      <c r="C376" s="1125"/>
      <c r="D376" s="1146">
        <f t="shared" ca="1" si="114"/>
        <v>56826</v>
      </c>
      <c r="E376" s="1147">
        <f t="shared" ca="1" si="115"/>
        <v>56853</v>
      </c>
      <c r="F376" s="1148">
        <f t="shared" ca="1" si="116"/>
        <v>11138</v>
      </c>
      <c r="G376" s="1149">
        <f ca="1">IF(F376&lt;&gt;"",COUNTIF($F$11:F376,"&gt;0"),"")</f>
        <v>366</v>
      </c>
      <c r="H376" s="1150"/>
      <c r="I376" s="1094"/>
      <c r="J376" s="1151">
        <f t="shared" ca="1" si="117"/>
        <v>0</v>
      </c>
      <c r="K376" s="1152">
        <f t="shared" ca="1" si="118"/>
        <v>0</v>
      </c>
      <c r="L376" s="1151">
        <f t="shared" ca="1" si="119"/>
        <v>0</v>
      </c>
      <c r="M376" s="1151">
        <f t="shared" ca="1" si="120"/>
        <v>0</v>
      </c>
      <c r="N376" s="1151">
        <f t="shared" ca="1" si="121"/>
        <v>0</v>
      </c>
      <c r="O376" s="1094"/>
      <c r="P376" s="1151">
        <f t="shared" ca="1" si="122"/>
        <v>0</v>
      </c>
      <c r="Q376" s="1151">
        <f t="shared" ca="1" si="123"/>
        <v>0</v>
      </c>
      <c r="R376" s="1151">
        <f t="shared" ca="1" si="124"/>
        <v>5.9604644775390625E-8</v>
      </c>
      <c r="S376" s="1151">
        <f t="shared" ca="1" si="125"/>
        <v>0</v>
      </c>
      <c r="T376" s="1151">
        <f t="shared" ca="1" si="126"/>
        <v>5.9604644775390625E-8</v>
      </c>
      <c r="U376" s="1153">
        <f t="shared" ca="1" si="127"/>
        <v>7.6679674748354119E-18</v>
      </c>
      <c r="V376" s="1154" t="str">
        <f t="shared" ca="1" si="128"/>
        <v>n.a.</v>
      </c>
      <c r="X376" s="1155">
        <f t="shared" ca="1" si="129"/>
        <v>-5.9604644775390625E-8</v>
      </c>
      <c r="Y376" s="1155">
        <f t="shared" ca="1" si="130"/>
        <v>0</v>
      </c>
      <c r="Z376" s="1155">
        <f t="shared" ca="1" si="131"/>
        <v>-5.9604644775390625E-8</v>
      </c>
      <c r="AA376" s="1153">
        <f t="shared" ca="1" si="132"/>
        <v>-1.4566139974435636E-16</v>
      </c>
      <c r="AB376" s="1126"/>
    </row>
    <row r="377" spans="1:28">
      <c r="A377" s="1165">
        <f>'AMORT. PROFILE 0% CPR'!A377</f>
        <v>56156</v>
      </c>
      <c r="C377" s="1125"/>
      <c r="D377" s="1146">
        <f t="shared" ca="1" si="114"/>
        <v>56857</v>
      </c>
      <c r="E377" s="1147">
        <f t="shared" ca="1" si="115"/>
        <v>56884</v>
      </c>
      <c r="F377" s="1148">
        <f t="shared" ca="1" si="116"/>
        <v>11169</v>
      </c>
      <c r="G377" s="1149">
        <f ca="1">IF(F377&lt;&gt;"",COUNTIF($F$11:F377,"&gt;0"),"")</f>
        <v>367</v>
      </c>
      <c r="H377" s="1150"/>
      <c r="I377" s="1094"/>
      <c r="J377" s="1151">
        <f t="shared" ca="1" si="117"/>
        <v>0</v>
      </c>
      <c r="K377" s="1152">
        <f t="shared" ca="1" si="118"/>
        <v>0</v>
      </c>
      <c r="L377" s="1151">
        <f t="shared" ca="1" si="119"/>
        <v>0</v>
      </c>
      <c r="M377" s="1151">
        <f t="shared" ca="1" si="120"/>
        <v>0</v>
      </c>
      <c r="N377" s="1151">
        <f t="shared" ca="1" si="121"/>
        <v>0</v>
      </c>
      <c r="O377" s="1094"/>
      <c r="P377" s="1151">
        <f t="shared" ca="1" si="122"/>
        <v>0</v>
      </c>
      <c r="Q377" s="1151">
        <f t="shared" ca="1" si="123"/>
        <v>0</v>
      </c>
      <c r="R377" s="1151">
        <f t="shared" ca="1" si="124"/>
        <v>5.9604644775390625E-8</v>
      </c>
      <c r="S377" s="1151">
        <f t="shared" ca="1" si="125"/>
        <v>0</v>
      </c>
      <c r="T377" s="1151">
        <f t="shared" ca="1" si="126"/>
        <v>5.9604644775390625E-8</v>
      </c>
      <c r="U377" s="1153">
        <f t="shared" ca="1" si="127"/>
        <v>7.6679674748354119E-18</v>
      </c>
      <c r="V377" s="1154" t="str">
        <f t="shared" ca="1" si="128"/>
        <v>n.a.</v>
      </c>
      <c r="X377" s="1155">
        <f t="shared" ca="1" si="129"/>
        <v>-5.9604644775390625E-8</v>
      </c>
      <c r="Y377" s="1155">
        <f t="shared" ca="1" si="130"/>
        <v>0</v>
      </c>
      <c r="Z377" s="1155">
        <f t="shared" ca="1" si="131"/>
        <v>-5.9604644775390625E-8</v>
      </c>
      <c r="AA377" s="1153">
        <f t="shared" ca="1" si="132"/>
        <v>-1.4566139974435636E-16</v>
      </c>
      <c r="AB377" s="1126"/>
    </row>
    <row r="378" spans="1:28">
      <c r="A378" s="1165">
        <f>'AMORT. PROFILE 0% CPR'!A378</f>
        <v>56184</v>
      </c>
      <c r="C378" s="1125"/>
      <c r="D378" s="1146">
        <f t="shared" ca="1" si="114"/>
        <v>56887</v>
      </c>
      <c r="E378" s="1147">
        <f t="shared" ca="1" si="115"/>
        <v>56914</v>
      </c>
      <c r="F378" s="1148">
        <f t="shared" ca="1" si="116"/>
        <v>11199</v>
      </c>
      <c r="G378" s="1149">
        <f ca="1">IF(F378&lt;&gt;"",COUNTIF($F$11:F378,"&gt;0"),"")</f>
        <v>368</v>
      </c>
      <c r="H378" s="1150"/>
      <c r="I378" s="1094"/>
      <c r="J378" s="1151">
        <f t="shared" ca="1" si="117"/>
        <v>0</v>
      </c>
      <c r="K378" s="1152">
        <f t="shared" ca="1" si="118"/>
        <v>0</v>
      </c>
      <c r="L378" s="1151">
        <f t="shared" ca="1" si="119"/>
        <v>0</v>
      </c>
      <c r="M378" s="1151">
        <f t="shared" ca="1" si="120"/>
        <v>0</v>
      </c>
      <c r="N378" s="1151">
        <f t="shared" ca="1" si="121"/>
        <v>0</v>
      </c>
      <c r="O378" s="1094"/>
      <c r="P378" s="1151">
        <f t="shared" ca="1" si="122"/>
        <v>0</v>
      </c>
      <c r="Q378" s="1151">
        <f t="shared" ca="1" si="123"/>
        <v>0</v>
      </c>
      <c r="R378" s="1151">
        <f t="shared" ca="1" si="124"/>
        <v>5.9604644775390625E-8</v>
      </c>
      <c r="S378" s="1151">
        <f t="shared" ca="1" si="125"/>
        <v>0</v>
      </c>
      <c r="T378" s="1151">
        <f t="shared" ca="1" si="126"/>
        <v>5.9604644775390625E-8</v>
      </c>
      <c r="U378" s="1153">
        <f t="shared" ca="1" si="127"/>
        <v>7.6679674748354119E-18</v>
      </c>
      <c r="V378" s="1154" t="str">
        <f t="shared" ca="1" si="128"/>
        <v>n.a.</v>
      </c>
      <c r="X378" s="1155">
        <f t="shared" ca="1" si="129"/>
        <v>-5.9604644775390625E-8</v>
      </c>
      <c r="Y378" s="1155">
        <f t="shared" ca="1" si="130"/>
        <v>0</v>
      </c>
      <c r="Z378" s="1155">
        <f t="shared" ca="1" si="131"/>
        <v>-5.9604644775390625E-8</v>
      </c>
      <c r="AA378" s="1153">
        <f t="shared" ca="1" si="132"/>
        <v>-1.4566139974435636E-16</v>
      </c>
      <c r="AB378" s="1126"/>
    </row>
    <row r="379" spans="1:28">
      <c r="A379" s="1165">
        <f>'AMORT. PROFILE 0% CPR'!A379</f>
        <v>56215</v>
      </c>
      <c r="C379" s="1125"/>
      <c r="D379" s="1146">
        <f t="shared" ca="1" si="114"/>
        <v>56918</v>
      </c>
      <c r="E379" s="1147">
        <f t="shared" ca="1" si="115"/>
        <v>56947</v>
      </c>
      <c r="F379" s="1148">
        <f t="shared" ca="1" si="116"/>
        <v>11232</v>
      </c>
      <c r="G379" s="1149">
        <f ca="1">IF(F379&lt;&gt;"",COUNTIF($F$11:F379,"&gt;0"),"")</f>
        <v>369</v>
      </c>
      <c r="H379" s="1150"/>
      <c r="I379" s="1094"/>
      <c r="J379" s="1151">
        <f t="shared" ca="1" si="117"/>
        <v>0</v>
      </c>
      <c r="K379" s="1152">
        <f t="shared" ca="1" si="118"/>
        <v>0</v>
      </c>
      <c r="L379" s="1151">
        <f t="shared" ca="1" si="119"/>
        <v>0</v>
      </c>
      <c r="M379" s="1151">
        <f t="shared" ca="1" si="120"/>
        <v>0</v>
      </c>
      <c r="N379" s="1151">
        <f t="shared" ca="1" si="121"/>
        <v>0</v>
      </c>
      <c r="O379" s="1094"/>
      <c r="P379" s="1151">
        <f t="shared" ca="1" si="122"/>
        <v>0</v>
      </c>
      <c r="Q379" s="1151">
        <f t="shared" ca="1" si="123"/>
        <v>0</v>
      </c>
      <c r="R379" s="1151">
        <f t="shared" ca="1" si="124"/>
        <v>5.9604644775390625E-8</v>
      </c>
      <c r="S379" s="1151">
        <f t="shared" ca="1" si="125"/>
        <v>0</v>
      </c>
      <c r="T379" s="1151">
        <f t="shared" ca="1" si="126"/>
        <v>5.9604644775390625E-8</v>
      </c>
      <c r="U379" s="1153">
        <f t="shared" ca="1" si="127"/>
        <v>7.6679674748354119E-18</v>
      </c>
      <c r="V379" s="1154" t="str">
        <f t="shared" ca="1" si="128"/>
        <v>n.a.</v>
      </c>
      <c r="X379" s="1155">
        <f t="shared" ca="1" si="129"/>
        <v>-5.9604644775390625E-8</v>
      </c>
      <c r="Y379" s="1155">
        <f t="shared" ca="1" si="130"/>
        <v>0</v>
      </c>
      <c r="Z379" s="1155">
        <f t="shared" ca="1" si="131"/>
        <v>-5.9604644775390625E-8</v>
      </c>
      <c r="AA379" s="1153">
        <f t="shared" ca="1" si="132"/>
        <v>-1.4566139974435636E-16</v>
      </c>
      <c r="AB379" s="1126"/>
    </row>
    <row r="380" spans="1:28">
      <c r="A380" s="1165">
        <f>'AMORT. PROFILE 0% CPR'!A380</f>
        <v>56247</v>
      </c>
      <c r="C380" s="1125"/>
      <c r="D380" s="1146">
        <f t="shared" ca="1" si="114"/>
        <v>56948</v>
      </c>
      <c r="E380" s="1147">
        <f t="shared" ca="1" si="115"/>
        <v>56975</v>
      </c>
      <c r="F380" s="1148">
        <f t="shared" ca="1" si="116"/>
        <v>11260</v>
      </c>
      <c r="G380" s="1149">
        <f ca="1">IF(F380&lt;&gt;"",COUNTIF($F$11:F380,"&gt;0"),"")</f>
        <v>370</v>
      </c>
      <c r="H380" s="1150"/>
      <c r="I380" s="1094"/>
      <c r="J380" s="1151">
        <f t="shared" ca="1" si="117"/>
        <v>0</v>
      </c>
      <c r="K380" s="1152">
        <f t="shared" ca="1" si="118"/>
        <v>0</v>
      </c>
      <c r="L380" s="1151">
        <f t="shared" ca="1" si="119"/>
        <v>0</v>
      </c>
      <c r="M380" s="1151">
        <f t="shared" ca="1" si="120"/>
        <v>0</v>
      </c>
      <c r="N380" s="1151">
        <f t="shared" ca="1" si="121"/>
        <v>0</v>
      </c>
      <c r="O380" s="1094"/>
      <c r="P380" s="1151">
        <f t="shared" ca="1" si="122"/>
        <v>0</v>
      </c>
      <c r="Q380" s="1151">
        <f t="shared" ca="1" si="123"/>
        <v>0</v>
      </c>
      <c r="R380" s="1151">
        <f t="shared" ca="1" si="124"/>
        <v>5.9604644775390625E-8</v>
      </c>
      <c r="S380" s="1151">
        <f t="shared" ca="1" si="125"/>
        <v>0</v>
      </c>
      <c r="T380" s="1151">
        <f t="shared" ca="1" si="126"/>
        <v>5.9604644775390625E-8</v>
      </c>
      <c r="U380" s="1153">
        <f t="shared" ca="1" si="127"/>
        <v>7.6679674748354119E-18</v>
      </c>
      <c r="V380" s="1154" t="str">
        <f t="shared" ca="1" si="128"/>
        <v>n.a.</v>
      </c>
      <c r="X380" s="1155">
        <f t="shared" ca="1" si="129"/>
        <v>-5.9604644775390625E-8</v>
      </c>
      <c r="Y380" s="1155">
        <f t="shared" ca="1" si="130"/>
        <v>0</v>
      </c>
      <c r="Z380" s="1155">
        <f t="shared" ca="1" si="131"/>
        <v>-5.9604644775390625E-8</v>
      </c>
      <c r="AA380" s="1153">
        <f t="shared" ca="1" si="132"/>
        <v>-1.4566139974435636E-16</v>
      </c>
      <c r="AB380" s="1126"/>
    </row>
    <row r="381" spans="1:28">
      <c r="A381" s="1165">
        <f>'AMORT. PROFILE 0% CPR'!A381</f>
        <v>56276</v>
      </c>
      <c r="C381" s="1125"/>
      <c r="D381" s="1146">
        <f t="shared" ca="1" si="114"/>
        <v>56979</v>
      </c>
      <c r="E381" s="1147">
        <f t="shared" ca="1" si="115"/>
        <v>57006</v>
      </c>
      <c r="F381" s="1148">
        <f t="shared" ca="1" si="116"/>
        <v>11291</v>
      </c>
      <c r="G381" s="1149">
        <f ca="1">IF(F381&lt;&gt;"",COUNTIF($F$11:F381,"&gt;0"),"")</f>
        <v>371</v>
      </c>
      <c r="H381" s="1150"/>
      <c r="I381" s="1094"/>
      <c r="J381" s="1151">
        <f t="shared" ca="1" si="117"/>
        <v>0</v>
      </c>
      <c r="K381" s="1152">
        <f t="shared" ca="1" si="118"/>
        <v>0</v>
      </c>
      <c r="L381" s="1151">
        <f t="shared" ca="1" si="119"/>
        <v>0</v>
      </c>
      <c r="M381" s="1151">
        <f t="shared" ca="1" si="120"/>
        <v>0</v>
      </c>
      <c r="N381" s="1151">
        <f t="shared" ca="1" si="121"/>
        <v>0</v>
      </c>
      <c r="O381" s="1094"/>
      <c r="P381" s="1151">
        <f t="shared" ca="1" si="122"/>
        <v>0</v>
      </c>
      <c r="Q381" s="1151">
        <f t="shared" ca="1" si="123"/>
        <v>0</v>
      </c>
      <c r="R381" s="1151">
        <f t="shared" ca="1" si="124"/>
        <v>5.9604644775390625E-8</v>
      </c>
      <c r="S381" s="1151">
        <f t="shared" ca="1" si="125"/>
        <v>0</v>
      </c>
      <c r="T381" s="1151">
        <f t="shared" ca="1" si="126"/>
        <v>5.9604644775390625E-8</v>
      </c>
      <c r="U381" s="1153">
        <f t="shared" ca="1" si="127"/>
        <v>7.6679674748354119E-18</v>
      </c>
      <c r="V381" s="1154" t="str">
        <f t="shared" ca="1" si="128"/>
        <v>n.a.</v>
      </c>
      <c r="X381" s="1155">
        <f t="shared" ca="1" si="129"/>
        <v>-5.9604644775390625E-8</v>
      </c>
      <c r="Y381" s="1155">
        <f t="shared" ca="1" si="130"/>
        <v>0</v>
      </c>
      <c r="Z381" s="1155">
        <f t="shared" ca="1" si="131"/>
        <v>-5.9604644775390625E-8</v>
      </c>
      <c r="AA381" s="1153">
        <f t="shared" ca="1" si="132"/>
        <v>-1.4566139974435636E-16</v>
      </c>
      <c r="AB381" s="1126"/>
    </row>
    <row r="382" spans="1:28">
      <c r="A382" s="1165">
        <f>'AMORT. PROFILE 0% CPR'!A382</f>
        <v>56307</v>
      </c>
      <c r="C382" s="1125"/>
      <c r="D382" s="1146">
        <f t="shared" ca="1" si="114"/>
        <v>57010</v>
      </c>
      <c r="E382" s="1147">
        <f t="shared" ca="1" si="115"/>
        <v>57038</v>
      </c>
      <c r="F382" s="1148">
        <f t="shared" ca="1" si="116"/>
        <v>11323</v>
      </c>
      <c r="G382" s="1149">
        <f ca="1">IF(F382&lt;&gt;"",COUNTIF($F$11:F382,"&gt;0"),"")</f>
        <v>372</v>
      </c>
      <c r="H382" s="1150"/>
      <c r="I382" s="1094"/>
      <c r="J382" s="1151">
        <f t="shared" ca="1" si="117"/>
        <v>0</v>
      </c>
      <c r="K382" s="1152">
        <f t="shared" ca="1" si="118"/>
        <v>0</v>
      </c>
      <c r="L382" s="1151">
        <f t="shared" ca="1" si="119"/>
        <v>0</v>
      </c>
      <c r="M382" s="1151">
        <f t="shared" ca="1" si="120"/>
        <v>0</v>
      </c>
      <c r="N382" s="1151">
        <f t="shared" ca="1" si="121"/>
        <v>0</v>
      </c>
      <c r="O382" s="1094"/>
      <c r="P382" s="1151">
        <f t="shared" ca="1" si="122"/>
        <v>0</v>
      </c>
      <c r="Q382" s="1151">
        <f t="shared" ca="1" si="123"/>
        <v>0</v>
      </c>
      <c r="R382" s="1151">
        <f t="shared" ca="1" si="124"/>
        <v>5.9604644775390625E-8</v>
      </c>
      <c r="S382" s="1151">
        <f t="shared" ca="1" si="125"/>
        <v>0</v>
      </c>
      <c r="T382" s="1151">
        <f t="shared" ca="1" si="126"/>
        <v>5.9604644775390625E-8</v>
      </c>
      <c r="U382" s="1153">
        <f t="shared" ca="1" si="127"/>
        <v>7.6679674748354119E-18</v>
      </c>
      <c r="V382" s="1154" t="str">
        <f t="shared" ca="1" si="128"/>
        <v>n.a.</v>
      </c>
      <c r="X382" s="1155">
        <f t="shared" ca="1" si="129"/>
        <v>-5.9604644775390625E-8</v>
      </c>
      <c r="Y382" s="1155">
        <f t="shared" ca="1" si="130"/>
        <v>0</v>
      </c>
      <c r="Z382" s="1155">
        <f t="shared" ca="1" si="131"/>
        <v>-5.9604644775390625E-8</v>
      </c>
      <c r="AA382" s="1153">
        <f t="shared" ca="1" si="132"/>
        <v>-1.4566139974435636E-16</v>
      </c>
      <c r="AB382" s="1126"/>
    </row>
    <row r="383" spans="1:28">
      <c r="A383" s="1165">
        <f>'AMORT. PROFILE 0% CPR'!A383</f>
        <v>56335</v>
      </c>
      <c r="C383" s="1125"/>
      <c r="D383" s="1146">
        <f t="shared" ca="1" si="114"/>
        <v>57039</v>
      </c>
      <c r="E383" s="1147">
        <f t="shared" ca="1" si="115"/>
        <v>57066</v>
      </c>
      <c r="F383" s="1148">
        <f t="shared" ca="1" si="116"/>
        <v>11351</v>
      </c>
      <c r="G383" s="1149">
        <f ca="1">IF(F383&lt;&gt;"",COUNTIF($F$11:F383,"&gt;0"),"")</f>
        <v>373</v>
      </c>
      <c r="H383" s="1150"/>
      <c r="I383" s="1094"/>
      <c r="J383" s="1151">
        <f t="shared" ca="1" si="117"/>
        <v>0</v>
      </c>
      <c r="K383" s="1152">
        <f t="shared" ca="1" si="118"/>
        <v>0</v>
      </c>
      <c r="L383" s="1151">
        <f t="shared" ca="1" si="119"/>
        <v>0</v>
      </c>
      <c r="M383" s="1151">
        <f t="shared" ca="1" si="120"/>
        <v>0</v>
      </c>
      <c r="N383" s="1151">
        <f t="shared" ca="1" si="121"/>
        <v>0</v>
      </c>
      <c r="O383" s="1094"/>
      <c r="P383" s="1151">
        <f t="shared" ca="1" si="122"/>
        <v>0</v>
      </c>
      <c r="Q383" s="1151">
        <f t="shared" ca="1" si="123"/>
        <v>0</v>
      </c>
      <c r="R383" s="1151">
        <f t="shared" ca="1" si="124"/>
        <v>5.9604644775390625E-8</v>
      </c>
      <c r="S383" s="1151">
        <f t="shared" ca="1" si="125"/>
        <v>0</v>
      </c>
      <c r="T383" s="1151">
        <f t="shared" ca="1" si="126"/>
        <v>5.9604644775390625E-8</v>
      </c>
      <c r="U383" s="1153">
        <f t="shared" ca="1" si="127"/>
        <v>7.6679674748354119E-18</v>
      </c>
      <c r="V383" s="1154" t="str">
        <f t="shared" ca="1" si="128"/>
        <v>n.a.</v>
      </c>
      <c r="X383" s="1155">
        <f t="shared" ca="1" si="129"/>
        <v>-5.9604644775390625E-8</v>
      </c>
      <c r="Y383" s="1155">
        <f t="shared" ca="1" si="130"/>
        <v>0</v>
      </c>
      <c r="Z383" s="1155">
        <f t="shared" ca="1" si="131"/>
        <v>-5.9604644775390625E-8</v>
      </c>
      <c r="AA383" s="1153">
        <f t="shared" ca="1" si="132"/>
        <v>-1.4566139974435636E-16</v>
      </c>
      <c r="AB383" s="1126"/>
    </row>
    <row r="384" spans="1:28">
      <c r="A384" s="1165">
        <f>'AMORT. PROFILE 0% CPR'!A384</f>
        <v>56366</v>
      </c>
      <c r="C384" s="1125"/>
      <c r="D384" s="1146">
        <f t="shared" ca="1" si="114"/>
        <v>57070</v>
      </c>
      <c r="E384" s="1147">
        <f t="shared" ca="1" si="115"/>
        <v>57097</v>
      </c>
      <c r="F384" s="1148">
        <f t="shared" ca="1" si="116"/>
        <v>11382</v>
      </c>
      <c r="G384" s="1149">
        <f ca="1">IF(F384&lt;&gt;"",COUNTIF($F$11:F384,"&gt;0"),"")</f>
        <v>374</v>
      </c>
      <c r="H384" s="1150"/>
      <c r="I384" s="1094"/>
      <c r="J384" s="1151">
        <f t="shared" ca="1" si="117"/>
        <v>0</v>
      </c>
      <c r="K384" s="1152">
        <f t="shared" ca="1" si="118"/>
        <v>0</v>
      </c>
      <c r="L384" s="1151">
        <f t="shared" ca="1" si="119"/>
        <v>0</v>
      </c>
      <c r="M384" s="1151">
        <f t="shared" ca="1" si="120"/>
        <v>0</v>
      </c>
      <c r="N384" s="1151">
        <f t="shared" ca="1" si="121"/>
        <v>0</v>
      </c>
      <c r="O384" s="1094"/>
      <c r="P384" s="1151">
        <f t="shared" ca="1" si="122"/>
        <v>0</v>
      </c>
      <c r="Q384" s="1151">
        <f t="shared" ca="1" si="123"/>
        <v>0</v>
      </c>
      <c r="R384" s="1151">
        <f t="shared" ca="1" si="124"/>
        <v>5.9604644775390625E-8</v>
      </c>
      <c r="S384" s="1151">
        <f t="shared" ca="1" si="125"/>
        <v>0</v>
      </c>
      <c r="T384" s="1151">
        <f t="shared" ca="1" si="126"/>
        <v>5.9604644775390625E-8</v>
      </c>
      <c r="U384" s="1153">
        <f t="shared" ca="1" si="127"/>
        <v>7.6679674748354119E-18</v>
      </c>
      <c r="V384" s="1154" t="str">
        <f t="shared" ca="1" si="128"/>
        <v>n.a.</v>
      </c>
      <c r="X384" s="1155">
        <f t="shared" ca="1" si="129"/>
        <v>-5.9604644775390625E-8</v>
      </c>
      <c r="Y384" s="1155">
        <f t="shared" ca="1" si="130"/>
        <v>0</v>
      </c>
      <c r="Z384" s="1155">
        <f t="shared" ca="1" si="131"/>
        <v>-5.9604644775390625E-8</v>
      </c>
      <c r="AA384" s="1153">
        <f t="shared" ca="1" si="132"/>
        <v>-1.4566139974435636E-16</v>
      </c>
      <c r="AB384" s="1126"/>
    </row>
    <row r="385" spans="1:28">
      <c r="A385" s="1165">
        <f>'AMORT. PROFILE 0% CPR'!A385</f>
        <v>56396</v>
      </c>
      <c r="C385" s="1125"/>
      <c r="D385" s="1146">
        <f t="shared" ca="1" si="114"/>
        <v>57100</v>
      </c>
      <c r="E385" s="1147">
        <f t="shared" ca="1" si="115"/>
        <v>57129</v>
      </c>
      <c r="F385" s="1148">
        <f t="shared" ca="1" si="116"/>
        <v>11414</v>
      </c>
      <c r="G385" s="1149">
        <f ca="1">IF(F385&lt;&gt;"",COUNTIF($F$11:F385,"&gt;0"),"")</f>
        <v>375</v>
      </c>
      <c r="H385" s="1150"/>
      <c r="I385" s="1094"/>
      <c r="J385" s="1151">
        <f t="shared" ca="1" si="117"/>
        <v>0</v>
      </c>
      <c r="K385" s="1152">
        <f t="shared" ca="1" si="118"/>
        <v>0</v>
      </c>
      <c r="L385" s="1151">
        <f t="shared" ca="1" si="119"/>
        <v>0</v>
      </c>
      <c r="M385" s="1151">
        <f t="shared" ca="1" si="120"/>
        <v>0</v>
      </c>
      <c r="N385" s="1151">
        <f t="shared" ca="1" si="121"/>
        <v>0</v>
      </c>
      <c r="O385" s="1094"/>
      <c r="P385" s="1151">
        <f t="shared" ca="1" si="122"/>
        <v>0</v>
      </c>
      <c r="Q385" s="1151">
        <f t="shared" ca="1" si="123"/>
        <v>0</v>
      </c>
      <c r="R385" s="1151">
        <f t="shared" ca="1" si="124"/>
        <v>5.9604644775390625E-8</v>
      </c>
      <c r="S385" s="1151">
        <f t="shared" ca="1" si="125"/>
        <v>0</v>
      </c>
      <c r="T385" s="1151">
        <f t="shared" ca="1" si="126"/>
        <v>5.9604644775390625E-8</v>
      </c>
      <c r="U385" s="1153">
        <f t="shared" ca="1" si="127"/>
        <v>7.6679674748354119E-18</v>
      </c>
      <c r="V385" s="1154" t="str">
        <f t="shared" ca="1" si="128"/>
        <v>n.a.</v>
      </c>
      <c r="X385" s="1155">
        <f t="shared" ca="1" si="129"/>
        <v>-5.9604644775390625E-8</v>
      </c>
      <c r="Y385" s="1155">
        <f t="shared" ca="1" si="130"/>
        <v>0</v>
      </c>
      <c r="Z385" s="1155">
        <f t="shared" ca="1" si="131"/>
        <v>-5.9604644775390625E-8</v>
      </c>
      <c r="AA385" s="1153">
        <f t="shared" ca="1" si="132"/>
        <v>-1.4566139974435636E-16</v>
      </c>
      <c r="AB385" s="1126"/>
    </row>
    <row r="386" spans="1:28">
      <c r="A386" s="1165">
        <f>'AMORT. PROFILE 0% CPR'!A386</f>
        <v>56429</v>
      </c>
      <c r="C386" s="1125"/>
      <c r="D386" s="1146">
        <f t="shared" ca="1" si="114"/>
        <v>57131</v>
      </c>
      <c r="E386" s="1147">
        <f t="shared" ca="1" si="115"/>
        <v>57158</v>
      </c>
      <c r="F386" s="1148">
        <f t="shared" ca="1" si="116"/>
        <v>11443</v>
      </c>
      <c r="G386" s="1149">
        <f ca="1">IF(F386&lt;&gt;"",COUNTIF($F$11:F386,"&gt;0"),"")</f>
        <v>376</v>
      </c>
      <c r="H386" s="1150"/>
      <c r="I386" s="1094"/>
      <c r="J386" s="1151">
        <f t="shared" ca="1" si="117"/>
        <v>0</v>
      </c>
      <c r="K386" s="1152">
        <f t="shared" ca="1" si="118"/>
        <v>0</v>
      </c>
      <c r="L386" s="1151">
        <f t="shared" ca="1" si="119"/>
        <v>0</v>
      </c>
      <c r="M386" s="1151">
        <f t="shared" ca="1" si="120"/>
        <v>0</v>
      </c>
      <c r="N386" s="1151">
        <f t="shared" ca="1" si="121"/>
        <v>0</v>
      </c>
      <c r="O386" s="1094"/>
      <c r="P386" s="1151">
        <f t="shared" ca="1" si="122"/>
        <v>0</v>
      </c>
      <c r="Q386" s="1151">
        <f t="shared" ca="1" si="123"/>
        <v>0</v>
      </c>
      <c r="R386" s="1151">
        <f t="shared" ca="1" si="124"/>
        <v>5.9604644775390625E-8</v>
      </c>
      <c r="S386" s="1151">
        <f t="shared" ca="1" si="125"/>
        <v>0</v>
      </c>
      <c r="T386" s="1151">
        <f t="shared" ca="1" si="126"/>
        <v>5.9604644775390625E-8</v>
      </c>
      <c r="U386" s="1153">
        <f t="shared" ca="1" si="127"/>
        <v>7.6679674748354119E-18</v>
      </c>
      <c r="V386" s="1154" t="str">
        <f t="shared" ca="1" si="128"/>
        <v>n.a.</v>
      </c>
      <c r="X386" s="1155">
        <f t="shared" ca="1" si="129"/>
        <v>-5.9604644775390625E-8</v>
      </c>
      <c r="Y386" s="1155">
        <f t="shared" ca="1" si="130"/>
        <v>0</v>
      </c>
      <c r="Z386" s="1155">
        <f t="shared" ca="1" si="131"/>
        <v>-5.9604644775390625E-8</v>
      </c>
      <c r="AA386" s="1153">
        <f t="shared" ca="1" si="132"/>
        <v>-1.4566139974435636E-16</v>
      </c>
      <c r="AB386" s="1126"/>
    </row>
    <row r="387" spans="1:28">
      <c r="A387" s="1165">
        <f>'AMORT. PROFILE 0% CPR'!A387</f>
        <v>56457</v>
      </c>
      <c r="C387" s="1125"/>
      <c r="D387" s="1146">
        <f t="shared" ca="1" si="114"/>
        <v>57161</v>
      </c>
      <c r="E387" s="1147">
        <f t="shared" ca="1" si="115"/>
        <v>57188</v>
      </c>
      <c r="F387" s="1148">
        <f t="shared" ca="1" si="116"/>
        <v>11473</v>
      </c>
      <c r="G387" s="1149">
        <f ca="1">IF(F387&lt;&gt;"",COUNTIF($F$11:F387,"&gt;0"),"")</f>
        <v>377</v>
      </c>
      <c r="H387" s="1150"/>
      <c r="I387" s="1094"/>
      <c r="J387" s="1151">
        <f t="shared" ca="1" si="117"/>
        <v>0</v>
      </c>
      <c r="K387" s="1152">
        <f t="shared" ca="1" si="118"/>
        <v>0</v>
      </c>
      <c r="L387" s="1151">
        <f t="shared" ca="1" si="119"/>
        <v>0</v>
      </c>
      <c r="M387" s="1151">
        <f t="shared" ca="1" si="120"/>
        <v>0</v>
      </c>
      <c r="N387" s="1151">
        <f t="shared" ca="1" si="121"/>
        <v>0</v>
      </c>
      <c r="O387" s="1094"/>
      <c r="P387" s="1151">
        <f t="shared" ca="1" si="122"/>
        <v>0</v>
      </c>
      <c r="Q387" s="1151">
        <f t="shared" ca="1" si="123"/>
        <v>0</v>
      </c>
      <c r="R387" s="1151">
        <f t="shared" ca="1" si="124"/>
        <v>5.9604644775390625E-8</v>
      </c>
      <c r="S387" s="1151">
        <f t="shared" ca="1" si="125"/>
        <v>0</v>
      </c>
      <c r="T387" s="1151">
        <f t="shared" ca="1" si="126"/>
        <v>5.9604644775390625E-8</v>
      </c>
      <c r="U387" s="1153">
        <f t="shared" ca="1" si="127"/>
        <v>7.6679674748354119E-18</v>
      </c>
      <c r="V387" s="1154" t="str">
        <f t="shared" ca="1" si="128"/>
        <v>n.a.</v>
      </c>
      <c r="X387" s="1155">
        <f t="shared" ca="1" si="129"/>
        <v>-5.9604644775390625E-8</v>
      </c>
      <c r="Y387" s="1155">
        <f t="shared" ca="1" si="130"/>
        <v>0</v>
      </c>
      <c r="Z387" s="1155">
        <f t="shared" ca="1" si="131"/>
        <v>-5.9604644775390625E-8</v>
      </c>
      <c r="AA387" s="1153">
        <f t="shared" ca="1" si="132"/>
        <v>-1.4566139974435636E-16</v>
      </c>
      <c r="AB387" s="1126"/>
    </row>
    <row r="388" spans="1:28">
      <c r="A388" s="1165">
        <f>'AMORT. PROFILE 0% CPR'!A388</f>
        <v>56488</v>
      </c>
      <c r="C388" s="1125"/>
      <c r="D388" s="1146">
        <f t="shared" ca="1" si="114"/>
        <v>57192</v>
      </c>
      <c r="E388" s="1147">
        <f t="shared" ca="1" si="115"/>
        <v>57220</v>
      </c>
      <c r="F388" s="1148">
        <f t="shared" ca="1" si="116"/>
        <v>11505</v>
      </c>
      <c r="G388" s="1149">
        <f ca="1">IF(F388&lt;&gt;"",COUNTIF($F$11:F388,"&gt;0"),"")</f>
        <v>378</v>
      </c>
      <c r="H388" s="1150"/>
      <c r="I388" s="1094"/>
      <c r="J388" s="1151">
        <f t="shared" ca="1" si="117"/>
        <v>0</v>
      </c>
      <c r="K388" s="1152">
        <f t="shared" ca="1" si="118"/>
        <v>0</v>
      </c>
      <c r="L388" s="1151">
        <f t="shared" ca="1" si="119"/>
        <v>0</v>
      </c>
      <c r="M388" s="1151">
        <f t="shared" ca="1" si="120"/>
        <v>0</v>
      </c>
      <c r="N388" s="1151">
        <f t="shared" ca="1" si="121"/>
        <v>0</v>
      </c>
      <c r="O388" s="1094"/>
      <c r="P388" s="1151">
        <f t="shared" ca="1" si="122"/>
        <v>0</v>
      </c>
      <c r="Q388" s="1151">
        <f t="shared" ca="1" si="123"/>
        <v>0</v>
      </c>
      <c r="R388" s="1151">
        <f t="shared" ca="1" si="124"/>
        <v>5.9604644775390625E-8</v>
      </c>
      <c r="S388" s="1151">
        <f t="shared" ca="1" si="125"/>
        <v>0</v>
      </c>
      <c r="T388" s="1151">
        <f t="shared" ca="1" si="126"/>
        <v>5.9604644775390625E-8</v>
      </c>
      <c r="U388" s="1153">
        <f t="shared" ca="1" si="127"/>
        <v>7.6679674748354119E-18</v>
      </c>
      <c r="V388" s="1154" t="str">
        <f t="shared" ca="1" si="128"/>
        <v>n.a.</v>
      </c>
      <c r="X388" s="1155">
        <f t="shared" ca="1" si="129"/>
        <v>-5.9604644775390625E-8</v>
      </c>
      <c r="Y388" s="1155">
        <f t="shared" ca="1" si="130"/>
        <v>0</v>
      </c>
      <c r="Z388" s="1155">
        <f t="shared" ca="1" si="131"/>
        <v>-5.9604644775390625E-8</v>
      </c>
      <c r="AA388" s="1153">
        <f t="shared" ca="1" si="132"/>
        <v>-1.4566139974435636E-16</v>
      </c>
      <c r="AB388" s="1126"/>
    </row>
    <row r="389" spans="1:28">
      <c r="A389" s="1165">
        <f>'AMORT. PROFILE 0% CPR'!A389</f>
        <v>56520</v>
      </c>
      <c r="C389" s="1125"/>
      <c r="D389" s="1146">
        <f t="shared" ca="1" si="114"/>
        <v>57223</v>
      </c>
      <c r="E389" s="1147">
        <f t="shared" ca="1" si="115"/>
        <v>57250</v>
      </c>
      <c r="F389" s="1148">
        <f t="shared" ca="1" si="116"/>
        <v>11535</v>
      </c>
      <c r="G389" s="1149">
        <f ca="1">IF(F389&lt;&gt;"",COUNTIF($F$11:F389,"&gt;0"),"")</f>
        <v>379</v>
      </c>
      <c r="H389" s="1150"/>
      <c r="I389" s="1094"/>
      <c r="J389" s="1151">
        <f t="shared" ca="1" si="117"/>
        <v>0</v>
      </c>
      <c r="K389" s="1152">
        <f t="shared" ca="1" si="118"/>
        <v>0</v>
      </c>
      <c r="L389" s="1151">
        <f t="shared" ca="1" si="119"/>
        <v>0</v>
      </c>
      <c r="M389" s="1151">
        <f t="shared" ca="1" si="120"/>
        <v>0</v>
      </c>
      <c r="N389" s="1151">
        <f t="shared" ca="1" si="121"/>
        <v>0</v>
      </c>
      <c r="O389" s="1094"/>
      <c r="P389" s="1151">
        <f t="shared" ca="1" si="122"/>
        <v>0</v>
      </c>
      <c r="Q389" s="1151">
        <f t="shared" ca="1" si="123"/>
        <v>0</v>
      </c>
      <c r="R389" s="1151">
        <f t="shared" ca="1" si="124"/>
        <v>5.9604644775390625E-8</v>
      </c>
      <c r="S389" s="1151">
        <f t="shared" ca="1" si="125"/>
        <v>0</v>
      </c>
      <c r="T389" s="1151">
        <f t="shared" ca="1" si="126"/>
        <v>5.9604644775390625E-8</v>
      </c>
      <c r="U389" s="1153">
        <f t="shared" ca="1" si="127"/>
        <v>7.6679674748354119E-18</v>
      </c>
      <c r="V389" s="1154" t="str">
        <f t="shared" ca="1" si="128"/>
        <v>n.a.</v>
      </c>
      <c r="X389" s="1155">
        <f t="shared" ca="1" si="129"/>
        <v>-5.9604644775390625E-8</v>
      </c>
      <c r="Y389" s="1155">
        <f t="shared" ca="1" si="130"/>
        <v>0</v>
      </c>
      <c r="Z389" s="1155">
        <f t="shared" ca="1" si="131"/>
        <v>-5.9604644775390625E-8</v>
      </c>
      <c r="AA389" s="1153">
        <f t="shared" ca="1" si="132"/>
        <v>-1.4566139974435636E-16</v>
      </c>
      <c r="AB389" s="1126"/>
    </row>
    <row r="390" spans="1:28">
      <c r="A390" s="1165">
        <f>'AMORT. PROFILE 0% CPR'!A390</f>
        <v>56549</v>
      </c>
      <c r="C390" s="1125"/>
      <c r="D390" s="1146">
        <f t="shared" ca="1" si="114"/>
        <v>57253</v>
      </c>
      <c r="E390" s="1147">
        <f t="shared" ca="1" si="115"/>
        <v>57280</v>
      </c>
      <c r="F390" s="1148">
        <f t="shared" ca="1" si="116"/>
        <v>11565</v>
      </c>
      <c r="G390" s="1149">
        <f ca="1">IF(F390&lt;&gt;"",COUNTIF($F$11:F390,"&gt;0"),"")</f>
        <v>380</v>
      </c>
      <c r="H390" s="1150"/>
      <c r="I390" s="1094"/>
      <c r="J390" s="1151">
        <f t="shared" ca="1" si="117"/>
        <v>0</v>
      </c>
      <c r="K390" s="1152">
        <f t="shared" ca="1" si="118"/>
        <v>0</v>
      </c>
      <c r="L390" s="1151">
        <f t="shared" ca="1" si="119"/>
        <v>0</v>
      </c>
      <c r="M390" s="1151">
        <f t="shared" ca="1" si="120"/>
        <v>0</v>
      </c>
      <c r="N390" s="1151">
        <f t="shared" ca="1" si="121"/>
        <v>0</v>
      </c>
      <c r="O390" s="1094"/>
      <c r="P390" s="1151">
        <f t="shared" ca="1" si="122"/>
        <v>0</v>
      </c>
      <c r="Q390" s="1151">
        <f t="shared" ca="1" si="123"/>
        <v>0</v>
      </c>
      <c r="R390" s="1151">
        <f t="shared" ca="1" si="124"/>
        <v>5.9604644775390625E-8</v>
      </c>
      <c r="S390" s="1151">
        <f t="shared" ca="1" si="125"/>
        <v>0</v>
      </c>
      <c r="T390" s="1151">
        <f t="shared" ca="1" si="126"/>
        <v>5.9604644775390625E-8</v>
      </c>
      <c r="U390" s="1153">
        <f t="shared" ca="1" si="127"/>
        <v>7.6679674748354119E-18</v>
      </c>
      <c r="V390" s="1154" t="str">
        <f t="shared" ca="1" si="128"/>
        <v>n.a.</v>
      </c>
      <c r="X390" s="1155">
        <f t="shared" ca="1" si="129"/>
        <v>-5.9604644775390625E-8</v>
      </c>
      <c r="Y390" s="1155">
        <f t="shared" ca="1" si="130"/>
        <v>0</v>
      </c>
      <c r="Z390" s="1155">
        <f t="shared" ca="1" si="131"/>
        <v>-5.9604644775390625E-8</v>
      </c>
      <c r="AA390" s="1153">
        <f t="shared" ca="1" si="132"/>
        <v>-1.4566139974435636E-16</v>
      </c>
      <c r="AB390" s="1126"/>
    </row>
    <row r="391" spans="1:28">
      <c r="A391" s="1165">
        <f>'AMORT. PROFILE 0% CPR'!A391</f>
        <v>56580</v>
      </c>
      <c r="C391" s="1125"/>
      <c r="D391" s="1146">
        <f t="shared" ca="1" si="114"/>
        <v>57284</v>
      </c>
      <c r="E391" s="1147">
        <f t="shared" ca="1" si="115"/>
        <v>57311</v>
      </c>
      <c r="F391" s="1148">
        <f t="shared" ca="1" si="116"/>
        <v>11596</v>
      </c>
      <c r="G391" s="1149">
        <f ca="1">IF(F391&lt;&gt;"",COUNTIF($F$11:F391,"&gt;0"),"")</f>
        <v>381</v>
      </c>
      <c r="H391" s="1150"/>
      <c r="I391" s="1094"/>
      <c r="J391" s="1151">
        <f t="shared" ca="1" si="117"/>
        <v>0</v>
      </c>
      <c r="K391" s="1152">
        <f t="shared" ca="1" si="118"/>
        <v>0</v>
      </c>
      <c r="L391" s="1151">
        <f t="shared" ca="1" si="119"/>
        <v>0</v>
      </c>
      <c r="M391" s="1151">
        <f t="shared" ca="1" si="120"/>
        <v>0</v>
      </c>
      <c r="N391" s="1151">
        <f t="shared" ca="1" si="121"/>
        <v>0</v>
      </c>
      <c r="O391" s="1094"/>
      <c r="P391" s="1151">
        <f t="shared" ca="1" si="122"/>
        <v>0</v>
      </c>
      <c r="Q391" s="1151">
        <f t="shared" ca="1" si="123"/>
        <v>0</v>
      </c>
      <c r="R391" s="1151">
        <f t="shared" ca="1" si="124"/>
        <v>5.9604644775390625E-8</v>
      </c>
      <c r="S391" s="1151">
        <f t="shared" ca="1" si="125"/>
        <v>0</v>
      </c>
      <c r="T391" s="1151">
        <f t="shared" ca="1" si="126"/>
        <v>5.9604644775390625E-8</v>
      </c>
      <c r="U391" s="1153">
        <f t="shared" ca="1" si="127"/>
        <v>7.6679674748354119E-18</v>
      </c>
      <c r="V391" s="1154" t="str">
        <f t="shared" ca="1" si="128"/>
        <v>n.a.</v>
      </c>
      <c r="X391" s="1155">
        <f t="shared" ca="1" si="129"/>
        <v>-5.9604644775390625E-8</v>
      </c>
      <c r="Y391" s="1155">
        <f t="shared" ca="1" si="130"/>
        <v>0</v>
      </c>
      <c r="Z391" s="1155">
        <f t="shared" ca="1" si="131"/>
        <v>-5.9604644775390625E-8</v>
      </c>
      <c r="AA391" s="1153">
        <f t="shared" ca="1" si="132"/>
        <v>-1.4566139974435636E-16</v>
      </c>
      <c r="AB391" s="1126"/>
    </row>
    <row r="392" spans="1:28">
      <c r="A392" s="1165">
        <f>'AMORT. PROFILE 0% CPR'!A392</f>
        <v>56611</v>
      </c>
      <c r="C392" s="1125"/>
      <c r="D392" s="1146">
        <f t="shared" ca="1" si="114"/>
        <v>57314</v>
      </c>
      <c r="E392" s="1147">
        <f t="shared" ca="1" si="115"/>
        <v>57341</v>
      </c>
      <c r="F392" s="1148">
        <f t="shared" ca="1" si="116"/>
        <v>11626</v>
      </c>
      <c r="G392" s="1149">
        <f ca="1">IF(F392&lt;&gt;"",COUNTIF($F$11:F392,"&gt;0"),"")</f>
        <v>382</v>
      </c>
      <c r="H392" s="1150"/>
      <c r="I392" s="1094"/>
      <c r="J392" s="1151">
        <f t="shared" ca="1" si="117"/>
        <v>0</v>
      </c>
      <c r="K392" s="1152">
        <f t="shared" ca="1" si="118"/>
        <v>0</v>
      </c>
      <c r="L392" s="1151">
        <f t="shared" ca="1" si="119"/>
        <v>0</v>
      </c>
      <c r="M392" s="1151">
        <f t="shared" ca="1" si="120"/>
        <v>0</v>
      </c>
      <c r="N392" s="1151">
        <f t="shared" ca="1" si="121"/>
        <v>0</v>
      </c>
      <c r="O392" s="1094"/>
      <c r="P392" s="1151">
        <f t="shared" ca="1" si="122"/>
        <v>0</v>
      </c>
      <c r="Q392" s="1151">
        <f t="shared" ca="1" si="123"/>
        <v>0</v>
      </c>
      <c r="R392" s="1151">
        <f t="shared" ca="1" si="124"/>
        <v>5.9604644775390625E-8</v>
      </c>
      <c r="S392" s="1151">
        <f t="shared" ca="1" si="125"/>
        <v>0</v>
      </c>
      <c r="T392" s="1151">
        <f t="shared" ca="1" si="126"/>
        <v>5.9604644775390625E-8</v>
      </c>
      <c r="U392" s="1153">
        <f t="shared" ca="1" si="127"/>
        <v>7.6679674748354119E-18</v>
      </c>
      <c r="V392" s="1154" t="str">
        <f t="shared" ca="1" si="128"/>
        <v>n.a.</v>
      </c>
      <c r="X392" s="1155">
        <f t="shared" ca="1" si="129"/>
        <v>-5.9604644775390625E-8</v>
      </c>
      <c r="Y392" s="1155">
        <f t="shared" ca="1" si="130"/>
        <v>0</v>
      </c>
      <c r="Z392" s="1155">
        <f t="shared" ca="1" si="131"/>
        <v>-5.9604644775390625E-8</v>
      </c>
      <c r="AA392" s="1153">
        <f t="shared" ca="1" si="132"/>
        <v>-1.4566139974435636E-16</v>
      </c>
      <c r="AB392" s="1126"/>
    </row>
    <row r="393" spans="1:28">
      <c r="A393" s="1165">
        <f>'AMORT. PROFILE 0% CPR'!A393</f>
        <v>56641</v>
      </c>
      <c r="C393" s="1125"/>
      <c r="D393" s="1146">
        <f t="shared" ca="1" si="114"/>
        <v>57345</v>
      </c>
      <c r="E393" s="1147">
        <f t="shared" ca="1" si="115"/>
        <v>57374</v>
      </c>
      <c r="F393" s="1148">
        <f t="shared" ca="1" si="116"/>
        <v>11659</v>
      </c>
      <c r="G393" s="1149">
        <f ca="1">IF(F393&lt;&gt;"",COUNTIF($F$11:F393,"&gt;0"),"")</f>
        <v>383</v>
      </c>
      <c r="H393" s="1150"/>
      <c r="I393" s="1094"/>
      <c r="J393" s="1151">
        <f t="shared" ca="1" si="117"/>
        <v>0</v>
      </c>
      <c r="K393" s="1152">
        <f t="shared" ca="1" si="118"/>
        <v>0</v>
      </c>
      <c r="L393" s="1151">
        <f t="shared" ca="1" si="119"/>
        <v>0</v>
      </c>
      <c r="M393" s="1151">
        <f t="shared" ca="1" si="120"/>
        <v>0</v>
      </c>
      <c r="N393" s="1151">
        <f t="shared" ca="1" si="121"/>
        <v>0</v>
      </c>
      <c r="O393" s="1094"/>
      <c r="P393" s="1151">
        <f t="shared" ca="1" si="122"/>
        <v>0</v>
      </c>
      <c r="Q393" s="1151">
        <f t="shared" ca="1" si="123"/>
        <v>0</v>
      </c>
      <c r="R393" s="1151">
        <f t="shared" ca="1" si="124"/>
        <v>5.9604644775390625E-8</v>
      </c>
      <c r="S393" s="1151">
        <f t="shared" ca="1" si="125"/>
        <v>0</v>
      </c>
      <c r="T393" s="1151">
        <f t="shared" ca="1" si="126"/>
        <v>5.9604644775390625E-8</v>
      </c>
      <c r="U393" s="1153">
        <f t="shared" ca="1" si="127"/>
        <v>7.6679674748354119E-18</v>
      </c>
      <c r="V393" s="1154" t="str">
        <f t="shared" ca="1" si="128"/>
        <v>n.a.</v>
      </c>
      <c r="X393" s="1155">
        <f t="shared" ca="1" si="129"/>
        <v>-5.9604644775390625E-8</v>
      </c>
      <c r="Y393" s="1155">
        <f t="shared" ca="1" si="130"/>
        <v>0</v>
      </c>
      <c r="Z393" s="1155">
        <f t="shared" ca="1" si="131"/>
        <v>-5.9604644775390625E-8</v>
      </c>
      <c r="AA393" s="1153">
        <f t="shared" ca="1" si="132"/>
        <v>-1.4566139974435636E-16</v>
      </c>
      <c r="AB393" s="1126"/>
    </row>
    <row r="394" spans="1:28">
      <c r="A394" s="1165">
        <f>'AMORT. PROFILE 0% CPR'!A394</f>
        <v>56671</v>
      </c>
      <c r="C394" s="1125"/>
      <c r="D394" s="1146">
        <f t="shared" ca="1" si="114"/>
        <v>57376</v>
      </c>
      <c r="E394" s="1147">
        <f t="shared" ca="1" si="115"/>
        <v>57403</v>
      </c>
      <c r="F394" s="1148">
        <f t="shared" ca="1" si="116"/>
        <v>11688</v>
      </c>
      <c r="G394" s="1149">
        <f ca="1">IF(F394&lt;&gt;"",COUNTIF($F$11:F394,"&gt;0"),"")</f>
        <v>384</v>
      </c>
      <c r="H394" s="1150"/>
      <c r="I394" s="1094"/>
      <c r="J394" s="1151">
        <f t="shared" ca="1" si="117"/>
        <v>0</v>
      </c>
      <c r="K394" s="1152">
        <f t="shared" ca="1" si="118"/>
        <v>0</v>
      </c>
      <c r="L394" s="1151">
        <f t="shared" ca="1" si="119"/>
        <v>0</v>
      </c>
      <c r="M394" s="1151">
        <f t="shared" ca="1" si="120"/>
        <v>0</v>
      </c>
      <c r="N394" s="1151">
        <f t="shared" ca="1" si="121"/>
        <v>0</v>
      </c>
      <c r="O394" s="1094"/>
      <c r="P394" s="1151">
        <f t="shared" ca="1" si="122"/>
        <v>0</v>
      </c>
      <c r="Q394" s="1151">
        <f t="shared" ca="1" si="123"/>
        <v>0</v>
      </c>
      <c r="R394" s="1151">
        <f t="shared" ca="1" si="124"/>
        <v>5.9604644775390625E-8</v>
      </c>
      <c r="S394" s="1151">
        <f t="shared" ca="1" si="125"/>
        <v>0</v>
      </c>
      <c r="T394" s="1151">
        <f t="shared" ca="1" si="126"/>
        <v>5.9604644775390625E-8</v>
      </c>
      <c r="U394" s="1153">
        <f t="shared" ca="1" si="127"/>
        <v>7.6679674748354119E-18</v>
      </c>
      <c r="V394" s="1154" t="str">
        <f t="shared" ca="1" si="128"/>
        <v>n.a.</v>
      </c>
      <c r="X394" s="1155">
        <f t="shared" ca="1" si="129"/>
        <v>-5.9604644775390625E-8</v>
      </c>
      <c r="Y394" s="1155">
        <f t="shared" ca="1" si="130"/>
        <v>0</v>
      </c>
      <c r="Z394" s="1155">
        <f t="shared" ca="1" si="131"/>
        <v>-5.9604644775390625E-8</v>
      </c>
      <c r="AA394" s="1153">
        <f t="shared" ca="1" si="132"/>
        <v>-1.4566139974435636E-16</v>
      </c>
      <c r="AB394" s="1126"/>
    </row>
    <row r="395" spans="1:28">
      <c r="A395" s="1165">
        <f>'AMORT. PROFILE 0% CPR'!A395</f>
        <v>56702</v>
      </c>
      <c r="C395" s="1125"/>
      <c r="D395" s="1146">
        <f t="shared" ca="1" si="114"/>
        <v>57404</v>
      </c>
      <c r="E395" s="1147">
        <f t="shared" ca="1" si="115"/>
        <v>57431</v>
      </c>
      <c r="F395" s="1148">
        <f t="shared" ca="1" si="116"/>
        <v>11716</v>
      </c>
      <c r="G395" s="1149">
        <f ca="1">IF(F395&lt;&gt;"",COUNTIF($F$11:F395,"&gt;0"),"")</f>
        <v>385</v>
      </c>
      <c r="H395" s="1150"/>
      <c r="I395" s="1094"/>
      <c r="J395" s="1151">
        <f t="shared" ca="1" si="117"/>
        <v>0</v>
      </c>
      <c r="K395" s="1152">
        <f t="shared" ca="1" si="118"/>
        <v>0</v>
      </c>
      <c r="L395" s="1151">
        <f t="shared" ca="1" si="119"/>
        <v>0</v>
      </c>
      <c r="M395" s="1151">
        <f t="shared" ca="1" si="120"/>
        <v>0</v>
      </c>
      <c r="N395" s="1151">
        <f t="shared" ca="1" si="121"/>
        <v>0</v>
      </c>
      <c r="O395" s="1094"/>
      <c r="P395" s="1151">
        <f t="shared" ca="1" si="122"/>
        <v>0</v>
      </c>
      <c r="Q395" s="1151">
        <f t="shared" ca="1" si="123"/>
        <v>0</v>
      </c>
      <c r="R395" s="1151">
        <f t="shared" ca="1" si="124"/>
        <v>5.9604644775390625E-8</v>
      </c>
      <c r="S395" s="1151">
        <f t="shared" ca="1" si="125"/>
        <v>0</v>
      </c>
      <c r="T395" s="1151">
        <f t="shared" ca="1" si="126"/>
        <v>5.9604644775390625E-8</v>
      </c>
      <c r="U395" s="1153">
        <f t="shared" ca="1" si="127"/>
        <v>7.6679674748354119E-18</v>
      </c>
      <c r="V395" s="1154" t="str">
        <f t="shared" ca="1" si="128"/>
        <v>n.a.</v>
      </c>
      <c r="X395" s="1155">
        <f t="shared" ca="1" si="129"/>
        <v>-5.9604644775390625E-8</v>
      </c>
      <c r="Y395" s="1155">
        <f t="shared" ca="1" si="130"/>
        <v>0</v>
      </c>
      <c r="Z395" s="1155">
        <f t="shared" ca="1" si="131"/>
        <v>-5.9604644775390625E-8</v>
      </c>
      <c r="AA395" s="1153">
        <f t="shared" ca="1" si="132"/>
        <v>-1.4566139974435636E-16</v>
      </c>
      <c r="AB395" s="1126"/>
    </row>
    <row r="396" spans="1:28">
      <c r="A396" s="1165">
        <f>'AMORT. PROFILE 0% CPR'!A396</f>
        <v>56731</v>
      </c>
      <c r="C396" s="1125"/>
      <c r="D396" s="1146">
        <f t="shared" ca="1" si="114"/>
        <v>57435</v>
      </c>
      <c r="E396" s="1147">
        <f t="shared" ca="1" si="115"/>
        <v>57462</v>
      </c>
      <c r="F396" s="1148">
        <f t="shared" ca="1" si="116"/>
        <v>11747</v>
      </c>
      <c r="G396" s="1149">
        <f ca="1">IF(F396&lt;&gt;"",COUNTIF($F$11:F396,"&gt;0"),"")</f>
        <v>386</v>
      </c>
      <c r="H396" s="1150"/>
      <c r="I396" s="1094"/>
      <c r="J396" s="1151">
        <f t="shared" ca="1" si="117"/>
        <v>0</v>
      </c>
      <c r="K396" s="1152">
        <f t="shared" ca="1" si="118"/>
        <v>0</v>
      </c>
      <c r="L396" s="1151">
        <f t="shared" ca="1" si="119"/>
        <v>0</v>
      </c>
      <c r="M396" s="1151">
        <f t="shared" ca="1" si="120"/>
        <v>0</v>
      </c>
      <c r="N396" s="1151">
        <f t="shared" ca="1" si="121"/>
        <v>0</v>
      </c>
      <c r="O396" s="1094"/>
      <c r="P396" s="1151">
        <f t="shared" ca="1" si="122"/>
        <v>0</v>
      </c>
      <c r="Q396" s="1151">
        <f t="shared" ca="1" si="123"/>
        <v>0</v>
      </c>
      <c r="R396" s="1151">
        <f t="shared" ca="1" si="124"/>
        <v>5.9604644775390625E-8</v>
      </c>
      <c r="S396" s="1151">
        <f t="shared" ca="1" si="125"/>
        <v>0</v>
      </c>
      <c r="T396" s="1151">
        <f t="shared" ca="1" si="126"/>
        <v>5.9604644775390625E-8</v>
      </c>
      <c r="U396" s="1153">
        <f t="shared" ca="1" si="127"/>
        <v>7.6679674748354119E-18</v>
      </c>
      <c r="V396" s="1154" t="str">
        <f t="shared" ca="1" si="128"/>
        <v>n.a.</v>
      </c>
      <c r="X396" s="1155">
        <f t="shared" ca="1" si="129"/>
        <v>-5.9604644775390625E-8</v>
      </c>
      <c r="Y396" s="1155">
        <f t="shared" ca="1" si="130"/>
        <v>0</v>
      </c>
      <c r="Z396" s="1155">
        <f t="shared" ca="1" si="131"/>
        <v>-5.9604644775390625E-8</v>
      </c>
      <c r="AA396" s="1153">
        <f t="shared" ca="1" si="132"/>
        <v>-1.4566139974435636E-16</v>
      </c>
      <c r="AB396" s="1126"/>
    </row>
    <row r="397" spans="1:28">
      <c r="A397" s="1165">
        <f>'AMORT. PROFILE 0% CPR'!A397</f>
        <v>56761</v>
      </c>
      <c r="C397" s="1125"/>
      <c r="D397" s="1146">
        <f t="shared" ca="1" si="114"/>
        <v>57465</v>
      </c>
      <c r="E397" s="1147">
        <f t="shared" ca="1" si="115"/>
        <v>57493</v>
      </c>
      <c r="F397" s="1148">
        <f t="shared" ca="1" si="116"/>
        <v>11778</v>
      </c>
      <c r="G397" s="1149">
        <f ca="1">IF(F397&lt;&gt;"",COUNTIF($F$11:F397,"&gt;0"),"")</f>
        <v>387</v>
      </c>
      <c r="H397" s="1150"/>
      <c r="I397" s="1094"/>
      <c r="J397" s="1151">
        <f t="shared" ca="1" si="117"/>
        <v>0</v>
      </c>
      <c r="K397" s="1152">
        <f t="shared" ca="1" si="118"/>
        <v>0</v>
      </c>
      <c r="L397" s="1151">
        <f t="shared" ca="1" si="119"/>
        <v>0</v>
      </c>
      <c r="M397" s="1151">
        <f t="shared" ca="1" si="120"/>
        <v>0</v>
      </c>
      <c r="N397" s="1151">
        <f t="shared" ca="1" si="121"/>
        <v>0</v>
      </c>
      <c r="O397" s="1094"/>
      <c r="P397" s="1151">
        <f t="shared" ca="1" si="122"/>
        <v>0</v>
      </c>
      <c r="Q397" s="1151">
        <f t="shared" ca="1" si="123"/>
        <v>0</v>
      </c>
      <c r="R397" s="1151">
        <f t="shared" ca="1" si="124"/>
        <v>5.9604644775390625E-8</v>
      </c>
      <c r="S397" s="1151">
        <f t="shared" ca="1" si="125"/>
        <v>0</v>
      </c>
      <c r="T397" s="1151">
        <f t="shared" ca="1" si="126"/>
        <v>5.9604644775390625E-8</v>
      </c>
      <c r="U397" s="1153">
        <f t="shared" ca="1" si="127"/>
        <v>7.6679674748354119E-18</v>
      </c>
      <c r="V397" s="1154" t="str">
        <f t="shared" ca="1" si="128"/>
        <v>n.a.</v>
      </c>
      <c r="X397" s="1155">
        <f t="shared" ca="1" si="129"/>
        <v>-5.9604644775390625E-8</v>
      </c>
      <c r="Y397" s="1155">
        <f t="shared" ca="1" si="130"/>
        <v>0</v>
      </c>
      <c r="Z397" s="1155">
        <f t="shared" ca="1" si="131"/>
        <v>-5.9604644775390625E-8</v>
      </c>
      <c r="AA397" s="1153">
        <f t="shared" ca="1" si="132"/>
        <v>-1.4566139974435636E-16</v>
      </c>
      <c r="AB397" s="1126"/>
    </row>
    <row r="398" spans="1:28">
      <c r="A398" s="1165">
        <f>'AMORT. PROFILE 0% CPR'!A398</f>
        <v>56793</v>
      </c>
      <c r="C398" s="1125"/>
      <c r="D398" s="1146">
        <f t="shared" ca="1" si="114"/>
        <v>57496</v>
      </c>
      <c r="E398" s="1147">
        <f t="shared" ca="1" si="115"/>
        <v>57523</v>
      </c>
      <c r="F398" s="1148">
        <f t="shared" ca="1" si="116"/>
        <v>11808</v>
      </c>
      <c r="G398" s="1149">
        <f ca="1">IF(F398&lt;&gt;"",COUNTIF($F$11:F398,"&gt;0"),"")</f>
        <v>388</v>
      </c>
      <c r="H398" s="1150"/>
      <c r="I398" s="1094"/>
      <c r="J398" s="1151">
        <f t="shared" ca="1" si="117"/>
        <v>0</v>
      </c>
      <c r="K398" s="1152">
        <f t="shared" ca="1" si="118"/>
        <v>0</v>
      </c>
      <c r="L398" s="1151">
        <f t="shared" ca="1" si="119"/>
        <v>0</v>
      </c>
      <c r="M398" s="1151">
        <f t="shared" ca="1" si="120"/>
        <v>0</v>
      </c>
      <c r="N398" s="1151">
        <f t="shared" ca="1" si="121"/>
        <v>0</v>
      </c>
      <c r="O398" s="1094"/>
      <c r="P398" s="1151">
        <f t="shared" ca="1" si="122"/>
        <v>0</v>
      </c>
      <c r="Q398" s="1151">
        <f t="shared" ca="1" si="123"/>
        <v>0</v>
      </c>
      <c r="R398" s="1151">
        <f t="shared" ca="1" si="124"/>
        <v>5.9604644775390625E-8</v>
      </c>
      <c r="S398" s="1151">
        <f t="shared" ca="1" si="125"/>
        <v>0</v>
      </c>
      <c r="T398" s="1151">
        <f t="shared" ca="1" si="126"/>
        <v>5.9604644775390625E-8</v>
      </c>
      <c r="U398" s="1153">
        <f t="shared" ca="1" si="127"/>
        <v>7.6679674748354119E-18</v>
      </c>
      <c r="V398" s="1154" t="str">
        <f t="shared" ca="1" si="128"/>
        <v>n.a.</v>
      </c>
      <c r="X398" s="1155">
        <f t="shared" ca="1" si="129"/>
        <v>-5.9604644775390625E-8</v>
      </c>
      <c r="Y398" s="1155">
        <f t="shared" ca="1" si="130"/>
        <v>0</v>
      </c>
      <c r="Z398" s="1155">
        <f t="shared" ca="1" si="131"/>
        <v>-5.9604644775390625E-8</v>
      </c>
      <c r="AA398" s="1153">
        <f t="shared" ca="1" si="132"/>
        <v>-1.4566139974435636E-16</v>
      </c>
      <c r="AB398" s="1126"/>
    </row>
    <row r="399" spans="1:28">
      <c r="A399" s="1165">
        <f>'AMORT. PROFILE 0% CPR'!A399</f>
        <v>56822</v>
      </c>
      <c r="C399" s="1125"/>
      <c r="D399" s="1146">
        <f t="shared" ca="1" si="114"/>
        <v>57526</v>
      </c>
      <c r="E399" s="1147">
        <f t="shared" ca="1" si="115"/>
        <v>57553</v>
      </c>
      <c r="F399" s="1148">
        <f t="shared" ca="1" si="116"/>
        <v>11838</v>
      </c>
      <c r="G399" s="1149">
        <f ca="1">IF(F399&lt;&gt;"",COUNTIF($F$11:F399,"&gt;0"),"")</f>
        <v>389</v>
      </c>
      <c r="H399" s="1150"/>
      <c r="I399" s="1094"/>
      <c r="J399" s="1151">
        <f t="shared" ca="1" si="117"/>
        <v>0</v>
      </c>
      <c r="K399" s="1152">
        <f t="shared" ca="1" si="118"/>
        <v>0</v>
      </c>
      <c r="L399" s="1151">
        <f t="shared" ca="1" si="119"/>
        <v>0</v>
      </c>
      <c r="M399" s="1151">
        <f t="shared" ca="1" si="120"/>
        <v>0</v>
      </c>
      <c r="N399" s="1151">
        <f t="shared" ca="1" si="121"/>
        <v>0</v>
      </c>
      <c r="O399" s="1094"/>
      <c r="P399" s="1151">
        <f t="shared" ca="1" si="122"/>
        <v>0</v>
      </c>
      <c r="Q399" s="1151">
        <f t="shared" ca="1" si="123"/>
        <v>0</v>
      </c>
      <c r="R399" s="1151">
        <f t="shared" ca="1" si="124"/>
        <v>5.9604644775390625E-8</v>
      </c>
      <c r="S399" s="1151">
        <f t="shared" ca="1" si="125"/>
        <v>0</v>
      </c>
      <c r="T399" s="1151">
        <f t="shared" ca="1" si="126"/>
        <v>5.9604644775390625E-8</v>
      </c>
      <c r="U399" s="1153">
        <f t="shared" ca="1" si="127"/>
        <v>7.6679674748354119E-18</v>
      </c>
      <c r="V399" s="1154" t="str">
        <f t="shared" ca="1" si="128"/>
        <v>n.a.</v>
      </c>
      <c r="X399" s="1155">
        <f t="shared" ca="1" si="129"/>
        <v>-5.9604644775390625E-8</v>
      </c>
      <c r="Y399" s="1155">
        <f t="shared" ca="1" si="130"/>
        <v>0</v>
      </c>
      <c r="Z399" s="1155">
        <f t="shared" ca="1" si="131"/>
        <v>-5.9604644775390625E-8</v>
      </c>
      <c r="AA399" s="1153">
        <f t="shared" ca="1" si="132"/>
        <v>-1.4566139974435636E-16</v>
      </c>
      <c r="AB399" s="1126"/>
    </row>
    <row r="400" spans="1:28">
      <c r="A400" s="1165">
        <f>'AMORT. PROFILE 0% CPR'!A400</f>
        <v>56853</v>
      </c>
      <c r="C400" s="1125"/>
      <c r="D400" s="1146">
        <f t="shared" ca="1" si="114"/>
        <v>57557</v>
      </c>
      <c r="E400" s="1147">
        <f t="shared" ca="1" si="115"/>
        <v>57584</v>
      </c>
      <c r="F400" s="1148">
        <f t="shared" ca="1" si="116"/>
        <v>11869</v>
      </c>
      <c r="G400" s="1149">
        <f ca="1">IF(F400&lt;&gt;"",COUNTIF($F$11:F400,"&gt;0"),"")</f>
        <v>390</v>
      </c>
      <c r="H400" s="1150"/>
      <c r="I400" s="1094"/>
      <c r="J400" s="1151">
        <f t="shared" ca="1" si="117"/>
        <v>0</v>
      </c>
      <c r="K400" s="1152">
        <f t="shared" ca="1" si="118"/>
        <v>0</v>
      </c>
      <c r="L400" s="1151">
        <f t="shared" ca="1" si="119"/>
        <v>0</v>
      </c>
      <c r="M400" s="1151">
        <f t="shared" ca="1" si="120"/>
        <v>0</v>
      </c>
      <c r="N400" s="1151">
        <f t="shared" ca="1" si="121"/>
        <v>0</v>
      </c>
      <c r="O400" s="1094"/>
      <c r="P400" s="1151">
        <f t="shared" ca="1" si="122"/>
        <v>0</v>
      </c>
      <c r="Q400" s="1151">
        <f t="shared" ca="1" si="123"/>
        <v>0</v>
      </c>
      <c r="R400" s="1151">
        <f t="shared" ca="1" si="124"/>
        <v>5.9604644775390625E-8</v>
      </c>
      <c r="S400" s="1151">
        <f t="shared" ca="1" si="125"/>
        <v>0</v>
      </c>
      <c r="T400" s="1151">
        <f t="shared" ca="1" si="126"/>
        <v>5.9604644775390625E-8</v>
      </c>
      <c r="U400" s="1153">
        <f t="shared" ca="1" si="127"/>
        <v>7.6679674748354119E-18</v>
      </c>
      <c r="V400" s="1154" t="str">
        <f t="shared" ca="1" si="128"/>
        <v>n.a.</v>
      </c>
      <c r="X400" s="1155">
        <f t="shared" ca="1" si="129"/>
        <v>-5.9604644775390625E-8</v>
      </c>
      <c r="Y400" s="1155">
        <f t="shared" ca="1" si="130"/>
        <v>0</v>
      </c>
      <c r="Z400" s="1155">
        <f t="shared" ca="1" si="131"/>
        <v>-5.9604644775390625E-8</v>
      </c>
      <c r="AA400" s="1153">
        <f t="shared" ca="1" si="132"/>
        <v>-1.4566139974435636E-16</v>
      </c>
      <c r="AB400" s="1126"/>
    </row>
    <row r="401" spans="1:28">
      <c r="A401" s="1165">
        <f>'AMORT. PROFILE 0% CPR'!A401</f>
        <v>56884</v>
      </c>
      <c r="C401" s="1125"/>
      <c r="D401" s="1146">
        <f t="shared" ca="1" si="114"/>
        <v>57588</v>
      </c>
      <c r="E401" s="1147">
        <f t="shared" ca="1" si="115"/>
        <v>57615</v>
      </c>
      <c r="F401" s="1148">
        <f t="shared" ca="1" si="116"/>
        <v>11900</v>
      </c>
      <c r="G401" s="1149">
        <f ca="1">IF(F401&lt;&gt;"",COUNTIF($F$11:F401,"&gt;0"),"")</f>
        <v>391</v>
      </c>
      <c r="H401" s="1150"/>
      <c r="I401" s="1094"/>
      <c r="J401" s="1151">
        <f t="shared" ca="1" si="117"/>
        <v>0</v>
      </c>
      <c r="K401" s="1152">
        <f t="shared" ca="1" si="118"/>
        <v>0</v>
      </c>
      <c r="L401" s="1151">
        <f t="shared" ca="1" si="119"/>
        <v>0</v>
      </c>
      <c r="M401" s="1151">
        <f t="shared" ca="1" si="120"/>
        <v>0</v>
      </c>
      <c r="N401" s="1151">
        <f t="shared" ca="1" si="121"/>
        <v>0</v>
      </c>
      <c r="O401" s="1094"/>
      <c r="P401" s="1151">
        <f t="shared" ca="1" si="122"/>
        <v>0</v>
      </c>
      <c r="Q401" s="1151">
        <f t="shared" ca="1" si="123"/>
        <v>0</v>
      </c>
      <c r="R401" s="1151">
        <f t="shared" ca="1" si="124"/>
        <v>5.9604644775390625E-8</v>
      </c>
      <c r="S401" s="1151">
        <f t="shared" ca="1" si="125"/>
        <v>0</v>
      </c>
      <c r="T401" s="1151">
        <f t="shared" ca="1" si="126"/>
        <v>5.9604644775390625E-8</v>
      </c>
      <c r="U401" s="1153">
        <f t="shared" ca="1" si="127"/>
        <v>7.6679674748354119E-18</v>
      </c>
      <c r="V401" s="1154" t="str">
        <f t="shared" ca="1" si="128"/>
        <v>n.a.</v>
      </c>
      <c r="X401" s="1155">
        <f t="shared" ca="1" si="129"/>
        <v>-5.9604644775390625E-8</v>
      </c>
      <c r="Y401" s="1155">
        <f t="shared" ca="1" si="130"/>
        <v>0</v>
      </c>
      <c r="Z401" s="1155">
        <f t="shared" ca="1" si="131"/>
        <v>-5.9604644775390625E-8</v>
      </c>
      <c r="AA401" s="1153">
        <f t="shared" ca="1" si="132"/>
        <v>-1.4566139974435636E-16</v>
      </c>
      <c r="AB401" s="1126"/>
    </row>
    <row r="402" spans="1:28">
      <c r="A402" s="1165">
        <f>'AMORT. PROFILE 0% CPR'!A402</f>
        <v>56914</v>
      </c>
      <c r="C402" s="1125"/>
      <c r="D402" s="1146">
        <f t="shared" ca="1" si="114"/>
        <v>57618</v>
      </c>
      <c r="E402" s="1147">
        <f t="shared" ca="1" si="115"/>
        <v>57647</v>
      </c>
      <c r="F402" s="1148">
        <f t="shared" ca="1" si="116"/>
        <v>11932</v>
      </c>
      <c r="G402" s="1149">
        <f ca="1">IF(F402&lt;&gt;"",COUNTIF($F$11:F402,"&gt;0"),"")</f>
        <v>392</v>
      </c>
      <c r="H402" s="1150"/>
      <c r="I402" s="1094"/>
      <c r="J402" s="1151">
        <f t="shared" ca="1" si="117"/>
        <v>0</v>
      </c>
      <c r="K402" s="1152">
        <f t="shared" ca="1" si="118"/>
        <v>0</v>
      </c>
      <c r="L402" s="1151">
        <f t="shared" ca="1" si="119"/>
        <v>0</v>
      </c>
      <c r="M402" s="1151">
        <f t="shared" ca="1" si="120"/>
        <v>0</v>
      </c>
      <c r="N402" s="1151">
        <f t="shared" ca="1" si="121"/>
        <v>0</v>
      </c>
      <c r="O402" s="1094"/>
      <c r="P402" s="1151">
        <f t="shared" ca="1" si="122"/>
        <v>0</v>
      </c>
      <c r="Q402" s="1151">
        <f t="shared" ca="1" si="123"/>
        <v>0</v>
      </c>
      <c r="R402" s="1151">
        <f t="shared" ca="1" si="124"/>
        <v>5.9604644775390625E-8</v>
      </c>
      <c r="S402" s="1151">
        <f t="shared" ca="1" si="125"/>
        <v>0</v>
      </c>
      <c r="T402" s="1151">
        <f t="shared" ca="1" si="126"/>
        <v>5.9604644775390625E-8</v>
      </c>
      <c r="U402" s="1153">
        <f t="shared" ca="1" si="127"/>
        <v>7.6679674748354119E-18</v>
      </c>
      <c r="V402" s="1154" t="str">
        <f t="shared" ca="1" si="128"/>
        <v>n.a.</v>
      </c>
      <c r="X402" s="1155">
        <f t="shared" ca="1" si="129"/>
        <v>-5.9604644775390625E-8</v>
      </c>
      <c r="Y402" s="1155">
        <f t="shared" ca="1" si="130"/>
        <v>0</v>
      </c>
      <c r="Z402" s="1155">
        <f t="shared" ca="1" si="131"/>
        <v>-5.9604644775390625E-8</v>
      </c>
      <c r="AA402" s="1153">
        <f t="shared" ca="1" si="132"/>
        <v>-1.4566139974435636E-16</v>
      </c>
      <c r="AB402" s="1126"/>
    </row>
    <row r="403" spans="1:28">
      <c r="A403" s="1165">
        <f>'AMORT. PROFILE 0% CPR'!A403</f>
        <v>56947</v>
      </c>
      <c r="C403" s="1125"/>
      <c r="D403" s="1146">
        <f t="shared" ca="1" si="114"/>
        <v>57649</v>
      </c>
      <c r="E403" s="1147">
        <f t="shared" ca="1" si="115"/>
        <v>57676</v>
      </c>
      <c r="F403" s="1148">
        <f t="shared" ca="1" si="116"/>
        <v>11961</v>
      </c>
      <c r="G403" s="1149">
        <f ca="1">IF(F403&lt;&gt;"",COUNTIF($F$11:F403,"&gt;0"),"")</f>
        <v>393</v>
      </c>
      <c r="H403" s="1150"/>
      <c r="I403" s="1094"/>
      <c r="J403" s="1151">
        <f t="shared" ca="1" si="117"/>
        <v>0</v>
      </c>
      <c r="K403" s="1152">
        <f t="shared" ca="1" si="118"/>
        <v>0</v>
      </c>
      <c r="L403" s="1151">
        <f t="shared" ca="1" si="119"/>
        <v>0</v>
      </c>
      <c r="M403" s="1151">
        <f t="shared" ca="1" si="120"/>
        <v>0</v>
      </c>
      <c r="N403" s="1151">
        <f t="shared" ca="1" si="121"/>
        <v>0</v>
      </c>
      <c r="O403" s="1094"/>
      <c r="P403" s="1151">
        <f t="shared" ca="1" si="122"/>
        <v>0</v>
      </c>
      <c r="Q403" s="1151">
        <f t="shared" ca="1" si="123"/>
        <v>0</v>
      </c>
      <c r="R403" s="1151">
        <f t="shared" ca="1" si="124"/>
        <v>5.9604644775390625E-8</v>
      </c>
      <c r="S403" s="1151">
        <f t="shared" ca="1" si="125"/>
        <v>0</v>
      </c>
      <c r="T403" s="1151">
        <f t="shared" ca="1" si="126"/>
        <v>5.9604644775390625E-8</v>
      </c>
      <c r="U403" s="1153">
        <f t="shared" ca="1" si="127"/>
        <v>7.6679674748354119E-18</v>
      </c>
      <c r="V403" s="1154" t="str">
        <f t="shared" ca="1" si="128"/>
        <v>n.a.</v>
      </c>
      <c r="X403" s="1155">
        <f t="shared" ca="1" si="129"/>
        <v>-5.9604644775390625E-8</v>
      </c>
      <c r="Y403" s="1155">
        <f t="shared" ca="1" si="130"/>
        <v>0</v>
      </c>
      <c r="Z403" s="1155">
        <f t="shared" ca="1" si="131"/>
        <v>-5.9604644775390625E-8</v>
      </c>
      <c r="AA403" s="1153">
        <f t="shared" ca="1" si="132"/>
        <v>-1.4566139974435636E-16</v>
      </c>
      <c r="AB403" s="1126"/>
    </row>
    <row r="404" spans="1:28">
      <c r="A404" s="1165">
        <f>'AMORT. PROFILE 0% CPR'!A404</f>
        <v>56975</v>
      </c>
      <c r="C404" s="1125"/>
      <c r="D404" s="1146">
        <f t="shared" ca="1" si="114"/>
        <v>57679</v>
      </c>
      <c r="E404" s="1147">
        <f t="shared" ca="1" si="115"/>
        <v>57706</v>
      </c>
      <c r="F404" s="1148">
        <f t="shared" ca="1" si="116"/>
        <v>11991</v>
      </c>
      <c r="G404" s="1149">
        <f ca="1">IF(F404&lt;&gt;"",COUNTIF($F$11:F404,"&gt;0"),"")</f>
        <v>394</v>
      </c>
      <c r="H404" s="1150"/>
      <c r="I404" s="1094"/>
      <c r="J404" s="1151">
        <f t="shared" ca="1" si="117"/>
        <v>0</v>
      </c>
      <c r="K404" s="1152">
        <f t="shared" ca="1" si="118"/>
        <v>0</v>
      </c>
      <c r="L404" s="1151">
        <f t="shared" ca="1" si="119"/>
        <v>0</v>
      </c>
      <c r="M404" s="1151">
        <f t="shared" ca="1" si="120"/>
        <v>0</v>
      </c>
      <c r="N404" s="1151">
        <f t="shared" ca="1" si="121"/>
        <v>0</v>
      </c>
      <c r="O404" s="1094"/>
      <c r="P404" s="1151">
        <f t="shared" ca="1" si="122"/>
        <v>0</v>
      </c>
      <c r="Q404" s="1151">
        <f t="shared" ca="1" si="123"/>
        <v>0</v>
      </c>
      <c r="R404" s="1151">
        <f t="shared" ca="1" si="124"/>
        <v>5.9604644775390625E-8</v>
      </c>
      <c r="S404" s="1151">
        <f t="shared" ca="1" si="125"/>
        <v>0</v>
      </c>
      <c r="T404" s="1151">
        <f t="shared" ca="1" si="126"/>
        <v>5.9604644775390625E-8</v>
      </c>
      <c r="U404" s="1153">
        <f t="shared" ca="1" si="127"/>
        <v>7.6679674748354119E-18</v>
      </c>
      <c r="V404" s="1154" t="str">
        <f t="shared" ca="1" si="128"/>
        <v>n.a.</v>
      </c>
      <c r="X404" s="1155">
        <f t="shared" ca="1" si="129"/>
        <v>-5.9604644775390625E-8</v>
      </c>
      <c r="Y404" s="1155">
        <f t="shared" ca="1" si="130"/>
        <v>0</v>
      </c>
      <c r="Z404" s="1155">
        <f t="shared" ca="1" si="131"/>
        <v>-5.9604644775390625E-8</v>
      </c>
      <c r="AA404" s="1153">
        <f t="shared" ca="1" si="132"/>
        <v>-1.4566139974435636E-16</v>
      </c>
      <c r="AB404" s="1126"/>
    </row>
    <row r="405" spans="1:28">
      <c r="A405" s="1165">
        <f>'AMORT. PROFILE 0% CPR'!A405</f>
        <v>57006</v>
      </c>
      <c r="C405" s="1125"/>
      <c r="D405" s="1146">
        <f t="shared" ca="1" si="114"/>
        <v>57710</v>
      </c>
      <c r="E405" s="1147">
        <f t="shared" ca="1" si="115"/>
        <v>57738</v>
      </c>
      <c r="F405" s="1148">
        <f t="shared" ca="1" si="116"/>
        <v>12023</v>
      </c>
      <c r="G405" s="1149">
        <f ca="1">IF(F405&lt;&gt;"",COUNTIF($F$11:F405,"&gt;0"),"")</f>
        <v>395</v>
      </c>
      <c r="H405" s="1150"/>
      <c r="I405" s="1094"/>
      <c r="J405" s="1151">
        <f t="shared" ca="1" si="117"/>
        <v>0</v>
      </c>
      <c r="K405" s="1152">
        <f t="shared" ca="1" si="118"/>
        <v>0</v>
      </c>
      <c r="L405" s="1151">
        <f t="shared" ca="1" si="119"/>
        <v>0</v>
      </c>
      <c r="M405" s="1151">
        <f t="shared" ca="1" si="120"/>
        <v>0</v>
      </c>
      <c r="N405" s="1151">
        <f t="shared" ca="1" si="121"/>
        <v>0</v>
      </c>
      <c r="O405" s="1094"/>
      <c r="P405" s="1151">
        <f t="shared" ca="1" si="122"/>
        <v>0</v>
      </c>
      <c r="Q405" s="1151">
        <f t="shared" ca="1" si="123"/>
        <v>0</v>
      </c>
      <c r="R405" s="1151">
        <f t="shared" ca="1" si="124"/>
        <v>5.9604644775390625E-8</v>
      </c>
      <c r="S405" s="1151">
        <f t="shared" ca="1" si="125"/>
        <v>0</v>
      </c>
      <c r="T405" s="1151">
        <f t="shared" ca="1" si="126"/>
        <v>5.9604644775390625E-8</v>
      </c>
      <c r="U405" s="1153">
        <f t="shared" ca="1" si="127"/>
        <v>7.6679674748354119E-18</v>
      </c>
      <c r="V405" s="1154" t="str">
        <f t="shared" ca="1" si="128"/>
        <v>n.a.</v>
      </c>
      <c r="X405" s="1155">
        <f t="shared" ca="1" si="129"/>
        <v>-5.9604644775390625E-8</v>
      </c>
      <c r="Y405" s="1155">
        <f t="shared" ca="1" si="130"/>
        <v>0</v>
      </c>
      <c r="Z405" s="1155">
        <f t="shared" ca="1" si="131"/>
        <v>-5.9604644775390625E-8</v>
      </c>
      <c r="AA405" s="1153">
        <f t="shared" ca="1" si="132"/>
        <v>-1.4566139974435636E-16</v>
      </c>
      <c r="AB405" s="1126"/>
    </row>
    <row r="406" spans="1:28">
      <c r="A406" s="1165">
        <f>'AMORT. PROFILE 0% CPR'!A406</f>
        <v>57038</v>
      </c>
      <c r="C406" s="1125"/>
      <c r="D406" s="1146">
        <f t="shared" ca="1" si="114"/>
        <v>57741</v>
      </c>
      <c r="E406" s="1147">
        <f t="shared" ca="1" si="115"/>
        <v>57768</v>
      </c>
      <c r="F406" s="1148">
        <f t="shared" ca="1" si="116"/>
        <v>12053</v>
      </c>
      <c r="G406" s="1149">
        <f ca="1">IF(F406&lt;&gt;"",COUNTIF($F$11:F406,"&gt;0"),"")</f>
        <v>396</v>
      </c>
      <c r="H406" s="1150"/>
      <c r="I406" s="1094"/>
      <c r="J406" s="1151">
        <f t="shared" ca="1" si="117"/>
        <v>0</v>
      </c>
      <c r="K406" s="1152">
        <f t="shared" ca="1" si="118"/>
        <v>0</v>
      </c>
      <c r="L406" s="1151">
        <f t="shared" ca="1" si="119"/>
        <v>0</v>
      </c>
      <c r="M406" s="1151">
        <f t="shared" ca="1" si="120"/>
        <v>0</v>
      </c>
      <c r="N406" s="1151">
        <f t="shared" ca="1" si="121"/>
        <v>0</v>
      </c>
      <c r="O406" s="1094"/>
      <c r="P406" s="1151">
        <f t="shared" ca="1" si="122"/>
        <v>0</v>
      </c>
      <c r="Q406" s="1151">
        <f t="shared" ca="1" si="123"/>
        <v>0</v>
      </c>
      <c r="R406" s="1151">
        <f t="shared" ca="1" si="124"/>
        <v>5.9604644775390625E-8</v>
      </c>
      <c r="S406" s="1151">
        <f t="shared" ca="1" si="125"/>
        <v>0</v>
      </c>
      <c r="T406" s="1151">
        <f t="shared" ca="1" si="126"/>
        <v>5.9604644775390625E-8</v>
      </c>
      <c r="U406" s="1153">
        <f t="shared" ca="1" si="127"/>
        <v>7.6679674748354119E-18</v>
      </c>
      <c r="V406" s="1154" t="str">
        <f t="shared" ca="1" si="128"/>
        <v>n.a.</v>
      </c>
      <c r="X406" s="1155">
        <f t="shared" ca="1" si="129"/>
        <v>-5.9604644775390625E-8</v>
      </c>
      <c r="Y406" s="1155">
        <f t="shared" ca="1" si="130"/>
        <v>0</v>
      </c>
      <c r="Z406" s="1155">
        <f t="shared" ca="1" si="131"/>
        <v>-5.9604644775390625E-8</v>
      </c>
      <c r="AA406" s="1153">
        <f t="shared" ca="1" si="132"/>
        <v>-1.4566139974435636E-16</v>
      </c>
      <c r="AB406" s="1126"/>
    </row>
    <row r="407" spans="1:28">
      <c r="A407" s="1165">
        <f>'AMORT. PROFILE 0% CPR'!A407</f>
        <v>57066</v>
      </c>
      <c r="C407" s="1125"/>
      <c r="D407" s="1146">
        <f t="shared" ca="1" si="114"/>
        <v>57769</v>
      </c>
      <c r="E407" s="1147">
        <f t="shared" ca="1" si="115"/>
        <v>57796</v>
      </c>
      <c r="F407" s="1148">
        <f t="shared" ca="1" si="116"/>
        <v>12081</v>
      </c>
      <c r="G407" s="1149">
        <f ca="1">IF(F407&lt;&gt;"",COUNTIF($F$11:F407,"&gt;0"),"")</f>
        <v>397</v>
      </c>
      <c r="H407" s="1150"/>
      <c r="I407" s="1094"/>
      <c r="J407" s="1151">
        <f t="shared" ca="1" si="117"/>
        <v>0</v>
      </c>
      <c r="K407" s="1152">
        <f t="shared" ca="1" si="118"/>
        <v>0</v>
      </c>
      <c r="L407" s="1151">
        <f t="shared" ca="1" si="119"/>
        <v>0</v>
      </c>
      <c r="M407" s="1151">
        <f t="shared" ca="1" si="120"/>
        <v>0</v>
      </c>
      <c r="N407" s="1151">
        <f t="shared" ca="1" si="121"/>
        <v>0</v>
      </c>
      <c r="O407" s="1094"/>
      <c r="P407" s="1151">
        <f t="shared" ca="1" si="122"/>
        <v>0</v>
      </c>
      <c r="Q407" s="1151">
        <f t="shared" ca="1" si="123"/>
        <v>0</v>
      </c>
      <c r="R407" s="1151">
        <f t="shared" ca="1" si="124"/>
        <v>5.9604644775390625E-8</v>
      </c>
      <c r="S407" s="1151">
        <f t="shared" ca="1" si="125"/>
        <v>0</v>
      </c>
      <c r="T407" s="1151">
        <f t="shared" ca="1" si="126"/>
        <v>5.9604644775390625E-8</v>
      </c>
      <c r="U407" s="1153">
        <f t="shared" ca="1" si="127"/>
        <v>7.6679674748354119E-18</v>
      </c>
      <c r="V407" s="1154" t="str">
        <f t="shared" ca="1" si="128"/>
        <v>n.a.</v>
      </c>
      <c r="X407" s="1155">
        <f t="shared" ca="1" si="129"/>
        <v>-5.9604644775390625E-8</v>
      </c>
      <c r="Y407" s="1155">
        <f t="shared" ca="1" si="130"/>
        <v>0</v>
      </c>
      <c r="Z407" s="1155">
        <f t="shared" ca="1" si="131"/>
        <v>-5.9604644775390625E-8</v>
      </c>
      <c r="AA407" s="1153">
        <f t="shared" ca="1" si="132"/>
        <v>-1.4566139974435636E-16</v>
      </c>
      <c r="AB407" s="1126"/>
    </row>
    <row r="408" spans="1:28">
      <c r="A408" s="1165">
        <f>'AMORT. PROFILE 0% CPR'!A408</f>
        <v>57097</v>
      </c>
      <c r="C408" s="1125"/>
      <c r="D408" s="1146">
        <f t="shared" ca="1" si="114"/>
        <v>57800</v>
      </c>
      <c r="E408" s="1147">
        <f t="shared" ca="1" si="115"/>
        <v>57829</v>
      </c>
      <c r="F408" s="1148">
        <f t="shared" ca="1" si="116"/>
        <v>12114</v>
      </c>
      <c r="G408" s="1149">
        <f ca="1">IF(F408&lt;&gt;"",COUNTIF($F$11:F408,"&gt;0"),"")</f>
        <v>398</v>
      </c>
      <c r="H408" s="1150"/>
      <c r="I408" s="1094"/>
      <c r="J408" s="1151">
        <f t="shared" ca="1" si="117"/>
        <v>0</v>
      </c>
      <c r="K408" s="1152">
        <f t="shared" ca="1" si="118"/>
        <v>0</v>
      </c>
      <c r="L408" s="1151">
        <f t="shared" ca="1" si="119"/>
        <v>0</v>
      </c>
      <c r="M408" s="1151">
        <f t="shared" ca="1" si="120"/>
        <v>0</v>
      </c>
      <c r="N408" s="1151">
        <f t="shared" ca="1" si="121"/>
        <v>0</v>
      </c>
      <c r="O408" s="1094"/>
      <c r="P408" s="1151">
        <f t="shared" ca="1" si="122"/>
        <v>0</v>
      </c>
      <c r="Q408" s="1151">
        <f t="shared" ca="1" si="123"/>
        <v>0</v>
      </c>
      <c r="R408" s="1151">
        <f t="shared" ca="1" si="124"/>
        <v>5.9604644775390625E-8</v>
      </c>
      <c r="S408" s="1151">
        <f t="shared" ca="1" si="125"/>
        <v>0</v>
      </c>
      <c r="T408" s="1151">
        <f t="shared" ca="1" si="126"/>
        <v>5.9604644775390625E-8</v>
      </c>
      <c r="U408" s="1153">
        <f t="shared" ca="1" si="127"/>
        <v>7.6679674748354119E-18</v>
      </c>
      <c r="V408" s="1154" t="str">
        <f t="shared" ca="1" si="128"/>
        <v>n.a.</v>
      </c>
      <c r="X408" s="1155">
        <f t="shared" ca="1" si="129"/>
        <v>-5.9604644775390625E-8</v>
      </c>
      <c r="Y408" s="1155">
        <f t="shared" ca="1" si="130"/>
        <v>0</v>
      </c>
      <c r="Z408" s="1155">
        <f t="shared" ca="1" si="131"/>
        <v>-5.9604644775390625E-8</v>
      </c>
      <c r="AA408" s="1153">
        <f t="shared" ca="1" si="132"/>
        <v>-1.4566139974435636E-16</v>
      </c>
      <c r="AB408" s="1126"/>
    </row>
    <row r="409" spans="1:28">
      <c r="A409" s="1165">
        <f>'AMORT. PROFILE 0% CPR'!A409</f>
        <v>57129</v>
      </c>
      <c r="C409" s="1125"/>
      <c r="D409" s="1146">
        <f t="shared" ca="1" si="114"/>
        <v>57830</v>
      </c>
      <c r="E409" s="1147">
        <f t="shared" ca="1" si="115"/>
        <v>57857</v>
      </c>
      <c r="F409" s="1148">
        <f t="shared" ca="1" si="116"/>
        <v>12142</v>
      </c>
      <c r="G409" s="1149">
        <f ca="1">IF(F409&lt;&gt;"",COUNTIF($F$11:F409,"&gt;0"),"")</f>
        <v>399</v>
      </c>
      <c r="H409" s="1150"/>
      <c r="I409" s="1094"/>
      <c r="J409" s="1151">
        <f t="shared" ca="1" si="117"/>
        <v>0</v>
      </c>
      <c r="K409" s="1152">
        <f t="shared" ca="1" si="118"/>
        <v>0</v>
      </c>
      <c r="L409" s="1151">
        <f t="shared" ca="1" si="119"/>
        <v>0</v>
      </c>
      <c r="M409" s="1151">
        <f t="shared" ca="1" si="120"/>
        <v>0</v>
      </c>
      <c r="N409" s="1151">
        <f t="shared" ca="1" si="121"/>
        <v>0</v>
      </c>
      <c r="O409" s="1094"/>
      <c r="P409" s="1151">
        <f t="shared" ca="1" si="122"/>
        <v>0</v>
      </c>
      <c r="Q409" s="1151">
        <f t="shared" ca="1" si="123"/>
        <v>0</v>
      </c>
      <c r="R409" s="1151">
        <f t="shared" ca="1" si="124"/>
        <v>5.9604644775390625E-8</v>
      </c>
      <c r="S409" s="1151">
        <f t="shared" ca="1" si="125"/>
        <v>0</v>
      </c>
      <c r="T409" s="1151">
        <f t="shared" ca="1" si="126"/>
        <v>5.9604644775390625E-8</v>
      </c>
      <c r="U409" s="1153">
        <f t="shared" ca="1" si="127"/>
        <v>7.6679674748354119E-18</v>
      </c>
      <c r="V409" s="1154" t="str">
        <f t="shared" ca="1" si="128"/>
        <v>n.a.</v>
      </c>
      <c r="X409" s="1155">
        <f t="shared" ca="1" si="129"/>
        <v>-5.9604644775390625E-8</v>
      </c>
      <c r="Y409" s="1155">
        <f t="shared" ca="1" si="130"/>
        <v>0</v>
      </c>
      <c r="Z409" s="1155">
        <f t="shared" ca="1" si="131"/>
        <v>-5.9604644775390625E-8</v>
      </c>
      <c r="AA409" s="1153">
        <f t="shared" ca="1" si="132"/>
        <v>-1.4566139974435636E-16</v>
      </c>
      <c r="AB409" s="1126"/>
    </row>
    <row r="410" spans="1:28">
      <c r="A410" s="1165">
        <f>'AMORT. PROFILE 0% CPR'!A410</f>
        <v>57158</v>
      </c>
      <c r="C410" s="1125"/>
      <c r="D410" s="1146">
        <f t="shared" ca="1" si="114"/>
        <v>57861</v>
      </c>
      <c r="E410" s="1147">
        <f t="shared" ca="1" si="115"/>
        <v>57888</v>
      </c>
      <c r="F410" s="1148">
        <f t="shared" ca="1" si="116"/>
        <v>12173</v>
      </c>
      <c r="G410" s="1149">
        <f ca="1">IF(F410&lt;&gt;"",COUNTIF($F$11:F410,"&gt;0"),"")</f>
        <v>400</v>
      </c>
      <c r="H410" s="1150"/>
      <c r="I410" s="1094"/>
      <c r="J410" s="1151">
        <f t="shared" ca="1" si="117"/>
        <v>0</v>
      </c>
      <c r="K410" s="1152">
        <f t="shared" ca="1" si="118"/>
        <v>0</v>
      </c>
      <c r="L410" s="1151">
        <f t="shared" ca="1" si="119"/>
        <v>0</v>
      </c>
      <c r="M410" s="1151">
        <f t="shared" ca="1" si="120"/>
        <v>0</v>
      </c>
      <c r="N410" s="1151">
        <f t="shared" ca="1" si="121"/>
        <v>0</v>
      </c>
      <c r="O410" s="1094"/>
      <c r="P410" s="1151">
        <f t="shared" ca="1" si="122"/>
        <v>0</v>
      </c>
      <c r="Q410" s="1151">
        <f t="shared" ca="1" si="123"/>
        <v>0</v>
      </c>
      <c r="R410" s="1151">
        <f t="shared" ca="1" si="124"/>
        <v>5.9604644775390625E-8</v>
      </c>
      <c r="S410" s="1151">
        <f t="shared" ca="1" si="125"/>
        <v>0</v>
      </c>
      <c r="T410" s="1151">
        <f t="shared" ca="1" si="126"/>
        <v>5.9604644775390625E-8</v>
      </c>
      <c r="U410" s="1153">
        <f t="shared" ca="1" si="127"/>
        <v>7.6679674748354119E-18</v>
      </c>
      <c r="V410" s="1154" t="str">
        <f t="shared" ca="1" si="128"/>
        <v>n.a.</v>
      </c>
      <c r="X410" s="1155">
        <f t="shared" ca="1" si="129"/>
        <v>-5.9604644775390625E-8</v>
      </c>
      <c r="Y410" s="1155">
        <f t="shared" ca="1" si="130"/>
        <v>0</v>
      </c>
      <c r="Z410" s="1155">
        <f t="shared" ca="1" si="131"/>
        <v>-5.9604644775390625E-8</v>
      </c>
      <c r="AA410" s="1153">
        <f t="shared" ca="1" si="132"/>
        <v>-1.4566139974435636E-16</v>
      </c>
      <c r="AB410" s="1126"/>
    </row>
    <row r="411" spans="1:28">
      <c r="A411" s="1165">
        <f>'AMORT. PROFILE 0% CPR'!A411</f>
        <v>57188</v>
      </c>
      <c r="C411" s="1125"/>
      <c r="D411" s="1146">
        <f t="shared" ca="1" si="114"/>
        <v>57891</v>
      </c>
      <c r="E411" s="1147">
        <f t="shared" ca="1" si="115"/>
        <v>57920</v>
      </c>
      <c r="F411" s="1148">
        <f t="shared" ca="1" si="116"/>
        <v>12205</v>
      </c>
      <c r="G411" s="1149">
        <f ca="1">IF(F411&lt;&gt;"",COUNTIF($F$11:F411,"&gt;0"),"")</f>
        <v>401</v>
      </c>
      <c r="H411" s="1150"/>
      <c r="I411" s="1094"/>
      <c r="J411" s="1151">
        <f t="shared" ca="1" si="117"/>
        <v>0</v>
      </c>
      <c r="K411" s="1152">
        <f t="shared" ca="1" si="118"/>
        <v>0</v>
      </c>
      <c r="L411" s="1151">
        <f t="shared" ca="1" si="119"/>
        <v>0</v>
      </c>
      <c r="M411" s="1151">
        <f t="shared" ca="1" si="120"/>
        <v>0</v>
      </c>
      <c r="N411" s="1151">
        <f t="shared" ca="1" si="121"/>
        <v>0</v>
      </c>
      <c r="O411" s="1094"/>
      <c r="P411" s="1151">
        <f t="shared" ca="1" si="122"/>
        <v>0</v>
      </c>
      <c r="Q411" s="1151">
        <f t="shared" ca="1" si="123"/>
        <v>0</v>
      </c>
      <c r="R411" s="1151">
        <f t="shared" ca="1" si="124"/>
        <v>5.9604644775390625E-8</v>
      </c>
      <c r="S411" s="1151">
        <f t="shared" ca="1" si="125"/>
        <v>0</v>
      </c>
      <c r="T411" s="1151">
        <f t="shared" ca="1" si="126"/>
        <v>5.9604644775390625E-8</v>
      </c>
      <c r="U411" s="1153">
        <f t="shared" ca="1" si="127"/>
        <v>7.6679674748354119E-18</v>
      </c>
      <c r="V411" s="1154" t="str">
        <f t="shared" ca="1" si="128"/>
        <v>n.a.</v>
      </c>
      <c r="X411" s="1155">
        <f t="shared" ca="1" si="129"/>
        <v>-5.9604644775390625E-8</v>
      </c>
      <c r="Y411" s="1155">
        <f t="shared" ca="1" si="130"/>
        <v>0</v>
      </c>
      <c r="Z411" s="1155">
        <f t="shared" ca="1" si="131"/>
        <v>-5.9604644775390625E-8</v>
      </c>
      <c r="AA411" s="1153">
        <f t="shared" ca="1" si="132"/>
        <v>-1.4566139974435636E-16</v>
      </c>
      <c r="AB411" s="1126"/>
    </row>
    <row r="412" spans="1:28">
      <c r="A412" s="1165">
        <f>'AMORT. PROFILE 0% CPR'!A412</f>
        <v>57220</v>
      </c>
      <c r="C412" s="1125"/>
      <c r="D412" s="1146">
        <f t="shared" ca="1" si="114"/>
        <v>57922</v>
      </c>
      <c r="E412" s="1147">
        <f t="shared" ca="1" si="115"/>
        <v>57949</v>
      </c>
      <c r="F412" s="1148">
        <f t="shared" ca="1" si="116"/>
        <v>12234</v>
      </c>
      <c r="G412" s="1149">
        <f ca="1">IF(F412&lt;&gt;"",COUNTIF($F$11:F412,"&gt;0"),"")</f>
        <v>402</v>
      </c>
      <c r="H412" s="1150"/>
      <c r="I412" s="1094"/>
      <c r="J412" s="1151">
        <f t="shared" ca="1" si="117"/>
        <v>0</v>
      </c>
      <c r="K412" s="1152">
        <f t="shared" ca="1" si="118"/>
        <v>0</v>
      </c>
      <c r="L412" s="1151">
        <f t="shared" ca="1" si="119"/>
        <v>0</v>
      </c>
      <c r="M412" s="1151">
        <f t="shared" ca="1" si="120"/>
        <v>0</v>
      </c>
      <c r="N412" s="1151">
        <f t="shared" ca="1" si="121"/>
        <v>0</v>
      </c>
      <c r="O412" s="1094"/>
      <c r="P412" s="1151">
        <f t="shared" ca="1" si="122"/>
        <v>0</v>
      </c>
      <c r="Q412" s="1151">
        <f t="shared" ca="1" si="123"/>
        <v>0</v>
      </c>
      <c r="R412" s="1151">
        <f t="shared" ca="1" si="124"/>
        <v>5.9604644775390625E-8</v>
      </c>
      <c r="S412" s="1151">
        <f t="shared" ca="1" si="125"/>
        <v>0</v>
      </c>
      <c r="T412" s="1151">
        <f t="shared" ca="1" si="126"/>
        <v>5.9604644775390625E-8</v>
      </c>
      <c r="U412" s="1153">
        <f t="shared" ca="1" si="127"/>
        <v>7.6679674748354119E-18</v>
      </c>
      <c r="V412" s="1154" t="str">
        <f t="shared" ca="1" si="128"/>
        <v>n.a.</v>
      </c>
      <c r="X412" s="1155">
        <f t="shared" ca="1" si="129"/>
        <v>-5.9604644775390625E-8</v>
      </c>
      <c r="Y412" s="1155">
        <f t="shared" ca="1" si="130"/>
        <v>0</v>
      </c>
      <c r="Z412" s="1155">
        <f t="shared" ca="1" si="131"/>
        <v>-5.9604644775390625E-8</v>
      </c>
      <c r="AA412" s="1153">
        <f t="shared" ca="1" si="132"/>
        <v>-1.4566139974435636E-16</v>
      </c>
      <c r="AB412" s="1126"/>
    </row>
    <row r="413" spans="1:28">
      <c r="A413" s="1165">
        <f>'AMORT. PROFILE 0% CPR'!A413</f>
        <v>57250</v>
      </c>
      <c r="C413" s="1125"/>
      <c r="D413" s="1146">
        <f t="shared" ca="1" si="114"/>
        <v>57953</v>
      </c>
      <c r="E413" s="1147">
        <f t="shared" ca="1" si="115"/>
        <v>57980</v>
      </c>
      <c r="F413" s="1148">
        <f t="shared" ca="1" si="116"/>
        <v>12265</v>
      </c>
      <c r="G413" s="1149">
        <f ca="1">IF(F413&lt;&gt;"",COUNTIF($F$11:F413,"&gt;0"),"")</f>
        <v>403</v>
      </c>
      <c r="H413" s="1150"/>
      <c r="I413" s="1094"/>
      <c r="J413" s="1151">
        <f t="shared" ca="1" si="117"/>
        <v>0</v>
      </c>
      <c r="K413" s="1152">
        <f t="shared" ca="1" si="118"/>
        <v>0</v>
      </c>
      <c r="L413" s="1151">
        <f t="shared" ca="1" si="119"/>
        <v>0</v>
      </c>
      <c r="M413" s="1151">
        <f t="shared" ca="1" si="120"/>
        <v>0</v>
      </c>
      <c r="N413" s="1151">
        <f t="shared" ca="1" si="121"/>
        <v>0</v>
      </c>
      <c r="O413" s="1094"/>
      <c r="P413" s="1151">
        <f t="shared" ca="1" si="122"/>
        <v>0</v>
      </c>
      <c r="Q413" s="1151">
        <f t="shared" ca="1" si="123"/>
        <v>0</v>
      </c>
      <c r="R413" s="1151">
        <f t="shared" ca="1" si="124"/>
        <v>5.9604644775390625E-8</v>
      </c>
      <c r="S413" s="1151">
        <f t="shared" ca="1" si="125"/>
        <v>0</v>
      </c>
      <c r="T413" s="1151">
        <f t="shared" ca="1" si="126"/>
        <v>5.9604644775390625E-8</v>
      </c>
      <c r="U413" s="1153">
        <f t="shared" ca="1" si="127"/>
        <v>7.6679674748354119E-18</v>
      </c>
      <c r="V413" s="1154" t="str">
        <f t="shared" ca="1" si="128"/>
        <v>n.a.</v>
      </c>
      <c r="X413" s="1155">
        <f t="shared" ca="1" si="129"/>
        <v>-5.9604644775390625E-8</v>
      </c>
      <c r="Y413" s="1155">
        <f t="shared" ca="1" si="130"/>
        <v>0</v>
      </c>
      <c r="Z413" s="1155">
        <f t="shared" ca="1" si="131"/>
        <v>-5.9604644775390625E-8</v>
      </c>
      <c r="AA413" s="1153">
        <f t="shared" ca="1" si="132"/>
        <v>-1.4566139974435636E-16</v>
      </c>
      <c r="AB413" s="1126"/>
    </row>
    <row r="414" spans="1:28">
      <c r="A414" s="1165">
        <f>'AMORT. PROFILE 0% CPR'!A414</f>
        <v>57280</v>
      </c>
      <c r="C414" s="1125"/>
      <c r="D414" s="1146">
        <f t="shared" ca="1" si="114"/>
        <v>57983</v>
      </c>
      <c r="E414" s="1147">
        <f t="shared" ca="1" si="115"/>
        <v>58011</v>
      </c>
      <c r="F414" s="1148">
        <f t="shared" ca="1" si="116"/>
        <v>12296</v>
      </c>
      <c r="G414" s="1149">
        <f ca="1">IF(F414&lt;&gt;"",COUNTIF($F$11:F414,"&gt;0"),"")</f>
        <v>404</v>
      </c>
      <c r="H414" s="1150"/>
      <c r="I414" s="1094"/>
      <c r="J414" s="1151">
        <f t="shared" ca="1" si="117"/>
        <v>0</v>
      </c>
      <c r="K414" s="1152">
        <f t="shared" ca="1" si="118"/>
        <v>0</v>
      </c>
      <c r="L414" s="1151">
        <f t="shared" ca="1" si="119"/>
        <v>0</v>
      </c>
      <c r="M414" s="1151">
        <f t="shared" ca="1" si="120"/>
        <v>0</v>
      </c>
      <c r="N414" s="1151">
        <f t="shared" ca="1" si="121"/>
        <v>0</v>
      </c>
      <c r="O414" s="1094"/>
      <c r="P414" s="1151">
        <f t="shared" ca="1" si="122"/>
        <v>0</v>
      </c>
      <c r="Q414" s="1151">
        <f t="shared" ca="1" si="123"/>
        <v>0</v>
      </c>
      <c r="R414" s="1151">
        <f t="shared" ca="1" si="124"/>
        <v>5.9604644775390625E-8</v>
      </c>
      <c r="S414" s="1151">
        <f t="shared" ca="1" si="125"/>
        <v>0</v>
      </c>
      <c r="T414" s="1151">
        <f t="shared" ca="1" si="126"/>
        <v>5.9604644775390625E-8</v>
      </c>
      <c r="U414" s="1153">
        <f t="shared" ca="1" si="127"/>
        <v>7.6679674748354119E-18</v>
      </c>
      <c r="V414" s="1154" t="str">
        <f t="shared" ca="1" si="128"/>
        <v>n.a.</v>
      </c>
      <c r="X414" s="1155">
        <f t="shared" ca="1" si="129"/>
        <v>-5.9604644775390625E-8</v>
      </c>
      <c r="Y414" s="1155">
        <f t="shared" ca="1" si="130"/>
        <v>0</v>
      </c>
      <c r="Z414" s="1155">
        <f t="shared" ca="1" si="131"/>
        <v>-5.9604644775390625E-8</v>
      </c>
      <c r="AA414" s="1153">
        <f t="shared" ca="1" si="132"/>
        <v>-1.4566139974435636E-16</v>
      </c>
      <c r="AB414" s="1126"/>
    </row>
    <row r="415" spans="1:28">
      <c r="A415" s="1165">
        <f>'AMORT. PROFILE 0% CPR'!A415</f>
        <v>57311</v>
      </c>
      <c r="C415" s="1125"/>
      <c r="D415" s="1146">
        <f t="shared" ca="1" si="114"/>
        <v>58014</v>
      </c>
      <c r="E415" s="1147">
        <f t="shared" ca="1" si="115"/>
        <v>58041</v>
      </c>
      <c r="F415" s="1148">
        <f t="shared" ca="1" si="116"/>
        <v>12326</v>
      </c>
      <c r="G415" s="1149">
        <f ca="1">IF(F415&lt;&gt;"",COUNTIF($F$11:F415,"&gt;0"),"")</f>
        <v>405</v>
      </c>
      <c r="H415" s="1150"/>
      <c r="I415" s="1094"/>
      <c r="J415" s="1151">
        <f t="shared" ca="1" si="117"/>
        <v>0</v>
      </c>
      <c r="K415" s="1152">
        <f t="shared" ca="1" si="118"/>
        <v>0</v>
      </c>
      <c r="L415" s="1151">
        <f t="shared" ca="1" si="119"/>
        <v>0</v>
      </c>
      <c r="M415" s="1151">
        <f t="shared" ca="1" si="120"/>
        <v>0</v>
      </c>
      <c r="N415" s="1151">
        <f t="shared" ca="1" si="121"/>
        <v>0</v>
      </c>
      <c r="O415" s="1094"/>
      <c r="P415" s="1151">
        <f t="shared" ca="1" si="122"/>
        <v>0</v>
      </c>
      <c r="Q415" s="1151">
        <f t="shared" ca="1" si="123"/>
        <v>0</v>
      </c>
      <c r="R415" s="1151">
        <f t="shared" ca="1" si="124"/>
        <v>5.9604644775390625E-8</v>
      </c>
      <c r="S415" s="1151">
        <f t="shared" ca="1" si="125"/>
        <v>0</v>
      </c>
      <c r="T415" s="1151">
        <f t="shared" ca="1" si="126"/>
        <v>5.9604644775390625E-8</v>
      </c>
      <c r="U415" s="1153">
        <f t="shared" ca="1" si="127"/>
        <v>7.6679674748354119E-18</v>
      </c>
      <c r="V415" s="1154" t="str">
        <f t="shared" ca="1" si="128"/>
        <v>n.a.</v>
      </c>
      <c r="X415" s="1155">
        <f t="shared" ca="1" si="129"/>
        <v>-5.9604644775390625E-8</v>
      </c>
      <c r="Y415" s="1155">
        <f t="shared" ca="1" si="130"/>
        <v>0</v>
      </c>
      <c r="Z415" s="1155">
        <f t="shared" ca="1" si="131"/>
        <v>-5.9604644775390625E-8</v>
      </c>
      <c r="AA415" s="1153">
        <f t="shared" ca="1" si="132"/>
        <v>-1.4566139974435636E-16</v>
      </c>
      <c r="AB415" s="1126"/>
    </row>
    <row r="416" spans="1:28">
      <c r="A416" s="1165">
        <f>'AMORT. PROFILE 0% CPR'!A416</f>
        <v>57341</v>
      </c>
      <c r="C416" s="1125"/>
      <c r="D416" s="1146">
        <f t="shared" ca="1" si="114"/>
        <v>58044</v>
      </c>
      <c r="E416" s="1147">
        <f t="shared" ca="1" si="115"/>
        <v>58071</v>
      </c>
      <c r="F416" s="1148">
        <f t="shared" ca="1" si="116"/>
        <v>12356</v>
      </c>
      <c r="G416" s="1149">
        <f ca="1">IF(F416&lt;&gt;"",COUNTIF($F$11:F416,"&gt;0"),"")</f>
        <v>406</v>
      </c>
      <c r="H416" s="1150"/>
      <c r="I416" s="1094"/>
      <c r="J416" s="1151">
        <f t="shared" ca="1" si="117"/>
        <v>0</v>
      </c>
      <c r="K416" s="1152">
        <f t="shared" ca="1" si="118"/>
        <v>0</v>
      </c>
      <c r="L416" s="1151">
        <f t="shared" ca="1" si="119"/>
        <v>0</v>
      </c>
      <c r="M416" s="1151">
        <f t="shared" ca="1" si="120"/>
        <v>0</v>
      </c>
      <c r="N416" s="1151">
        <f t="shared" ca="1" si="121"/>
        <v>0</v>
      </c>
      <c r="O416" s="1094"/>
      <c r="P416" s="1151">
        <f t="shared" ca="1" si="122"/>
        <v>0</v>
      </c>
      <c r="Q416" s="1151">
        <f t="shared" ca="1" si="123"/>
        <v>0</v>
      </c>
      <c r="R416" s="1151">
        <f t="shared" ca="1" si="124"/>
        <v>5.9604644775390625E-8</v>
      </c>
      <c r="S416" s="1151">
        <f t="shared" ca="1" si="125"/>
        <v>0</v>
      </c>
      <c r="T416" s="1151">
        <f t="shared" ca="1" si="126"/>
        <v>5.9604644775390625E-8</v>
      </c>
      <c r="U416" s="1153">
        <f t="shared" ca="1" si="127"/>
        <v>7.6679674748354119E-18</v>
      </c>
      <c r="V416" s="1154" t="str">
        <f t="shared" ca="1" si="128"/>
        <v>n.a.</v>
      </c>
      <c r="X416" s="1155">
        <f t="shared" ca="1" si="129"/>
        <v>-5.9604644775390625E-8</v>
      </c>
      <c r="Y416" s="1155">
        <f t="shared" ca="1" si="130"/>
        <v>0</v>
      </c>
      <c r="Z416" s="1155">
        <f t="shared" ca="1" si="131"/>
        <v>-5.9604644775390625E-8</v>
      </c>
      <c r="AA416" s="1153">
        <f t="shared" ca="1" si="132"/>
        <v>-1.4566139974435636E-16</v>
      </c>
      <c r="AB416" s="1126"/>
    </row>
    <row r="417" spans="1:28">
      <c r="A417" s="1165">
        <f>'AMORT. PROFILE 0% CPR'!A417</f>
        <v>57374</v>
      </c>
      <c r="C417" s="1125"/>
      <c r="D417" s="1146">
        <f t="shared" ca="1" si="114"/>
        <v>58075</v>
      </c>
      <c r="E417" s="1147">
        <f t="shared" ca="1" si="115"/>
        <v>58102</v>
      </c>
      <c r="F417" s="1148">
        <f t="shared" ca="1" si="116"/>
        <v>12387</v>
      </c>
      <c r="G417" s="1149">
        <f ca="1">IF(F417&lt;&gt;"",COUNTIF($F$11:F417,"&gt;0"),"")</f>
        <v>407</v>
      </c>
      <c r="H417" s="1150"/>
      <c r="I417" s="1094"/>
      <c r="J417" s="1151">
        <f t="shared" ca="1" si="117"/>
        <v>0</v>
      </c>
      <c r="K417" s="1152">
        <f t="shared" ca="1" si="118"/>
        <v>0</v>
      </c>
      <c r="L417" s="1151">
        <f t="shared" ca="1" si="119"/>
        <v>0</v>
      </c>
      <c r="M417" s="1151">
        <f t="shared" ca="1" si="120"/>
        <v>0</v>
      </c>
      <c r="N417" s="1151">
        <f t="shared" ca="1" si="121"/>
        <v>0</v>
      </c>
      <c r="O417" s="1094"/>
      <c r="P417" s="1151">
        <f t="shared" ca="1" si="122"/>
        <v>0</v>
      </c>
      <c r="Q417" s="1151">
        <f t="shared" ca="1" si="123"/>
        <v>0</v>
      </c>
      <c r="R417" s="1151">
        <f t="shared" ca="1" si="124"/>
        <v>5.9604644775390625E-8</v>
      </c>
      <c r="S417" s="1151">
        <f t="shared" ca="1" si="125"/>
        <v>0</v>
      </c>
      <c r="T417" s="1151">
        <f t="shared" ca="1" si="126"/>
        <v>5.9604644775390625E-8</v>
      </c>
      <c r="U417" s="1153">
        <f t="shared" ca="1" si="127"/>
        <v>7.6679674748354119E-18</v>
      </c>
      <c r="V417" s="1154" t="str">
        <f t="shared" ca="1" si="128"/>
        <v>n.a.</v>
      </c>
      <c r="X417" s="1155">
        <f t="shared" ca="1" si="129"/>
        <v>-5.9604644775390625E-8</v>
      </c>
      <c r="Y417" s="1155">
        <f t="shared" ca="1" si="130"/>
        <v>0</v>
      </c>
      <c r="Z417" s="1155">
        <f t="shared" ca="1" si="131"/>
        <v>-5.9604644775390625E-8</v>
      </c>
      <c r="AA417" s="1153">
        <f t="shared" ca="1" si="132"/>
        <v>-1.4566139974435636E-16</v>
      </c>
      <c r="AB417" s="1126"/>
    </row>
    <row r="418" spans="1:28">
      <c r="A418" s="1165">
        <f>'AMORT. PROFILE 0% CPR'!A418</f>
        <v>57403</v>
      </c>
      <c r="C418" s="1125"/>
      <c r="D418" s="1146">
        <f t="shared" ca="1" si="114"/>
        <v>58106</v>
      </c>
      <c r="E418" s="1147">
        <f t="shared" ca="1" si="115"/>
        <v>58133</v>
      </c>
      <c r="F418" s="1148">
        <f t="shared" ca="1" si="116"/>
        <v>12418</v>
      </c>
      <c r="G418" s="1149">
        <f ca="1">IF(F418&lt;&gt;"",COUNTIF($F$11:F418,"&gt;0"),"")</f>
        <v>408</v>
      </c>
      <c r="H418" s="1150"/>
      <c r="I418" s="1094"/>
      <c r="J418" s="1151">
        <f t="shared" ca="1" si="117"/>
        <v>0</v>
      </c>
      <c r="K418" s="1152">
        <f t="shared" ca="1" si="118"/>
        <v>0</v>
      </c>
      <c r="L418" s="1151">
        <f t="shared" ca="1" si="119"/>
        <v>0</v>
      </c>
      <c r="M418" s="1151">
        <f t="shared" ca="1" si="120"/>
        <v>0</v>
      </c>
      <c r="N418" s="1151">
        <f t="shared" ca="1" si="121"/>
        <v>0</v>
      </c>
      <c r="O418" s="1094"/>
      <c r="P418" s="1151">
        <f t="shared" ca="1" si="122"/>
        <v>0</v>
      </c>
      <c r="Q418" s="1151">
        <f t="shared" ca="1" si="123"/>
        <v>0</v>
      </c>
      <c r="R418" s="1151">
        <f t="shared" ca="1" si="124"/>
        <v>5.9604644775390625E-8</v>
      </c>
      <c r="S418" s="1151">
        <f t="shared" ca="1" si="125"/>
        <v>0</v>
      </c>
      <c r="T418" s="1151">
        <f t="shared" ca="1" si="126"/>
        <v>5.9604644775390625E-8</v>
      </c>
      <c r="U418" s="1153">
        <f t="shared" ca="1" si="127"/>
        <v>7.6679674748354119E-18</v>
      </c>
      <c r="V418" s="1154" t="str">
        <f t="shared" ca="1" si="128"/>
        <v>n.a.</v>
      </c>
      <c r="X418" s="1155">
        <f t="shared" ca="1" si="129"/>
        <v>-5.9604644775390625E-8</v>
      </c>
      <c r="Y418" s="1155">
        <f t="shared" ca="1" si="130"/>
        <v>0</v>
      </c>
      <c r="Z418" s="1155">
        <f t="shared" ca="1" si="131"/>
        <v>-5.9604644775390625E-8</v>
      </c>
      <c r="AA418" s="1153">
        <f t="shared" ca="1" si="132"/>
        <v>-1.4566139974435636E-16</v>
      </c>
      <c r="AB418" s="1126"/>
    </row>
    <row r="419" spans="1:28">
      <c r="A419" s="1165">
        <f>'AMORT. PROFILE 0% CPR'!A419</f>
        <v>57431</v>
      </c>
      <c r="C419" s="1125"/>
      <c r="D419" s="1146">
        <f t="shared" ref="D419:D482" ca="1" si="133">IF(E419&lt;&gt;"",EOMONTH(E419,-1),"")</f>
        <v>58134</v>
      </c>
      <c r="E419" s="1147">
        <f t="shared" ref="E419:E482" ca="1" si="134">IF(INDIRECT("A"&amp;(IFERROR(MATCH(E418,A:A),999)+1))&gt;0,INDIRECT("A"&amp;(IFERROR(MATCH(E418,A:A),999)+1)),"")</f>
        <v>58161</v>
      </c>
      <c r="F419" s="1148">
        <f t="shared" ref="F419:F466" ca="1" si="135">IF(E419&lt;&gt;"",E419-$A$31,"")</f>
        <v>12446</v>
      </c>
      <c r="G419" s="1149">
        <f ca="1">IF(F419&lt;&gt;"",COUNTIF($F$11:F419,"&gt;0"),"")</f>
        <v>409</v>
      </c>
      <c r="H419" s="1150"/>
      <c r="I419" s="1094"/>
      <c r="J419" s="1151">
        <f t="shared" ref="J419:J466" ca="1" si="136">IF(G419=1,$A$7,N418)</f>
        <v>0</v>
      </c>
      <c r="K419" s="1152">
        <f t="shared" ref="K419:K466" ca="1" si="137">H419*J419</f>
        <v>0</v>
      </c>
      <c r="L419" s="1151">
        <f t="shared" ref="L419:L466" ca="1" si="138">IF(E419&lt;&gt;"",(1-(1-$A$25)^(1/12))*(J419-K419),"")</f>
        <v>0</v>
      </c>
      <c r="M419" s="1151">
        <f t="shared" ref="M419:M465" ca="1" si="139">IF(J419-K419-L419&lt;$A$27*$A$5,J419-K419-L419,0)</f>
        <v>0</v>
      </c>
      <c r="N419" s="1151">
        <f t="shared" ref="N419:N466" ca="1" si="140">IF(E419&lt;&gt;"",J419-K419-L419-M419,"")</f>
        <v>0</v>
      </c>
      <c r="O419" s="1094"/>
      <c r="P419" s="1151">
        <f t="shared" ref="P419:P466" ca="1" si="141">IF(G419&lt;&gt; "", R419+X419-N419, "")</f>
        <v>0</v>
      </c>
      <c r="Q419" s="1151">
        <f t="shared" ref="Q419:Q466" ca="1" si="142">IF(E419&lt;&gt;"", N419*(1-$A$15), "")</f>
        <v>0</v>
      </c>
      <c r="R419" s="1151">
        <f t="shared" ref="R419:R466" ca="1" si="143">IF(E419&lt;&gt;"", T418, "")</f>
        <v>5.9604644775390625E-8</v>
      </c>
      <c r="S419" s="1151">
        <f t="shared" ref="S419:S466" ca="1" si="144">IF(E419&lt;&gt;"", MIN(P419,MAX(R419-Q419,0)), "")</f>
        <v>0</v>
      </c>
      <c r="T419" s="1151">
        <f t="shared" ref="T419:T466" ca="1" si="145">IF(E419&lt;&gt;"", R419-S419, "")</f>
        <v>5.9604644775390625E-8</v>
      </c>
      <c r="U419" s="1153">
        <f t="shared" ref="U419:U466" ca="1" si="146">IF(E419&lt;&gt;"", R419/$A$11, "")</f>
        <v>7.6679674748354119E-18</v>
      </c>
      <c r="V419" s="1154" t="str">
        <f t="shared" ref="V419:V466" ca="1" si="147">IF(E419&lt;&gt;"", IFERROR(1-T419/N419, "n.a."), "")</f>
        <v>n.a.</v>
      </c>
      <c r="X419" s="1155">
        <f t="shared" ref="X419:X466" ca="1" si="148">IF(E419&lt;&gt;"", Z418, "")</f>
        <v>-5.9604644775390625E-8</v>
      </c>
      <c r="Y419" s="1155">
        <f t="shared" ref="Y419:Y466" ca="1" si="149">IF(E419&lt;&gt;"", P419-S419, "")</f>
        <v>0</v>
      </c>
      <c r="Z419" s="1155">
        <f t="shared" ref="Z419:Z466" ca="1" si="150">IF(E419&lt;&gt;"", X419-Y419, "")</f>
        <v>-5.9604644775390625E-8</v>
      </c>
      <c r="AA419" s="1153">
        <f t="shared" ref="AA419:AA466" ca="1" si="151">IF(E419&lt;&gt;"", X419/$A$19, "")</f>
        <v>-1.4566139974435636E-16</v>
      </c>
      <c r="AB419" s="1126"/>
    </row>
    <row r="420" spans="1:28">
      <c r="A420" s="1165">
        <f>'AMORT. PROFILE 0% CPR'!A420</f>
        <v>57462</v>
      </c>
      <c r="C420" s="1125"/>
      <c r="D420" s="1146">
        <f t="shared" ca="1" si="133"/>
        <v>58165</v>
      </c>
      <c r="E420" s="1147">
        <f t="shared" ca="1" si="134"/>
        <v>58193</v>
      </c>
      <c r="F420" s="1148">
        <f t="shared" ca="1" si="135"/>
        <v>12478</v>
      </c>
      <c r="G420" s="1149">
        <f ca="1">IF(F420&lt;&gt;"",COUNTIF($F$11:F420,"&gt;0"),"")</f>
        <v>410</v>
      </c>
      <c r="H420" s="1150"/>
      <c r="I420" s="1094"/>
      <c r="J420" s="1151">
        <f t="shared" ca="1" si="136"/>
        <v>0</v>
      </c>
      <c r="K420" s="1152">
        <f t="shared" ca="1" si="137"/>
        <v>0</v>
      </c>
      <c r="L420" s="1151">
        <f t="shared" ca="1" si="138"/>
        <v>0</v>
      </c>
      <c r="M420" s="1151">
        <f t="shared" ca="1" si="139"/>
        <v>0</v>
      </c>
      <c r="N420" s="1151">
        <f t="shared" ca="1" si="140"/>
        <v>0</v>
      </c>
      <c r="O420" s="1094"/>
      <c r="P420" s="1151">
        <f t="shared" ca="1" si="141"/>
        <v>0</v>
      </c>
      <c r="Q420" s="1151">
        <f t="shared" ca="1" si="142"/>
        <v>0</v>
      </c>
      <c r="R420" s="1151">
        <f t="shared" ca="1" si="143"/>
        <v>5.9604644775390625E-8</v>
      </c>
      <c r="S420" s="1151">
        <f t="shared" ca="1" si="144"/>
        <v>0</v>
      </c>
      <c r="T420" s="1151">
        <f t="shared" ca="1" si="145"/>
        <v>5.9604644775390625E-8</v>
      </c>
      <c r="U420" s="1153">
        <f t="shared" ca="1" si="146"/>
        <v>7.6679674748354119E-18</v>
      </c>
      <c r="V420" s="1154" t="str">
        <f t="shared" ca="1" si="147"/>
        <v>n.a.</v>
      </c>
      <c r="X420" s="1155">
        <f t="shared" ca="1" si="148"/>
        <v>-5.9604644775390625E-8</v>
      </c>
      <c r="Y420" s="1155">
        <f t="shared" ca="1" si="149"/>
        <v>0</v>
      </c>
      <c r="Z420" s="1155">
        <f t="shared" ca="1" si="150"/>
        <v>-5.9604644775390625E-8</v>
      </c>
      <c r="AA420" s="1153">
        <f t="shared" ca="1" si="151"/>
        <v>-1.4566139974435636E-16</v>
      </c>
      <c r="AB420" s="1126"/>
    </row>
    <row r="421" spans="1:28">
      <c r="A421" s="1165">
        <f>'AMORT. PROFILE 0% CPR'!A421</f>
        <v>57493</v>
      </c>
      <c r="C421" s="1125"/>
      <c r="D421" s="1146">
        <f t="shared" ca="1" si="133"/>
        <v>58195</v>
      </c>
      <c r="E421" s="1147">
        <f t="shared" ca="1" si="134"/>
        <v>58222</v>
      </c>
      <c r="F421" s="1148">
        <f t="shared" ca="1" si="135"/>
        <v>12507</v>
      </c>
      <c r="G421" s="1149">
        <f ca="1">IF(F421&lt;&gt;"",COUNTIF($F$11:F421,"&gt;0"),"")</f>
        <v>411</v>
      </c>
      <c r="H421" s="1150"/>
      <c r="I421" s="1094"/>
      <c r="J421" s="1151">
        <f t="shared" ca="1" si="136"/>
        <v>0</v>
      </c>
      <c r="K421" s="1152">
        <f t="shared" ca="1" si="137"/>
        <v>0</v>
      </c>
      <c r="L421" s="1151">
        <f t="shared" ca="1" si="138"/>
        <v>0</v>
      </c>
      <c r="M421" s="1151">
        <f t="shared" ca="1" si="139"/>
        <v>0</v>
      </c>
      <c r="N421" s="1151">
        <f t="shared" ca="1" si="140"/>
        <v>0</v>
      </c>
      <c r="O421" s="1094"/>
      <c r="P421" s="1151">
        <f t="shared" ca="1" si="141"/>
        <v>0</v>
      </c>
      <c r="Q421" s="1151">
        <f t="shared" ca="1" si="142"/>
        <v>0</v>
      </c>
      <c r="R421" s="1151">
        <f t="shared" ca="1" si="143"/>
        <v>5.9604644775390625E-8</v>
      </c>
      <c r="S421" s="1151">
        <f t="shared" ca="1" si="144"/>
        <v>0</v>
      </c>
      <c r="T421" s="1151">
        <f t="shared" ca="1" si="145"/>
        <v>5.9604644775390625E-8</v>
      </c>
      <c r="U421" s="1153">
        <f t="shared" ca="1" si="146"/>
        <v>7.6679674748354119E-18</v>
      </c>
      <c r="V421" s="1154" t="str">
        <f t="shared" ca="1" si="147"/>
        <v>n.a.</v>
      </c>
      <c r="X421" s="1155">
        <f t="shared" ca="1" si="148"/>
        <v>-5.9604644775390625E-8</v>
      </c>
      <c r="Y421" s="1155">
        <f t="shared" ca="1" si="149"/>
        <v>0</v>
      </c>
      <c r="Z421" s="1155">
        <f t="shared" ca="1" si="150"/>
        <v>-5.9604644775390625E-8</v>
      </c>
      <c r="AA421" s="1153">
        <f t="shared" ca="1" si="151"/>
        <v>-1.4566139974435636E-16</v>
      </c>
      <c r="AB421" s="1126"/>
    </row>
    <row r="422" spans="1:28">
      <c r="A422" s="1165">
        <f>'AMORT. PROFILE 0% CPR'!A422</f>
        <v>57523</v>
      </c>
      <c r="C422" s="1125"/>
      <c r="D422" s="1146">
        <f t="shared" ca="1" si="133"/>
        <v>58226</v>
      </c>
      <c r="E422" s="1147">
        <f t="shared" ca="1" si="134"/>
        <v>58253</v>
      </c>
      <c r="F422" s="1148">
        <f t="shared" ca="1" si="135"/>
        <v>12538</v>
      </c>
      <c r="G422" s="1149">
        <f ca="1">IF(F422&lt;&gt;"",COUNTIF($F$11:F422,"&gt;0"),"")</f>
        <v>412</v>
      </c>
      <c r="H422" s="1150"/>
      <c r="I422" s="1094"/>
      <c r="J422" s="1151">
        <f t="shared" ca="1" si="136"/>
        <v>0</v>
      </c>
      <c r="K422" s="1152">
        <f t="shared" ca="1" si="137"/>
        <v>0</v>
      </c>
      <c r="L422" s="1151">
        <f t="shared" ca="1" si="138"/>
        <v>0</v>
      </c>
      <c r="M422" s="1151">
        <f t="shared" ca="1" si="139"/>
        <v>0</v>
      </c>
      <c r="N422" s="1151">
        <f t="shared" ca="1" si="140"/>
        <v>0</v>
      </c>
      <c r="O422" s="1094"/>
      <c r="P422" s="1151">
        <f t="shared" ca="1" si="141"/>
        <v>0</v>
      </c>
      <c r="Q422" s="1151">
        <f t="shared" ca="1" si="142"/>
        <v>0</v>
      </c>
      <c r="R422" s="1151">
        <f t="shared" ca="1" si="143"/>
        <v>5.9604644775390625E-8</v>
      </c>
      <c r="S422" s="1151">
        <f t="shared" ca="1" si="144"/>
        <v>0</v>
      </c>
      <c r="T422" s="1151">
        <f t="shared" ca="1" si="145"/>
        <v>5.9604644775390625E-8</v>
      </c>
      <c r="U422" s="1153">
        <f t="shared" ca="1" si="146"/>
        <v>7.6679674748354119E-18</v>
      </c>
      <c r="V422" s="1154" t="str">
        <f t="shared" ca="1" si="147"/>
        <v>n.a.</v>
      </c>
      <c r="X422" s="1155">
        <f t="shared" ca="1" si="148"/>
        <v>-5.9604644775390625E-8</v>
      </c>
      <c r="Y422" s="1155">
        <f t="shared" ca="1" si="149"/>
        <v>0</v>
      </c>
      <c r="Z422" s="1155">
        <f t="shared" ca="1" si="150"/>
        <v>-5.9604644775390625E-8</v>
      </c>
      <c r="AA422" s="1153">
        <f t="shared" ca="1" si="151"/>
        <v>-1.4566139974435636E-16</v>
      </c>
      <c r="AB422" s="1126"/>
    </row>
    <row r="423" spans="1:28">
      <c r="A423" s="1165">
        <f>'AMORT. PROFILE 0% CPR'!A423</f>
        <v>57553</v>
      </c>
      <c r="C423" s="1125"/>
      <c r="D423" s="1146">
        <f t="shared" ca="1" si="133"/>
        <v>58256</v>
      </c>
      <c r="E423" s="1147">
        <f t="shared" ca="1" si="134"/>
        <v>58284</v>
      </c>
      <c r="F423" s="1148">
        <f t="shared" ca="1" si="135"/>
        <v>12569</v>
      </c>
      <c r="G423" s="1149">
        <f ca="1">IF(F423&lt;&gt;"",COUNTIF($F$11:F423,"&gt;0"),"")</f>
        <v>413</v>
      </c>
      <c r="H423" s="1150"/>
      <c r="I423" s="1094"/>
      <c r="J423" s="1151">
        <f t="shared" ca="1" si="136"/>
        <v>0</v>
      </c>
      <c r="K423" s="1152">
        <f t="shared" ca="1" si="137"/>
        <v>0</v>
      </c>
      <c r="L423" s="1151">
        <f t="shared" ca="1" si="138"/>
        <v>0</v>
      </c>
      <c r="M423" s="1151">
        <f t="shared" ca="1" si="139"/>
        <v>0</v>
      </c>
      <c r="N423" s="1151">
        <f t="shared" ca="1" si="140"/>
        <v>0</v>
      </c>
      <c r="O423" s="1094"/>
      <c r="P423" s="1151">
        <f t="shared" ca="1" si="141"/>
        <v>0</v>
      </c>
      <c r="Q423" s="1151">
        <f t="shared" ca="1" si="142"/>
        <v>0</v>
      </c>
      <c r="R423" s="1151">
        <f t="shared" ca="1" si="143"/>
        <v>5.9604644775390625E-8</v>
      </c>
      <c r="S423" s="1151">
        <f t="shared" ca="1" si="144"/>
        <v>0</v>
      </c>
      <c r="T423" s="1151">
        <f t="shared" ca="1" si="145"/>
        <v>5.9604644775390625E-8</v>
      </c>
      <c r="U423" s="1153">
        <f t="shared" ca="1" si="146"/>
        <v>7.6679674748354119E-18</v>
      </c>
      <c r="V423" s="1154" t="str">
        <f t="shared" ca="1" si="147"/>
        <v>n.a.</v>
      </c>
      <c r="X423" s="1155">
        <f t="shared" ca="1" si="148"/>
        <v>-5.9604644775390625E-8</v>
      </c>
      <c r="Y423" s="1155">
        <f t="shared" ca="1" si="149"/>
        <v>0</v>
      </c>
      <c r="Z423" s="1155">
        <f t="shared" ca="1" si="150"/>
        <v>-5.9604644775390625E-8</v>
      </c>
      <c r="AA423" s="1153">
        <f t="shared" ca="1" si="151"/>
        <v>-1.4566139974435636E-16</v>
      </c>
      <c r="AB423" s="1126"/>
    </row>
    <row r="424" spans="1:28">
      <c r="A424" s="1165">
        <f>'AMORT. PROFILE 0% CPR'!A424</f>
        <v>57584</v>
      </c>
      <c r="C424" s="1125"/>
      <c r="D424" s="1146">
        <f t="shared" ca="1" si="133"/>
        <v>58287</v>
      </c>
      <c r="E424" s="1147">
        <f t="shared" ca="1" si="134"/>
        <v>58314</v>
      </c>
      <c r="F424" s="1148">
        <f t="shared" ca="1" si="135"/>
        <v>12599</v>
      </c>
      <c r="G424" s="1149">
        <f ca="1">IF(F424&lt;&gt;"",COUNTIF($F$11:F424,"&gt;0"),"")</f>
        <v>414</v>
      </c>
      <c r="H424" s="1150"/>
      <c r="I424" s="1094"/>
      <c r="J424" s="1151">
        <f t="shared" ca="1" si="136"/>
        <v>0</v>
      </c>
      <c r="K424" s="1152">
        <f t="shared" ca="1" si="137"/>
        <v>0</v>
      </c>
      <c r="L424" s="1151">
        <f t="shared" ca="1" si="138"/>
        <v>0</v>
      </c>
      <c r="M424" s="1151">
        <f t="shared" ca="1" si="139"/>
        <v>0</v>
      </c>
      <c r="N424" s="1151">
        <f t="shared" ca="1" si="140"/>
        <v>0</v>
      </c>
      <c r="O424" s="1094"/>
      <c r="P424" s="1151">
        <f t="shared" ca="1" si="141"/>
        <v>0</v>
      </c>
      <c r="Q424" s="1151">
        <f t="shared" ca="1" si="142"/>
        <v>0</v>
      </c>
      <c r="R424" s="1151">
        <f t="shared" ca="1" si="143"/>
        <v>5.9604644775390625E-8</v>
      </c>
      <c r="S424" s="1151">
        <f t="shared" ca="1" si="144"/>
        <v>0</v>
      </c>
      <c r="T424" s="1151">
        <f t="shared" ca="1" si="145"/>
        <v>5.9604644775390625E-8</v>
      </c>
      <c r="U424" s="1153">
        <f t="shared" ca="1" si="146"/>
        <v>7.6679674748354119E-18</v>
      </c>
      <c r="V424" s="1154" t="str">
        <f t="shared" ca="1" si="147"/>
        <v>n.a.</v>
      </c>
      <c r="X424" s="1155">
        <f t="shared" ca="1" si="148"/>
        <v>-5.9604644775390625E-8</v>
      </c>
      <c r="Y424" s="1155">
        <f t="shared" ca="1" si="149"/>
        <v>0</v>
      </c>
      <c r="Z424" s="1155">
        <f t="shared" ca="1" si="150"/>
        <v>-5.9604644775390625E-8</v>
      </c>
      <c r="AA424" s="1153">
        <f t="shared" ca="1" si="151"/>
        <v>-1.4566139974435636E-16</v>
      </c>
      <c r="AB424" s="1126"/>
    </row>
    <row r="425" spans="1:28">
      <c r="A425" s="1165">
        <f>'AMORT. PROFILE 0% CPR'!A425</f>
        <v>57615</v>
      </c>
      <c r="C425" s="1125"/>
      <c r="D425" s="1146">
        <f t="shared" ca="1" si="133"/>
        <v>58318</v>
      </c>
      <c r="E425" s="1147">
        <f t="shared" ca="1" si="134"/>
        <v>58347</v>
      </c>
      <c r="F425" s="1148">
        <f t="shared" ca="1" si="135"/>
        <v>12632</v>
      </c>
      <c r="G425" s="1149">
        <f ca="1">IF(F425&lt;&gt;"",COUNTIF($F$11:F425,"&gt;0"),"")</f>
        <v>415</v>
      </c>
      <c r="H425" s="1150"/>
      <c r="I425" s="1094"/>
      <c r="J425" s="1151">
        <f t="shared" ca="1" si="136"/>
        <v>0</v>
      </c>
      <c r="K425" s="1152">
        <f t="shared" ca="1" si="137"/>
        <v>0</v>
      </c>
      <c r="L425" s="1151">
        <f t="shared" ca="1" si="138"/>
        <v>0</v>
      </c>
      <c r="M425" s="1151">
        <f t="shared" ca="1" si="139"/>
        <v>0</v>
      </c>
      <c r="N425" s="1151">
        <f t="shared" ca="1" si="140"/>
        <v>0</v>
      </c>
      <c r="O425" s="1094"/>
      <c r="P425" s="1151">
        <f t="shared" ca="1" si="141"/>
        <v>0</v>
      </c>
      <c r="Q425" s="1151">
        <f t="shared" ca="1" si="142"/>
        <v>0</v>
      </c>
      <c r="R425" s="1151">
        <f t="shared" ca="1" si="143"/>
        <v>5.9604644775390625E-8</v>
      </c>
      <c r="S425" s="1151">
        <f t="shared" ca="1" si="144"/>
        <v>0</v>
      </c>
      <c r="T425" s="1151">
        <f t="shared" ca="1" si="145"/>
        <v>5.9604644775390625E-8</v>
      </c>
      <c r="U425" s="1153">
        <f t="shared" ca="1" si="146"/>
        <v>7.6679674748354119E-18</v>
      </c>
      <c r="V425" s="1154" t="str">
        <f t="shared" ca="1" si="147"/>
        <v>n.a.</v>
      </c>
      <c r="X425" s="1155">
        <f t="shared" ca="1" si="148"/>
        <v>-5.9604644775390625E-8</v>
      </c>
      <c r="Y425" s="1155">
        <f t="shared" ca="1" si="149"/>
        <v>0</v>
      </c>
      <c r="Z425" s="1155">
        <f t="shared" ca="1" si="150"/>
        <v>-5.9604644775390625E-8</v>
      </c>
      <c r="AA425" s="1153">
        <f t="shared" ca="1" si="151"/>
        <v>-1.4566139974435636E-16</v>
      </c>
      <c r="AB425" s="1126"/>
    </row>
    <row r="426" spans="1:28">
      <c r="A426" s="1165">
        <f>'AMORT. PROFILE 0% CPR'!A426</f>
        <v>57647</v>
      </c>
      <c r="C426" s="1125"/>
      <c r="D426" s="1146">
        <f t="shared" ca="1" si="133"/>
        <v>58348</v>
      </c>
      <c r="E426" s="1147">
        <f t="shared" ca="1" si="134"/>
        <v>58375</v>
      </c>
      <c r="F426" s="1148">
        <f t="shared" ca="1" si="135"/>
        <v>12660</v>
      </c>
      <c r="G426" s="1149">
        <f ca="1">IF(F426&lt;&gt;"",COUNTIF($F$11:F426,"&gt;0"),"")</f>
        <v>416</v>
      </c>
      <c r="H426" s="1150"/>
      <c r="I426" s="1094"/>
      <c r="J426" s="1151">
        <f t="shared" ca="1" si="136"/>
        <v>0</v>
      </c>
      <c r="K426" s="1152">
        <f t="shared" ca="1" si="137"/>
        <v>0</v>
      </c>
      <c r="L426" s="1151">
        <f t="shared" ca="1" si="138"/>
        <v>0</v>
      </c>
      <c r="M426" s="1151">
        <f t="shared" ca="1" si="139"/>
        <v>0</v>
      </c>
      <c r="N426" s="1151">
        <f t="shared" ca="1" si="140"/>
        <v>0</v>
      </c>
      <c r="O426" s="1094"/>
      <c r="P426" s="1151">
        <f t="shared" ca="1" si="141"/>
        <v>0</v>
      </c>
      <c r="Q426" s="1151">
        <f t="shared" ca="1" si="142"/>
        <v>0</v>
      </c>
      <c r="R426" s="1151">
        <f t="shared" ca="1" si="143"/>
        <v>5.9604644775390625E-8</v>
      </c>
      <c r="S426" s="1151">
        <f t="shared" ca="1" si="144"/>
        <v>0</v>
      </c>
      <c r="T426" s="1151">
        <f t="shared" ca="1" si="145"/>
        <v>5.9604644775390625E-8</v>
      </c>
      <c r="U426" s="1153">
        <f t="shared" ca="1" si="146"/>
        <v>7.6679674748354119E-18</v>
      </c>
      <c r="V426" s="1154" t="str">
        <f t="shared" ca="1" si="147"/>
        <v>n.a.</v>
      </c>
      <c r="X426" s="1155">
        <f t="shared" ca="1" si="148"/>
        <v>-5.9604644775390625E-8</v>
      </c>
      <c r="Y426" s="1155">
        <f t="shared" ca="1" si="149"/>
        <v>0</v>
      </c>
      <c r="Z426" s="1155">
        <f t="shared" ca="1" si="150"/>
        <v>-5.9604644775390625E-8</v>
      </c>
      <c r="AA426" s="1153">
        <f t="shared" ca="1" si="151"/>
        <v>-1.4566139974435636E-16</v>
      </c>
      <c r="AB426" s="1126"/>
    </row>
    <row r="427" spans="1:28">
      <c r="A427" s="1165">
        <f>'AMORT. PROFILE 0% CPR'!A427</f>
        <v>57676</v>
      </c>
      <c r="C427" s="1125"/>
      <c r="D427" s="1146">
        <f t="shared" ca="1" si="133"/>
        <v>58379</v>
      </c>
      <c r="E427" s="1147">
        <f t="shared" ca="1" si="134"/>
        <v>58406</v>
      </c>
      <c r="F427" s="1148">
        <f t="shared" ca="1" si="135"/>
        <v>12691</v>
      </c>
      <c r="G427" s="1149">
        <f ca="1">IF(F427&lt;&gt;"",COUNTIF($F$11:F427,"&gt;0"),"")</f>
        <v>417</v>
      </c>
      <c r="H427" s="1150"/>
      <c r="I427" s="1094"/>
      <c r="J427" s="1151">
        <f t="shared" ca="1" si="136"/>
        <v>0</v>
      </c>
      <c r="K427" s="1152">
        <f t="shared" ca="1" si="137"/>
        <v>0</v>
      </c>
      <c r="L427" s="1151">
        <f t="shared" ca="1" si="138"/>
        <v>0</v>
      </c>
      <c r="M427" s="1151">
        <f t="shared" ca="1" si="139"/>
        <v>0</v>
      </c>
      <c r="N427" s="1151">
        <f t="shared" ca="1" si="140"/>
        <v>0</v>
      </c>
      <c r="O427" s="1094"/>
      <c r="P427" s="1151">
        <f t="shared" ca="1" si="141"/>
        <v>0</v>
      </c>
      <c r="Q427" s="1151">
        <f t="shared" ca="1" si="142"/>
        <v>0</v>
      </c>
      <c r="R427" s="1151">
        <f t="shared" ca="1" si="143"/>
        <v>5.9604644775390625E-8</v>
      </c>
      <c r="S427" s="1151">
        <f t="shared" ca="1" si="144"/>
        <v>0</v>
      </c>
      <c r="T427" s="1151">
        <f t="shared" ca="1" si="145"/>
        <v>5.9604644775390625E-8</v>
      </c>
      <c r="U427" s="1153">
        <f t="shared" ca="1" si="146"/>
        <v>7.6679674748354119E-18</v>
      </c>
      <c r="V427" s="1154" t="str">
        <f t="shared" ca="1" si="147"/>
        <v>n.a.</v>
      </c>
      <c r="X427" s="1155">
        <f t="shared" ca="1" si="148"/>
        <v>-5.9604644775390625E-8</v>
      </c>
      <c r="Y427" s="1155">
        <f t="shared" ca="1" si="149"/>
        <v>0</v>
      </c>
      <c r="Z427" s="1155">
        <f t="shared" ca="1" si="150"/>
        <v>-5.9604644775390625E-8</v>
      </c>
      <c r="AA427" s="1153">
        <f t="shared" ca="1" si="151"/>
        <v>-1.4566139974435636E-16</v>
      </c>
      <c r="AB427" s="1126"/>
    </row>
    <row r="428" spans="1:28">
      <c r="A428" s="1165">
        <f>'AMORT. PROFILE 0% CPR'!A428</f>
        <v>57706</v>
      </c>
      <c r="C428" s="1125"/>
      <c r="D428" s="1146">
        <f t="shared" ca="1" si="133"/>
        <v>58409</v>
      </c>
      <c r="E428" s="1147">
        <f t="shared" ca="1" si="134"/>
        <v>58438</v>
      </c>
      <c r="F428" s="1148">
        <f t="shared" ca="1" si="135"/>
        <v>12723</v>
      </c>
      <c r="G428" s="1149">
        <f ca="1">IF(F428&lt;&gt;"",COUNTIF($F$11:F428,"&gt;0"),"")</f>
        <v>418</v>
      </c>
      <c r="H428" s="1150"/>
      <c r="I428" s="1094"/>
      <c r="J428" s="1151">
        <f t="shared" ca="1" si="136"/>
        <v>0</v>
      </c>
      <c r="K428" s="1152">
        <f t="shared" ca="1" si="137"/>
        <v>0</v>
      </c>
      <c r="L428" s="1151">
        <f t="shared" ca="1" si="138"/>
        <v>0</v>
      </c>
      <c r="M428" s="1151">
        <f t="shared" ca="1" si="139"/>
        <v>0</v>
      </c>
      <c r="N428" s="1151">
        <f t="shared" ca="1" si="140"/>
        <v>0</v>
      </c>
      <c r="O428" s="1094"/>
      <c r="P428" s="1151">
        <f t="shared" ca="1" si="141"/>
        <v>0</v>
      </c>
      <c r="Q428" s="1151">
        <f t="shared" ca="1" si="142"/>
        <v>0</v>
      </c>
      <c r="R428" s="1151">
        <f t="shared" ca="1" si="143"/>
        <v>5.9604644775390625E-8</v>
      </c>
      <c r="S428" s="1151">
        <f t="shared" ca="1" si="144"/>
        <v>0</v>
      </c>
      <c r="T428" s="1151">
        <f t="shared" ca="1" si="145"/>
        <v>5.9604644775390625E-8</v>
      </c>
      <c r="U428" s="1153">
        <f t="shared" ca="1" si="146"/>
        <v>7.6679674748354119E-18</v>
      </c>
      <c r="V428" s="1154" t="str">
        <f t="shared" ca="1" si="147"/>
        <v>n.a.</v>
      </c>
      <c r="X428" s="1155">
        <f t="shared" ca="1" si="148"/>
        <v>-5.9604644775390625E-8</v>
      </c>
      <c r="Y428" s="1155">
        <f t="shared" ca="1" si="149"/>
        <v>0</v>
      </c>
      <c r="Z428" s="1155">
        <f t="shared" ca="1" si="150"/>
        <v>-5.9604644775390625E-8</v>
      </c>
      <c r="AA428" s="1153">
        <f t="shared" ca="1" si="151"/>
        <v>-1.4566139974435636E-16</v>
      </c>
      <c r="AB428" s="1126"/>
    </row>
    <row r="429" spans="1:28">
      <c r="A429" s="1165">
        <f>'AMORT. PROFILE 0% CPR'!A429</f>
        <v>57738</v>
      </c>
      <c r="C429" s="1125"/>
      <c r="D429" s="1146">
        <f t="shared" ca="1" si="133"/>
        <v>58440</v>
      </c>
      <c r="E429" s="1147">
        <f t="shared" ca="1" si="134"/>
        <v>58467</v>
      </c>
      <c r="F429" s="1148">
        <f t="shared" ca="1" si="135"/>
        <v>12752</v>
      </c>
      <c r="G429" s="1149">
        <f ca="1">IF(F429&lt;&gt;"",COUNTIF($F$11:F429,"&gt;0"),"")</f>
        <v>419</v>
      </c>
      <c r="H429" s="1150"/>
      <c r="I429" s="1094"/>
      <c r="J429" s="1151">
        <f t="shared" ca="1" si="136"/>
        <v>0</v>
      </c>
      <c r="K429" s="1152">
        <f t="shared" ca="1" si="137"/>
        <v>0</v>
      </c>
      <c r="L429" s="1151">
        <f t="shared" ca="1" si="138"/>
        <v>0</v>
      </c>
      <c r="M429" s="1151">
        <f t="shared" ca="1" si="139"/>
        <v>0</v>
      </c>
      <c r="N429" s="1151">
        <f t="shared" ca="1" si="140"/>
        <v>0</v>
      </c>
      <c r="O429" s="1094"/>
      <c r="P429" s="1151">
        <f t="shared" ca="1" si="141"/>
        <v>0</v>
      </c>
      <c r="Q429" s="1151">
        <f t="shared" ca="1" si="142"/>
        <v>0</v>
      </c>
      <c r="R429" s="1151">
        <f t="shared" ca="1" si="143"/>
        <v>5.9604644775390625E-8</v>
      </c>
      <c r="S429" s="1151">
        <f t="shared" ca="1" si="144"/>
        <v>0</v>
      </c>
      <c r="T429" s="1151">
        <f t="shared" ca="1" si="145"/>
        <v>5.9604644775390625E-8</v>
      </c>
      <c r="U429" s="1153">
        <f t="shared" ca="1" si="146"/>
        <v>7.6679674748354119E-18</v>
      </c>
      <c r="V429" s="1154" t="str">
        <f t="shared" ca="1" si="147"/>
        <v>n.a.</v>
      </c>
      <c r="X429" s="1155">
        <f t="shared" ca="1" si="148"/>
        <v>-5.9604644775390625E-8</v>
      </c>
      <c r="Y429" s="1155">
        <f t="shared" ca="1" si="149"/>
        <v>0</v>
      </c>
      <c r="Z429" s="1155">
        <f t="shared" ca="1" si="150"/>
        <v>-5.9604644775390625E-8</v>
      </c>
      <c r="AA429" s="1153">
        <f t="shared" ca="1" si="151"/>
        <v>-1.4566139974435636E-16</v>
      </c>
      <c r="AB429" s="1126"/>
    </row>
    <row r="430" spans="1:28">
      <c r="A430" s="1165">
        <f>'AMORT. PROFILE 0% CPR'!A430</f>
        <v>57768</v>
      </c>
      <c r="C430" s="1125"/>
      <c r="D430" s="1146">
        <f t="shared" ca="1" si="133"/>
        <v>58471</v>
      </c>
      <c r="E430" s="1147">
        <f t="shared" ca="1" si="134"/>
        <v>58498</v>
      </c>
      <c r="F430" s="1148">
        <f t="shared" ca="1" si="135"/>
        <v>12783</v>
      </c>
      <c r="G430" s="1149">
        <f ca="1">IF(F430&lt;&gt;"",COUNTIF($F$11:F430,"&gt;0"),"")</f>
        <v>420</v>
      </c>
      <c r="H430" s="1150"/>
      <c r="I430" s="1094"/>
      <c r="J430" s="1151">
        <f t="shared" ca="1" si="136"/>
        <v>0</v>
      </c>
      <c r="K430" s="1152">
        <f t="shared" ca="1" si="137"/>
        <v>0</v>
      </c>
      <c r="L430" s="1151">
        <f t="shared" ca="1" si="138"/>
        <v>0</v>
      </c>
      <c r="M430" s="1151">
        <f t="shared" ca="1" si="139"/>
        <v>0</v>
      </c>
      <c r="N430" s="1151">
        <f t="shared" ca="1" si="140"/>
        <v>0</v>
      </c>
      <c r="O430" s="1094"/>
      <c r="P430" s="1151">
        <f t="shared" ca="1" si="141"/>
        <v>0</v>
      </c>
      <c r="Q430" s="1151">
        <f t="shared" ca="1" si="142"/>
        <v>0</v>
      </c>
      <c r="R430" s="1151">
        <f t="shared" ca="1" si="143"/>
        <v>5.9604644775390625E-8</v>
      </c>
      <c r="S430" s="1151">
        <f t="shared" ca="1" si="144"/>
        <v>0</v>
      </c>
      <c r="T430" s="1151">
        <f t="shared" ca="1" si="145"/>
        <v>5.9604644775390625E-8</v>
      </c>
      <c r="U430" s="1153">
        <f t="shared" ca="1" si="146"/>
        <v>7.6679674748354119E-18</v>
      </c>
      <c r="V430" s="1154" t="str">
        <f t="shared" ca="1" si="147"/>
        <v>n.a.</v>
      </c>
      <c r="X430" s="1155">
        <f t="shared" ca="1" si="148"/>
        <v>-5.9604644775390625E-8</v>
      </c>
      <c r="Y430" s="1155">
        <f t="shared" ca="1" si="149"/>
        <v>0</v>
      </c>
      <c r="Z430" s="1155">
        <f t="shared" ca="1" si="150"/>
        <v>-5.9604644775390625E-8</v>
      </c>
      <c r="AA430" s="1153">
        <f t="shared" ca="1" si="151"/>
        <v>-1.4566139974435636E-16</v>
      </c>
      <c r="AB430" s="1126"/>
    </row>
    <row r="431" spans="1:28">
      <c r="A431" s="1165">
        <f>'AMORT. PROFILE 0% CPR'!A431</f>
        <v>57796</v>
      </c>
      <c r="C431" s="1125"/>
      <c r="D431" s="1146">
        <f t="shared" ca="1" si="133"/>
        <v>58500</v>
      </c>
      <c r="E431" s="1147">
        <f t="shared" ca="1" si="134"/>
        <v>58529</v>
      </c>
      <c r="F431" s="1148">
        <f t="shared" ca="1" si="135"/>
        <v>12814</v>
      </c>
      <c r="G431" s="1149">
        <f ca="1">IF(F431&lt;&gt;"",COUNTIF($F$11:F431,"&gt;0"),"")</f>
        <v>421</v>
      </c>
      <c r="H431" s="1150"/>
      <c r="I431" s="1094"/>
      <c r="J431" s="1151">
        <f t="shared" ca="1" si="136"/>
        <v>0</v>
      </c>
      <c r="K431" s="1152">
        <f t="shared" ca="1" si="137"/>
        <v>0</v>
      </c>
      <c r="L431" s="1151">
        <f t="shared" ca="1" si="138"/>
        <v>0</v>
      </c>
      <c r="M431" s="1151">
        <f t="shared" ca="1" si="139"/>
        <v>0</v>
      </c>
      <c r="N431" s="1151">
        <f t="shared" ca="1" si="140"/>
        <v>0</v>
      </c>
      <c r="O431" s="1094"/>
      <c r="P431" s="1151">
        <f t="shared" ca="1" si="141"/>
        <v>0</v>
      </c>
      <c r="Q431" s="1151">
        <f t="shared" ca="1" si="142"/>
        <v>0</v>
      </c>
      <c r="R431" s="1151">
        <f t="shared" ca="1" si="143"/>
        <v>5.9604644775390625E-8</v>
      </c>
      <c r="S431" s="1151">
        <f t="shared" ca="1" si="144"/>
        <v>0</v>
      </c>
      <c r="T431" s="1151">
        <f t="shared" ca="1" si="145"/>
        <v>5.9604644775390625E-8</v>
      </c>
      <c r="U431" s="1153">
        <f t="shared" ca="1" si="146"/>
        <v>7.6679674748354119E-18</v>
      </c>
      <c r="V431" s="1154" t="str">
        <f t="shared" ca="1" si="147"/>
        <v>n.a.</v>
      </c>
      <c r="X431" s="1155">
        <f t="shared" ca="1" si="148"/>
        <v>-5.9604644775390625E-8</v>
      </c>
      <c r="Y431" s="1155">
        <f t="shared" ca="1" si="149"/>
        <v>0</v>
      </c>
      <c r="Z431" s="1155">
        <f t="shared" ca="1" si="150"/>
        <v>-5.9604644775390625E-8</v>
      </c>
      <c r="AA431" s="1153">
        <f t="shared" ca="1" si="151"/>
        <v>-1.4566139974435636E-16</v>
      </c>
      <c r="AB431" s="1126"/>
    </row>
    <row r="432" spans="1:28">
      <c r="A432" s="1165">
        <f>'AMORT. PROFILE 0% CPR'!A432</f>
        <v>57829</v>
      </c>
      <c r="C432" s="1125"/>
      <c r="D432" s="1146">
        <f t="shared" ca="1" si="133"/>
        <v>58531</v>
      </c>
      <c r="E432" s="1147">
        <f t="shared" ca="1" si="134"/>
        <v>58558</v>
      </c>
      <c r="F432" s="1148">
        <f t="shared" ca="1" si="135"/>
        <v>12843</v>
      </c>
      <c r="G432" s="1149">
        <f ca="1">IF(F432&lt;&gt;"",COUNTIF($F$11:F432,"&gt;0"),"")</f>
        <v>422</v>
      </c>
      <c r="H432" s="1150"/>
      <c r="I432" s="1094"/>
      <c r="J432" s="1151">
        <f t="shared" ca="1" si="136"/>
        <v>0</v>
      </c>
      <c r="K432" s="1152">
        <f t="shared" ca="1" si="137"/>
        <v>0</v>
      </c>
      <c r="L432" s="1151">
        <f t="shared" ca="1" si="138"/>
        <v>0</v>
      </c>
      <c r="M432" s="1151">
        <f t="shared" ca="1" si="139"/>
        <v>0</v>
      </c>
      <c r="N432" s="1151">
        <f t="shared" ca="1" si="140"/>
        <v>0</v>
      </c>
      <c r="O432" s="1094"/>
      <c r="P432" s="1151">
        <f t="shared" ca="1" si="141"/>
        <v>0</v>
      </c>
      <c r="Q432" s="1151">
        <f t="shared" ca="1" si="142"/>
        <v>0</v>
      </c>
      <c r="R432" s="1151">
        <f t="shared" ca="1" si="143"/>
        <v>5.9604644775390625E-8</v>
      </c>
      <c r="S432" s="1151">
        <f t="shared" ca="1" si="144"/>
        <v>0</v>
      </c>
      <c r="T432" s="1151">
        <f t="shared" ca="1" si="145"/>
        <v>5.9604644775390625E-8</v>
      </c>
      <c r="U432" s="1153">
        <f t="shared" ca="1" si="146"/>
        <v>7.6679674748354119E-18</v>
      </c>
      <c r="V432" s="1154" t="str">
        <f t="shared" ca="1" si="147"/>
        <v>n.a.</v>
      </c>
      <c r="X432" s="1155">
        <f t="shared" ca="1" si="148"/>
        <v>-5.9604644775390625E-8</v>
      </c>
      <c r="Y432" s="1155">
        <f t="shared" ca="1" si="149"/>
        <v>0</v>
      </c>
      <c r="Z432" s="1155">
        <f t="shared" ca="1" si="150"/>
        <v>-5.9604644775390625E-8</v>
      </c>
      <c r="AA432" s="1153">
        <f t="shared" ca="1" si="151"/>
        <v>-1.4566139974435636E-16</v>
      </c>
      <c r="AB432" s="1126"/>
    </row>
    <row r="433" spans="1:28">
      <c r="A433" s="1165">
        <f>'AMORT. PROFILE 0% CPR'!A433</f>
        <v>57857</v>
      </c>
      <c r="C433" s="1125"/>
      <c r="D433" s="1146">
        <f t="shared" ca="1" si="133"/>
        <v>58561</v>
      </c>
      <c r="E433" s="1147">
        <f t="shared" ca="1" si="134"/>
        <v>58588</v>
      </c>
      <c r="F433" s="1148">
        <f t="shared" ca="1" si="135"/>
        <v>12873</v>
      </c>
      <c r="G433" s="1149">
        <f ca="1">IF(F433&lt;&gt;"",COUNTIF($F$11:F433,"&gt;0"),"")</f>
        <v>423</v>
      </c>
      <c r="H433" s="1150"/>
      <c r="I433" s="1094"/>
      <c r="J433" s="1151">
        <f t="shared" ca="1" si="136"/>
        <v>0</v>
      </c>
      <c r="K433" s="1152">
        <f t="shared" ca="1" si="137"/>
        <v>0</v>
      </c>
      <c r="L433" s="1151">
        <f t="shared" ca="1" si="138"/>
        <v>0</v>
      </c>
      <c r="M433" s="1151">
        <f t="shared" ca="1" si="139"/>
        <v>0</v>
      </c>
      <c r="N433" s="1151">
        <f t="shared" ca="1" si="140"/>
        <v>0</v>
      </c>
      <c r="O433" s="1094"/>
      <c r="P433" s="1151">
        <f t="shared" ca="1" si="141"/>
        <v>0</v>
      </c>
      <c r="Q433" s="1151">
        <f t="shared" ca="1" si="142"/>
        <v>0</v>
      </c>
      <c r="R433" s="1151">
        <f t="shared" ca="1" si="143"/>
        <v>5.9604644775390625E-8</v>
      </c>
      <c r="S433" s="1151">
        <f t="shared" ca="1" si="144"/>
        <v>0</v>
      </c>
      <c r="T433" s="1151">
        <f t="shared" ca="1" si="145"/>
        <v>5.9604644775390625E-8</v>
      </c>
      <c r="U433" s="1153">
        <f t="shared" ca="1" si="146"/>
        <v>7.6679674748354119E-18</v>
      </c>
      <c r="V433" s="1154" t="str">
        <f t="shared" ca="1" si="147"/>
        <v>n.a.</v>
      </c>
      <c r="X433" s="1155">
        <f t="shared" ca="1" si="148"/>
        <v>-5.9604644775390625E-8</v>
      </c>
      <c r="Y433" s="1155">
        <f t="shared" ca="1" si="149"/>
        <v>0</v>
      </c>
      <c r="Z433" s="1155">
        <f t="shared" ca="1" si="150"/>
        <v>-5.9604644775390625E-8</v>
      </c>
      <c r="AA433" s="1153">
        <f t="shared" ca="1" si="151"/>
        <v>-1.4566139974435636E-16</v>
      </c>
      <c r="AB433" s="1126"/>
    </row>
    <row r="434" spans="1:28">
      <c r="A434" s="1165">
        <f>'AMORT. PROFILE 0% CPR'!A434</f>
        <v>57888</v>
      </c>
      <c r="C434" s="1125"/>
      <c r="D434" s="1146">
        <f t="shared" ca="1" si="133"/>
        <v>58592</v>
      </c>
      <c r="E434" s="1147">
        <f t="shared" ca="1" si="134"/>
        <v>58620</v>
      </c>
      <c r="F434" s="1148">
        <f t="shared" ca="1" si="135"/>
        <v>12905</v>
      </c>
      <c r="G434" s="1149">
        <f ca="1">IF(F434&lt;&gt;"",COUNTIF($F$11:F434,"&gt;0"),"")</f>
        <v>424</v>
      </c>
      <c r="H434" s="1150"/>
      <c r="I434" s="1094"/>
      <c r="J434" s="1151">
        <f t="shared" ca="1" si="136"/>
        <v>0</v>
      </c>
      <c r="K434" s="1152">
        <f t="shared" ca="1" si="137"/>
        <v>0</v>
      </c>
      <c r="L434" s="1151">
        <f t="shared" ca="1" si="138"/>
        <v>0</v>
      </c>
      <c r="M434" s="1151">
        <f t="shared" ca="1" si="139"/>
        <v>0</v>
      </c>
      <c r="N434" s="1151">
        <f t="shared" ca="1" si="140"/>
        <v>0</v>
      </c>
      <c r="O434" s="1094"/>
      <c r="P434" s="1151">
        <f t="shared" ca="1" si="141"/>
        <v>0</v>
      </c>
      <c r="Q434" s="1151">
        <f t="shared" ca="1" si="142"/>
        <v>0</v>
      </c>
      <c r="R434" s="1151">
        <f t="shared" ca="1" si="143"/>
        <v>5.9604644775390625E-8</v>
      </c>
      <c r="S434" s="1151">
        <f t="shared" ca="1" si="144"/>
        <v>0</v>
      </c>
      <c r="T434" s="1151">
        <f t="shared" ca="1" si="145"/>
        <v>5.9604644775390625E-8</v>
      </c>
      <c r="U434" s="1153">
        <f t="shared" ca="1" si="146"/>
        <v>7.6679674748354119E-18</v>
      </c>
      <c r="V434" s="1154" t="str">
        <f t="shared" ca="1" si="147"/>
        <v>n.a.</v>
      </c>
      <c r="X434" s="1155">
        <f t="shared" ca="1" si="148"/>
        <v>-5.9604644775390625E-8</v>
      </c>
      <c r="Y434" s="1155">
        <f t="shared" ca="1" si="149"/>
        <v>0</v>
      </c>
      <c r="Z434" s="1155">
        <f t="shared" ca="1" si="150"/>
        <v>-5.9604644775390625E-8</v>
      </c>
      <c r="AA434" s="1153">
        <f t="shared" ca="1" si="151"/>
        <v>-1.4566139974435636E-16</v>
      </c>
      <c r="AB434" s="1126"/>
    </row>
    <row r="435" spans="1:28">
      <c r="A435" s="1165">
        <f>'AMORT. PROFILE 0% CPR'!A435</f>
        <v>57920</v>
      </c>
      <c r="C435" s="1125"/>
      <c r="D435" s="1146">
        <f t="shared" ca="1" si="133"/>
        <v>58622</v>
      </c>
      <c r="E435" s="1147">
        <f t="shared" ca="1" si="134"/>
        <v>58649</v>
      </c>
      <c r="F435" s="1148">
        <f t="shared" ca="1" si="135"/>
        <v>12934</v>
      </c>
      <c r="G435" s="1149">
        <f ca="1">IF(F435&lt;&gt;"",COUNTIF($F$11:F435,"&gt;0"),"")</f>
        <v>425</v>
      </c>
      <c r="H435" s="1150"/>
      <c r="I435" s="1094"/>
      <c r="J435" s="1151">
        <f t="shared" ca="1" si="136"/>
        <v>0</v>
      </c>
      <c r="K435" s="1152">
        <f t="shared" ca="1" si="137"/>
        <v>0</v>
      </c>
      <c r="L435" s="1151">
        <f t="shared" ca="1" si="138"/>
        <v>0</v>
      </c>
      <c r="M435" s="1151">
        <f t="shared" ca="1" si="139"/>
        <v>0</v>
      </c>
      <c r="N435" s="1151">
        <f t="shared" ca="1" si="140"/>
        <v>0</v>
      </c>
      <c r="O435" s="1094"/>
      <c r="P435" s="1151">
        <f t="shared" ca="1" si="141"/>
        <v>0</v>
      </c>
      <c r="Q435" s="1151">
        <f t="shared" ca="1" si="142"/>
        <v>0</v>
      </c>
      <c r="R435" s="1151">
        <f t="shared" ca="1" si="143"/>
        <v>5.9604644775390625E-8</v>
      </c>
      <c r="S435" s="1151">
        <f t="shared" ca="1" si="144"/>
        <v>0</v>
      </c>
      <c r="T435" s="1151">
        <f t="shared" ca="1" si="145"/>
        <v>5.9604644775390625E-8</v>
      </c>
      <c r="U435" s="1153">
        <f t="shared" ca="1" si="146"/>
        <v>7.6679674748354119E-18</v>
      </c>
      <c r="V435" s="1154" t="str">
        <f t="shared" ca="1" si="147"/>
        <v>n.a.</v>
      </c>
      <c r="X435" s="1155">
        <f t="shared" ca="1" si="148"/>
        <v>-5.9604644775390625E-8</v>
      </c>
      <c r="Y435" s="1155">
        <f t="shared" ca="1" si="149"/>
        <v>0</v>
      </c>
      <c r="Z435" s="1155">
        <f t="shared" ca="1" si="150"/>
        <v>-5.9604644775390625E-8</v>
      </c>
      <c r="AA435" s="1153">
        <f t="shared" ca="1" si="151"/>
        <v>-1.4566139974435636E-16</v>
      </c>
      <c r="AB435" s="1126"/>
    </row>
    <row r="436" spans="1:28">
      <c r="A436" s="1165">
        <f>'AMORT. PROFILE 0% CPR'!A436</f>
        <v>57949</v>
      </c>
      <c r="C436" s="1125"/>
      <c r="D436" s="1146">
        <f t="shared" ca="1" si="133"/>
        <v>58653</v>
      </c>
      <c r="E436" s="1147">
        <f t="shared" ca="1" si="134"/>
        <v>58680</v>
      </c>
      <c r="F436" s="1148">
        <f t="shared" ca="1" si="135"/>
        <v>12965</v>
      </c>
      <c r="G436" s="1149">
        <f ca="1">IF(F436&lt;&gt;"",COUNTIF($F$11:F436,"&gt;0"),"")</f>
        <v>426</v>
      </c>
      <c r="H436" s="1150"/>
      <c r="I436" s="1094"/>
      <c r="J436" s="1151">
        <f t="shared" ca="1" si="136"/>
        <v>0</v>
      </c>
      <c r="K436" s="1152">
        <f t="shared" ca="1" si="137"/>
        <v>0</v>
      </c>
      <c r="L436" s="1151">
        <f t="shared" ca="1" si="138"/>
        <v>0</v>
      </c>
      <c r="M436" s="1151">
        <f t="shared" ca="1" si="139"/>
        <v>0</v>
      </c>
      <c r="N436" s="1151">
        <f t="shared" ca="1" si="140"/>
        <v>0</v>
      </c>
      <c r="O436" s="1094"/>
      <c r="P436" s="1151">
        <f t="shared" ca="1" si="141"/>
        <v>0</v>
      </c>
      <c r="Q436" s="1151">
        <f t="shared" ca="1" si="142"/>
        <v>0</v>
      </c>
      <c r="R436" s="1151">
        <f t="shared" ca="1" si="143"/>
        <v>5.9604644775390625E-8</v>
      </c>
      <c r="S436" s="1151">
        <f t="shared" ca="1" si="144"/>
        <v>0</v>
      </c>
      <c r="T436" s="1151">
        <f t="shared" ca="1" si="145"/>
        <v>5.9604644775390625E-8</v>
      </c>
      <c r="U436" s="1153">
        <f t="shared" ca="1" si="146"/>
        <v>7.6679674748354119E-18</v>
      </c>
      <c r="V436" s="1154" t="str">
        <f t="shared" ca="1" si="147"/>
        <v>n.a.</v>
      </c>
      <c r="X436" s="1155">
        <f t="shared" ca="1" si="148"/>
        <v>-5.9604644775390625E-8</v>
      </c>
      <c r="Y436" s="1155">
        <f t="shared" ca="1" si="149"/>
        <v>0</v>
      </c>
      <c r="Z436" s="1155">
        <f t="shared" ca="1" si="150"/>
        <v>-5.9604644775390625E-8</v>
      </c>
      <c r="AA436" s="1153">
        <f t="shared" ca="1" si="151"/>
        <v>-1.4566139974435636E-16</v>
      </c>
      <c r="AB436" s="1126"/>
    </row>
    <row r="437" spans="1:28">
      <c r="A437" s="1165">
        <f>'AMORT. PROFILE 0% CPR'!A437</f>
        <v>57980</v>
      </c>
      <c r="C437" s="1125"/>
      <c r="D437" s="1146">
        <f t="shared" ca="1" si="133"/>
        <v>58684</v>
      </c>
      <c r="E437" s="1147">
        <f t="shared" ca="1" si="134"/>
        <v>58711</v>
      </c>
      <c r="F437" s="1148">
        <f t="shared" ca="1" si="135"/>
        <v>12996</v>
      </c>
      <c r="G437" s="1149">
        <f ca="1">IF(F437&lt;&gt;"",COUNTIF($F$11:F437,"&gt;0"),"")</f>
        <v>427</v>
      </c>
      <c r="H437" s="1150"/>
      <c r="I437" s="1094"/>
      <c r="J437" s="1151">
        <f t="shared" ca="1" si="136"/>
        <v>0</v>
      </c>
      <c r="K437" s="1152">
        <f t="shared" ca="1" si="137"/>
        <v>0</v>
      </c>
      <c r="L437" s="1151">
        <f t="shared" ca="1" si="138"/>
        <v>0</v>
      </c>
      <c r="M437" s="1151">
        <f t="shared" ca="1" si="139"/>
        <v>0</v>
      </c>
      <c r="N437" s="1151">
        <f t="shared" ca="1" si="140"/>
        <v>0</v>
      </c>
      <c r="O437" s="1094"/>
      <c r="P437" s="1151">
        <f t="shared" ca="1" si="141"/>
        <v>0</v>
      </c>
      <c r="Q437" s="1151">
        <f t="shared" ca="1" si="142"/>
        <v>0</v>
      </c>
      <c r="R437" s="1151">
        <f t="shared" ca="1" si="143"/>
        <v>5.9604644775390625E-8</v>
      </c>
      <c r="S437" s="1151">
        <f t="shared" ca="1" si="144"/>
        <v>0</v>
      </c>
      <c r="T437" s="1151">
        <f t="shared" ca="1" si="145"/>
        <v>5.9604644775390625E-8</v>
      </c>
      <c r="U437" s="1153">
        <f t="shared" ca="1" si="146"/>
        <v>7.6679674748354119E-18</v>
      </c>
      <c r="V437" s="1154" t="str">
        <f t="shared" ca="1" si="147"/>
        <v>n.a.</v>
      </c>
      <c r="X437" s="1155">
        <f t="shared" ca="1" si="148"/>
        <v>-5.9604644775390625E-8</v>
      </c>
      <c r="Y437" s="1155">
        <f t="shared" ca="1" si="149"/>
        <v>0</v>
      </c>
      <c r="Z437" s="1155">
        <f t="shared" ca="1" si="150"/>
        <v>-5.9604644775390625E-8</v>
      </c>
      <c r="AA437" s="1153">
        <f t="shared" ca="1" si="151"/>
        <v>-1.4566139974435636E-16</v>
      </c>
      <c r="AB437" s="1126"/>
    </row>
    <row r="438" spans="1:28">
      <c r="A438" s="1165">
        <f>'AMORT. PROFILE 0% CPR'!A438</f>
        <v>58011</v>
      </c>
      <c r="C438" s="1125"/>
      <c r="D438" s="1146">
        <f t="shared" ca="1" si="133"/>
        <v>58714</v>
      </c>
      <c r="E438" s="1147">
        <f t="shared" ca="1" si="134"/>
        <v>58741</v>
      </c>
      <c r="F438" s="1148">
        <f t="shared" ca="1" si="135"/>
        <v>13026</v>
      </c>
      <c r="G438" s="1149">
        <f ca="1">IF(F438&lt;&gt;"",COUNTIF($F$11:F438,"&gt;0"),"")</f>
        <v>428</v>
      </c>
      <c r="H438" s="1150"/>
      <c r="I438" s="1094"/>
      <c r="J438" s="1151">
        <f t="shared" ca="1" si="136"/>
        <v>0</v>
      </c>
      <c r="K438" s="1152">
        <f t="shared" ca="1" si="137"/>
        <v>0</v>
      </c>
      <c r="L438" s="1151">
        <f t="shared" ca="1" si="138"/>
        <v>0</v>
      </c>
      <c r="M438" s="1151">
        <f t="shared" ca="1" si="139"/>
        <v>0</v>
      </c>
      <c r="N438" s="1151">
        <f t="shared" ca="1" si="140"/>
        <v>0</v>
      </c>
      <c r="O438" s="1094"/>
      <c r="P438" s="1151">
        <f t="shared" ca="1" si="141"/>
        <v>0</v>
      </c>
      <c r="Q438" s="1151">
        <f t="shared" ca="1" si="142"/>
        <v>0</v>
      </c>
      <c r="R438" s="1151">
        <f t="shared" ca="1" si="143"/>
        <v>5.9604644775390625E-8</v>
      </c>
      <c r="S438" s="1151">
        <f t="shared" ca="1" si="144"/>
        <v>0</v>
      </c>
      <c r="T438" s="1151">
        <f t="shared" ca="1" si="145"/>
        <v>5.9604644775390625E-8</v>
      </c>
      <c r="U438" s="1153">
        <f t="shared" ca="1" si="146"/>
        <v>7.6679674748354119E-18</v>
      </c>
      <c r="V438" s="1154" t="str">
        <f t="shared" ca="1" si="147"/>
        <v>n.a.</v>
      </c>
      <c r="X438" s="1155">
        <f t="shared" ca="1" si="148"/>
        <v>-5.9604644775390625E-8</v>
      </c>
      <c r="Y438" s="1155">
        <f t="shared" ca="1" si="149"/>
        <v>0</v>
      </c>
      <c r="Z438" s="1155">
        <f t="shared" ca="1" si="150"/>
        <v>-5.9604644775390625E-8</v>
      </c>
      <c r="AA438" s="1153">
        <f t="shared" ca="1" si="151"/>
        <v>-1.4566139974435636E-16</v>
      </c>
      <c r="AB438" s="1126"/>
    </row>
    <row r="439" spans="1:28">
      <c r="A439" s="1165">
        <f>'AMORT. PROFILE 0% CPR'!A439</f>
        <v>58041</v>
      </c>
      <c r="C439" s="1125"/>
      <c r="D439" s="1146">
        <f t="shared" ca="1" si="133"/>
        <v>58745</v>
      </c>
      <c r="E439" s="1147">
        <f t="shared" ca="1" si="134"/>
        <v>58774</v>
      </c>
      <c r="F439" s="1148">
        <f t="shared" ca="1" si="135"/>
        <v>13059</v>
      </c>
      <c r="G439" s="1149">
        <f ca="1">IF(F439&lt;&gt;"",COUNTIF($F$11:F439,"&gt;0"),"")</f>
        <v>429</v>
      </c>
      <c r="H439" s="1150"/>
      <c r="I439" s="1094"/>
      <c r="J439" s="1151">
        <f t="shared" ca="1" si="136"/>
        <v>0</v>
      </c>
      <c r="K439" s="1152">
        <f t="shared" ca="1" si="137"/>
        <v>0</v>
      </c>
      <c r="L439" s="1151">
        <f t="shared" ca="1" si="138"/>
        <v>0</v>
      </c>
      <c r="M439" s="1151">
        <f t="shared" ca="1" si="139"/>
        <v>0</v>
      </c>
      <c r="N439" s="1151">
        <f t="shared" ca="1" si="140"/>
        <v>0</v>
      </c>
      <c r="O439" s="1094"/>
      <c r="P439" s="1151">
        <f t="shared" ca="1" si="141"/>
        <v>0</v>
      </c>
      <c r="Q439" s="1151">
        <f t="shared" ca="1" si="142"/>
        <v>0</v>
      </c>
      <c r="R439" s="1151">
        <f t="shared" ca="1" si="143"/>
        <v>5.9604644775390625E-8</v>
      </c>
      <c r="S439" s="1151">
        <f t="shared" ca="1" si="144"/>
        <v>0</v>
      </c>
      <c r="T439" s="1151">
        <f t="shared" ca="1" si="145"/>
        <v>5.9604644775390625E-8</v>
      </c>
      <c r="U439" s="1153">
        <f t="shared" ca="1" si="146"/>
        <v>7.6679674748354119E-18</v>
      </c>
      <c r="V439" s="1154" t="str">
        <f t="shared" ca="1" si="147"/>
        <v>n.a.</v>
      </c>
      <c r="X439" s="1155">
        <f t="shared" ca="1" si="148"/>
        <v>-5.9604644775390625E-8</v>
      </c>
      <c r="Y439" s="1155">
        <f t="shared" ca="1" si="149"/>
        <v>0</v>
      </c>
      <c r="Z439" s="1155">
        <f t="shared" ca="1" si="150"/>
        <v>-5.9604644775390625E-8</v>
      </c>
      <c r="AA439" s="1153">
        <f t="shared" ca="1" si="151"/>
        <v>-1.4566139974435636E-16</v>
      </c>
      <c r="AB439" s="1126"/>
    </row>
    <row r="440" spans="1:28">
      <c r="A440" s="1165">
        <f>'AMORT. PROFILE 0% CPR'!A440</f>
        <v>58071</v>
      </c>
      <c r="C440" s="1125"/>
      <c r="D440" s="1146">
        <f t="shared" ca="1" si="133"/>
        <v>58775</v>
      </c>
      <c r="E440" s="1147">
        <f t="shared" ca="1" si="134"/>
        <v>58802</v>
      </c>
      <c r="F440" s="1148">
        <f t="shared" ca="1" si="135"/>
        <v>13087</v>
      </c>
      <c r="G440" s="1149">
        <f ca="1">IF(F440&lt;&gt;"",COUNTIF($F$11:F440,"&gt;0"),"")</f>
        <v>430</v>
      </c>
      <c r="H440" s="1150"/>
      <c r="I440" s="1094"/>
      <c r="J440" s="1151">
        <f t="shared" ca="1" si="136"/>
        <v>0</v>
      </c>
      <c r="K440" s="1152">
        <f t="shared" ca="1" si="137"/>
        <v>0</v>
      </c>
      <c r="L440" s="1151">
        <f t="shared" ca="1" si="138"/>
        <v>0</v>
      </c>
      <c r="M440" s="1151">
        <f t="shared" ca="1" si="139"/>
        <v>0</v>
      </c>
      <c r="N440" s="1151">
        <f t="shared" ca="1" si="140"/>
        <v>0</v>
      </c>
      <c r="O440" s="1094"/>
      <c r="P440" s="1151">
        <f t="shared" ca="1" si="141"/>
        <v>0</v>
      </c>
      <c r="Q440" s="1151">
        <f t="shared" ca="1" si="142"/>
        <v>0</v>
      </c>
      <c r="R440" s="1151">
        <f t="shared" ca="1" si="143"/>
        <v>5.9604644775390625E-8</v>
      </c>
      <c r="S440" s="1151">
        <f t="shared" ca="1" si="144"/>
        <v>0</v>
      </c>
      <c r="T440" s="1151">
        <f t="shared" ca="1" si="145"/>
        <v>5.9604644775390625E-8</v>
      </c>
      <c r="U440" s="1153">
        <f t="shared" ca="1" si="146"/>
        <v>7.6679674748354119E-18</v>
      </c>
      <c r="V440" s="1154" t="str">
        <f t="shared" ca="1" si="147"/>
        <v>n.a.</v>
      </c>
      <c r="X440" s="1155">
        <f t="shared" ca="1" si="148"/>
        <v>-5.9604644775390625E-8</v>
      </c>
      <c r="Y440" s="1155">
        <f t="shared" ca="1" si="149"/>
        <v>0</v>
      </c>
      <c r="Z440" s="1155">
        <f t="shared" ca="1" si="150"/>
        <v>-5.9604644775390625E-8</v>
      </c>
      <c r="AA440" s="1153">
        <f t="shared" ca="1" si="151"/>
        <v>-1.4566139974435636E-16</v>
      </c>
      <c r="AB440" s="1126"/>
    </row>
    <row r="441" spans="1:28">
      <c r="A441" s="1165">
        <f>'AMORT. PROFILE 0% CPR'!A441</f>
        <v>58102</v>
      </c>
      <c r="C441" s="1125"/>
      <c r="D441" s="1146">
        <f t="shared" ca="1" si="133"/>
        <v>58806</v>
      </c>
      <c r="E441" s="1147">
        <f t="shared" ca="1" si="134"/>
        <v>58833</v>
      </c>
      <c r="F441" s="1148">
        <f t="shared" ca="1" si="135"/>
        <v>13118</v>
      </c>
      <c r="G441" s="1149">
        <f ca="1">IF(F441&lt;&gt;"",COUNTIF($F$11:F441,"&gt;0"),"")</f>
        <v>431</v>
      </c>
      <c r="H441" s="1150"/>
      <c r="I441" s="1094"/>
      <c r="J441" s="1151">
        <f t="shared" ca="1" si="136"/>
        <v>0</v>
      </c>
      <c r="K441" s="1152">
        <f t="shared" ca="1" si="137"/>
        <v>0</v>
      </c>
      <c r="L441" s="1151">
        <f t="shared" ca="1" si="138"/>
        <v>0</v>
      </c>
      <c r="M441" s="1151">
        <f t="shared" ca="1" si="139"/>
        <v>0</v>
      </c>
      <c r="N441" s="1151">
        <f t="shared" ca="1" si="140"/>
        <v>0</v>
      </c>
      <c r="O441" s="1094"/>
      <c r="P441" s="1151">
        <f t="shared" ca="1" si="141"/>
        <v>0</v>
      </c>
      <c r="Q441" s="1151">
        <f t="shared" ca="1" si="142"/>
        <v>0</v>
      </c>
      <c r="R441" s="1151">
        <f t="shared" ca="1" si="143"/>
        <v>5.9604644775390625E-8</v>
      </c>
      <c r="S441" s="1151">
        <f t="shared" ca="1" si="144"/>
        <v>0</v>
      </c>
      <c r="T441" s="1151">
        <f t="shared" ca="1" si="145"/>
        <v>5.9604644775390625E-8</v>
      </c>
      <c r="U441" s="1153">
        <f t="shared" ca="1" si="146"/>
        <v>7.6679674748354119E-18</v>
      </c>
      <c r="V441" s="1154" t="str">
        <f t="shared" ca="1" si="147"/>
        <v>n.a.</v>
      </c>
      <c r="X441" s="1155">
        <f t="shared" ca="1" si="148"/>
        <v>-5.9604644775390625E-8</v>
      </c>
      <c r="Y441" s="1155">
        <f t="shared" ca="1" si="149"/>
        <v>0</v>
      </c>
      <c r="Z441" s="1155">
        <f t="shared" ca="1" si="150"/>
        <v>-5.9604644775390625E-8</v>
      </c>
      <c r="AA441" s="1153">
        <f t="shared" ca="1" si="151"/>
        <v>-1.4566139974435636E-16</v>
      </c>
      <c r="AB441" s="1126"/>
    </row>
    <row r="442" spans="1:28">
      <c r="A442" s="1165">
        <f>'AMORT. PROFILE 0% CPR'!A442</f>
        <v>58133</v>
      </c>
      <c r="C442" s="1125"/>
      <c r="D442" s="1146">
        <f t="shared" ca="1" si="133"/>
        <v>58837</v>
      </c>
      <c r="E442" s="1147">
        <f t="shared" ca="1" si="134"/>
        <v>58865</v>
      </c>
      <c r="F442" s="1148">
        <f t="shared" ca="1" si="135"/>
        <v>13150</v>
      </c>
      <c r="G442" s="1149">
        <f ca="1">IF(F442&lt;&gt;"",COUNTIF($F$11:F442,"&gt;0"),"")</f>
        <v>432</v>
      </c>
      <c r="H442" s="1150"/>
      <c r="I442" s="1094"/>
      <c r="J442" s="1151">
        <f t="shared" ca="1" si="136"/>
        <v>0</v>
      </c>
      <c r="K442" s="1152">
        <f t="shared" ca="1" si="137"/>
        <v>0</v>
      </c>
      <c r="L442" s="1151">
        <f t="shared" ca="1" si="138"/>
        <v>0</v>
      </c>
      <c r="M442" s="1151">
        <f t="shared" ca="1" si="139"/>
        <v>0</v>
      </c>
      <c r="N442" s="1151">
        <f t="shared" ca="1" si="140"/>
        <v>0</v>
      </c>
      <c r="O442" s="1094"/>
      <c r="P442" s="1151">
        <f t="shared" ca="1" si="141"/>
        <v>0</v>
      </c>
      <c r="Q442" s="1151">
        <f t="shared" ca="1" si="142"/>
        <v>0</v>
      </c>
      <c r="R442" s="1151">
        <f t="shared" ca="1" si="143"/>
        <v>5.9604644775390625E-8</v>
      </c>
      <c r="S442" s="1151">
        <f t="shared" ca="1" si="144"/>
        <v>0</v>
      </c>
      <c r="T442" s="1151">
        <f t="shared" ca="1" si="145"/>
        <v>5.9604644775390625E-8</v>
      </c>
      <c r="U442" s="1153">
        <f t="shared" ca="1" si="146"/>
        <v>7.6679674748354119E-18</v>
      </c>
      <c r="V442" s="1154" t="str">
        <f t="shared" ca="1" si="147"/>
        <v>n.a.</v>
      </c>
      <c r="X442" s="1155">
        <f t="shared" ca="1" si="148"/>
        <v>-5.9604644775390625E-8</v>
      </c>
      <c r="Y442" s="1155">
        <f t="shared" ca="1" si="149"/>
        <v>0</v>
      </c>
      <c r="Z442" s="1155">
        <f t="shared" ca="1" si="150"/>
        <v>-5.9604644775390625E-8</v>
      </c>
      <c r="AA442" s="1153">
        <f t="shared" ca="1" si="151"/>
        <v>-1.4566139974435636E-16</v>
      </c>
      <c r="AB442" s="1126"/>
    </row>
    <row r="443" spans="1:28">
      <c r="A443" s="1165">
        <f>'AMORT. PROFILE 0% CPR'!A443</f>
        <v>58161</v>
      </c>
      <c r="C443" s="1125"/>
      <c r="D443" s="1146">
        <f t="shared" ca="1" si="133"/>
        <v>58865</v>
      </c>
      <c r="E443" s="1147">
        <f t="shared" ca="1" si="134"/>
        <v>58893</v>
      </c>
      <c r="F443" s="1148">
        <f t="shared" ca="1" si="135"/>
        <v>13178</v>
      </c>
      <c r="G443" s="1149">
        <f ca="1">IF(F443&lt;&gt;"",COUNTIF($F$11:F443,"&gt;0"),"")</f>
        <v>433</v>
      </c>
      <c r="H443" s="1150"/>
      <c r="I443" s="1094"/>
      <c r="J443" s="1151">
        <f t="shared" ca="1" si="136"/>
        <v>0</v>
      </c>
      <c r="K443" s="1152">
        <f t="shared" ca="1" si="137"/>
        <v>0</v>
      </c>
      <c r="L443" s="1151">
        <f t="shared" ca="1" si="138"/>
        <v>0</v>
      </c>
      <c r="M443" s="1151">
        <f t="shared" ca="1" si="139"/>
        <v>0</v>
      </c>
      <c r="N443" s="1151">
        <f t="shared" ca="1" si="140"/>
        <v>0</v>
      </c>
      <c r="O443" s="1094"/>
      <c r="P443" s="1151">
        <f t="shared" ca="1" si="141"/>
        <v>0</v>
      </c>
      <c r="Q443" s="1151">
        <f t="shared" ca="1" si="142"/>
        <v>0</v>
      </c>
      <c r="R443" s="1151">
        <f t="shared" ca="1" si="143"/>
        <v>5.9604644775390625E-8</v>
      </c>
      <c r="S443" s="1151">
        <f t="shared" ca="1" si="144"/>
        <v>0</v>
      </c>
      <c r="T443" s="1151">
        <f t="shared" ca="1" si="145"/>
        <v>5.9604644775390625E-8</v>
      </c>
      <c r="U443" s="1153">
        <f t="shared" ca="1" si="146"/>
        <v>7.6679674748354119E-18</v>
      </c>
      <c r="V443" s="1154" t="str">
        <f t="shared" ca="1" si="147"/>
        <v>n.a.</v>
      </c>
      <c r="X443" s="1155">
        <f t="shared" ca="1" si="148"/>
        <v>-5.9604644775390625E-8</v>
      </c>
      <c r="Y443" s="1155">
        <f t="shared" ca="1" si="149"/>
        <v>0</v>
      </c>
      <c r="Z443" s="1155">
        <f t="shared" ca="1" si="150"/>
        <v>-5.9604644775390625E-8</v>
      </c>
      <c r="AA443" s="1153">
        <f t="shared" ca="1" si="151"/>
        <v>-1.4566139974435636E-16</v>
      </c>
      <c r="AB443" s="1126"/>
    </row>
    <row r="444" spans="1:28">
      <c r="A444" s="1165">
        <f>'AMORT. PROFILE 0% CPR'!A444</f>
        <v>58193</v>
      </c>
      <c r="C444" s="1125"/>
      <c r="D444" s="1146">
        <f t="shared" ca="1" si="133"/>
        <v>58896</v>
      </c>
      <c r="E444" s="1147">
        <f t="shared" ca="1" si="134"/>
        <v>58923</v>
      </c>
      <c r="F444" s="1148">
        <f t="shared" ca="1" si="135"/>
        <v>13208</v>
      </c>
      <c r="G444" s="1149">
        <f ca="1">IF(F444&lt;&gt;"",COUNTIF($F$11:F444,"&gt;0"),"")</f>
        <v>434</v>
      </c>
      <c r="H444" s="1150"/>
      <c r="I444" s="1094"/>
      <c r="J444" s="1151">
        <f t="shared" ca="1" si="136"/>
        <v>0</v>
      </c>
      <c r="K444" s="1152">
        <f t="shared" ca="1" si="137"/>
        <v>0</v>
      </c>
      <c r="L444" s="1151">
        <f t="shared" ca="1" si="138"/>
        <v>0</v>
      </c>
      <c r="M444" s="1151">
        <f t="shared" ca="1" si="139"/>
        <v>0</v>
      </c>
      <c r="N444" s="1151">
        <f t="shared" ca="1" si="140"/>
        <v>0</v>
      </c>
      <c r="O444" s="1094"/>
      <c r="P444" s="1151">
        <f t="shared" ca="1" si="141"/>
        <v>0</v>
      </c>
      <c r="Q444" s="1151">
        <f t="shared" ca="1" si="142"/>
        <v>0</v>
      </c>
      <c r="R444" s="1151">
        <f t="shared" ca="1" si="143"/>
        <v>5.9604644775390625E-8</v>
      </c>
      <c r="S444" s="1151">
        <f t="shared" ca="1" si="144"/>
        <v>0</v>
      </c>
      <c r="T444" s="1151">
        <f t="shared" ca="1" si="145"/>
        <v>5.9604644775390625E-8</v>
      </c>
      <c r="U444" s="1153">
        <f t="shared" ca="1" si="146"/>
        <v>7.6679674748354119E-18</v>
      </c>
      <c r="V444" s="1154" t="str">
        <f t="shared" ca="1" si="147"/>
        <v>n.a.</v>
      </c>
      <c r="X444" s="1155">
        <f t="shared" ca="1" si="148"/>
        <v>-5.9604644775390625E-8</v>
      </c>
      <c r="Y444" s="1155">
        <f t="shared" ca="1" si="149"/>
        <v>0</v>
      </c>
      <c r="Z444" s="1155">
        <f t="shared" ca="1" si="150"/>
        <v>-5.9604644775390625E-8</v>
      </c>
      <c r="AA444" s="1153">
        <f t="shared" ca="1" si="151"/>
        <v>-1.4566139974435636E-16</v>
      </c>
      <c r="AB444" s="1126"/>
    </row>
    <row r="445" spans="1:28">
      <c r="A445" s="1165">
        <f>'AMORT. PROFILE 0% CPR'!A445</f>
        <v>58222</v>
      </c>
      <c r="C445" s="1125"/>
      <c r="D445" s="1146">
        <f t="shared" ca="1" si="133"/>
        <v>58926</v>
      </c>
      <c r="E445" s="1147">
        <f t="shared" ca="1" si="134"/>
        <v>58953</v>
      </c>
      <c r="F445" s="1148">
        <f t="shared" ca="1" si="135"/>
        <v>13238</v>
      </c>
      <c r="G445" s="1149">
        <f ca="1">IF(F445&lt;&gt;"",COUNTIF($F$11:F445,"&gt;0"),"")</f>
        <v>435</v>
      </c>
      <c r="H445" s="1150"/>
      <c r="I445" s="1094"/>
      <c r="J445" s="1151">
        <f t="shared" ca="1" si="136"/>
        <v>0</v>
      </c>
      <c r="K445" s="1152">
        <f t="shared" ca="1" si="137"/>
        <v>0</v>
      </c>
      <c r="L445" s="1151">
        <f t="shared" ca="1" si="138"/>
        <v>0</v>
      </c>
      <c r="M445" s="1151">
        <f t="shared" ca="1" si="139"/>
        <v>0</v>
      </c>
      <c r="N445" s="1151">
        <f t="shared" ca="1" si="140"/>
        <v>0</v>
      </c>
      <c r="O445" s="1094"/>
      <c r="P445" s="1151">
        <f t="shared" ca="1" si="141"/>
        <v>0</v>
      </c>
      <c r="Q445" s="1151">
        <f t="shared" ca="1" si="142"/>
        <v>0</v>
      </c>
      <c r="R445" s="1151">
        <f t="shared" ca="1" si="143"/>
        <v>5.9604644775390625E-8</v>
      </c>
      <c r="S445" s="1151">
        <f t="shared" ca="1" si="144"/>
        <v>0</v>
      </c>
      <c r="T445" s="1151">
        <f t="shared" ca="1" si="145"/>
        <v>5.9604644775390625E-8</v>
      </c>
      <c r="U445" s="1153">
        <f t="shared" ca="1" si="146"/>
        <v>7.6679674748354119E-18</v>
      </c>
      <c r="V445" s="1154" t="str">
        <f t="shared" ca="1" si="147"/>
        <v>n.a.</v>
      </c>
      <c r="X445" s="1155">
        <f t="shared" ca="1" si="148"/>
        <v>-5.9604644775390625E-8</v>
      </c>
      <c r="Y445" s="1155">
        <f t="shared" ca="1" si="149"/>
        <v>0</v>
      </c>
      <c r="Z445" s="1155">
        <f t="shared" ca="1" si="150"/>
        <v>-5.9604644775390625E-8</v>
      </c>
      <c r="AA445" s="1153">
        <f t="shared" ca="1" si="151"/>
        <v>-1.4566139974435636E-16</v>
      </c>
      <c r="AB445" s="1126"/>
    </row>
    <row r="446" spans="1:28">
      <c r="A446" s="1165">
        <f>'AMORT. PROFILE 0% CPR'!A446</f>
        <v>58253</v>
      </c>
      <c r="C446" s="1125"/>
      <c r="D446" s="1146">
        <f t="shared" ca="1" si="133"/>
        <v>58957</v>
      </c>
      <c r="E446" s="1147">
        <f t="shared" ca="1" si="134"/>
        <v>58984</v>
      </c>
      <c r="F446" s="1148">
        <f t="shared" ca="1" si="135"/>
        <v>13269</v>
      </c>
      <c r="G446" s="1149">
        <f ca="1">IF(F446&lt;&gt;"",COUNTIF($F$11:F446,"&gt;0"),"")</f>
        <v>436</v>
      </c>
      <c r="H446" s="1150"/>
      <c r="I446" s="1094"/>
      <c r="J446" s="1151">
        <f t="shared" ca="1" si="136"/>
        <v>0</v>
      </c>
      <c r="K446" s="1152">
        <f t="shared" ca="1" si="137"/>
        <v>0</v>
      </c>
      <c r="L446" s="1151">
        <f t="shared" ca="1" si="138"/>
        <v>0</v>
      </c>
      <c r="M446" s="1151">
        <f t="shared" ca="1" si="139"/>
        <v>0</v>
      </c>
      <c r="N446" s="1151">
        <f t="shared" ca="1" si="140"/>
        <v>0</v>
      </c>
      <c r="O446" s="1094"/>
      <c r="P446" s="1151">
        <f t="shared" ca="1" si="141"/>
        <v>0</v>
      </c>
      <c r="Q446" s="1151">
        <f t="shared" ca="1" si="142"/>
        <v>0</v>
      </c>
      <c r="R446" s="1151">
        <f t="shared" ca="1" si="143"/>
        <v>5.9604644775390625E-8</v>
      </c>
      <c r="S446" s="1151">
        <f t="shared" ca="1" si="144"/>
        <v>0</v>
      </c>
      <c r="T446" s="1151">
        <f t="shared" ca="1" si="145"/>
        <v>5.9604644775390625E-8</v>
      </c>
      <c r="U446" s="1153">
        <f t="shared" ca="1" si="146"/>
        <v>7.6679674748354119E-18</v>
      </c>
      <c r="V446" s="1154" t="str">
        <f t="shared" ca="1" si="147"/>
        <v>n.a.</v>
      </c>
      <c r="X446" s="1155">
        <f t="shared" ca="1" si="148"/>
        <v>-5.9604644775390625E-8</v>
      </c>
      <c r="Y446" s="1155">
        <f t="shared" ca="1" si="149"/>
        <v>0</v>
      </c>
      <c r="Z446" s="1155">
        <f t="shared" ca="1" si="150"/>
        <v>-5.9604644775390625E-8</v>
      </c>
      <c r="AA446" s="1153">
        <f t="shared" ca="1" si="151"/>
        <v>-1.4566139974435636E-16</v>
      </c>
      <c r="AB446" s="1126"/>
    </row>
    <row r="447" spans="1:28">
      <c r="A447" s="1165">
        <f>'AMORT. PROFILE 0% CPR'!A447</f>
        <v>58284</v>
      </c>
      <c r="C447" s="1125"/>
      <c r="D447" s="1146">
        <f t="shared" ca="1" si="133"/>
        <v>58987</v>
      </c>
      <c r="E447" s="1147">
        <f t="shared" ca="1" si="134"/>
        <v>59014</v>
      </c>
      <c r="F447" s="1148">
        <f t="shared" ca="1" si="135"/>
        <v>13299</v>
      </c>
      <c r="G447" s="1149">
        <f ca="1">IF(F447&lt;&gt;"",COUNTIF($F$11:F447,"&gt;0"),"")</f>
        <v>437</v>
      </c>
      <c r="H447" s="1150"/>
      <c r="I447" s="1094"/>
      <c r="J447" s="1151">
        <f t="shared" ca="1" si="136"/>
        <v>0</v>
      </c>
      <c r="K447" s="1152">
        <f t="shared" ca="1" si="137"/>
        <v>0</v>
      </c>
      <c r="L447" s="1151">
        <f t="shared" ca="1" si="138"/>
        <v>0</v>
      </c>
      <c r="M447" s="1151">
        <f t="shared" ca="1" si="139"/>
        <v>0</v>
      </c>
      <c r="N447" s="1151">
        <f t="shared" ca="1" si="140"/>
        <v>0</v>
      </c>
      <c r="O447" s="1094"/>
      <c r="P447" s="1151">
        <f t="shared" ca="1" si="141"/>
        <v>0</v>
      </c>
      <c r="Q447" s="1151">
        <f t="shared" ca="1" si="142"/>
        <v>0</v>
      </c>
      <c r="R447" s="1151">
        <f t="shared" ca="1" si="143"/>
        <v>5.9604644775390625E-8</v>
      </c>
      <c r="S447" s="1151">
        <f t="shared" ca="1" si="144"/>
        <v>0</v>
      </c>
      <c r="T447" s="1151">
        <f t="shared" ca="1" si="145"/>
        <v>5.9604644775390625E-8</v>
      </c>
      <c r="U447" s="1153">
        <f t="shared" ca="1" si="146"/>
        <v>7.6679674748354119E-18</v>
      </c>
      <c r="V447" s="1154" t="str">
        <f t="shared" ca="1" si="147"/>
        <v>n.a.</v>
      </c>
      <c r="X447" s="1155">
        <f t="shared" ca="1" si="148"/>
        <v>-5.9604644775390625E-8</v>
      </c>
      <c r="Y447" s="1155">
        <f t="shared" ca="1" si="149"/>
        <v>0</v>
      </c>
      <c r="Z447" s="1155">
        <f t="shared" ca="1" si="150"/>
        <v>-5.9604644775390625E-8</v>
      </c>
      <c r="AA447" s="1153">
        <f t="shared" ca="1" si="151"/>
        <v>-1.4566139974435636E-16</v>
      </c>
      <c r="AB447" s="1126"/>
    </row>
    <row r="448" spans="1:28">
      <c r="A448" s="1165">
        <f>'AMORT. PROFILE 0% CPR'!A448</f>
        <v>58314</v>
      </c>
      <c r="C448" s="1125"/>
      <c r="D448" s="1146">
        <f t="shared" ca="1" si="133"/>
        <v>59018</v>
      </c>
      <c r="E448" s="1147">
        <f t="shared" ca="1" si="134"/>
        <v>59047</v>
      </c>
      <c r="F448" s="1148">
        <f t="shared" ca="1" si="135"/>
        <v>13332</v>
      </c>
      <c r="G448" s="1149">
        <f ca="1">IF(F448&lt;&gt;"",COUNTIF($F$11:F448,"&gt;0"),"")</f>
        <v>438</v>
      </c>
      <c r="H448" s="1150"/>
      <c r="I448" s="1094"/>
      <c r="J448" s="1151">
        <f t="shared" ca="1" si="136"/>
        <v>0</v>
      </c>
      <c r="K448" s="1152">
        <f t="shared" ca="1" si="137"/>
        <v>0</v>
      </c>
      <c r="L448" s="1151">
        <f t="shared" ca="1" si="138"/>
        <v>0</v>
      </c>
      <c r="M448" s="1151">
        <f t="shared" ca="1" si="139"/>
        <v>0</v>
      </c>
      <c r="N448" s="1151">
        <f t="shared" ca="1" si="140"/>
        <v>0</v>
      </c>
      <c r="O448" s="1094"/>
      <c r="P448" s="1151">
        <f t="shared" ca="1" si="141"/>
        <v>0</v>
      </c>
      <c r="Q448" s="1151">
        <f t="shared" ca="1" si="142"/>
        <v>0</v>
      </c>
      <c r="R448" s="1151">
        <f t="shared" ca="1" si="143"/>
        <v>5.9604644775390625E-8</v>
      </c>
      <c r="S448" s="1151">
        <f t="shared" ca="1" si="144"/>
        <v>0</v>
      </c>
      <c r="T448" s="1151">
        <f t="shared" ca="1" si="145"/>
        <v>5.9604644775390625E-8</v>
      </c>
      <c r="U448" s="1153">
        <f t="shared" ca="1" si="146"/>
        <v>7.6679674748354119E-18</v>
      </c>
      <c r="V448" s="1154" t="str">
        <f t="shared" ca="1" si="147"/>
        <v>n.a.</v>
      </c>
      <c r="X448" s="1155">
        <f t="shared" ca="1" si="148"/>
        <v>-5.9604644775390625E-8</v>
      </c>
      <c r="Y448" s="1155">
        <f t="shared" ca="1" si="149"/>
        <v>0</v>
      </c>
      <c r="Z448" s="1155">
        <f t="shared" ca="1" si="150"/>
        <v>-5.9604644775390625E-8</v>
      </c>
      <c r="AA448" s="1153">
        <f t="shared" ca="1" si="151"/>
        <v>-1.4566139974435636E-16</v>
      </c>
      <c r="AB448" s="1126"/>
    </row>
    <row r="449" spans="1:28">
      <c r="A449" s="1165">
        <f>'AMORT. PROFILE 0% CPR'!A449</f>
        <v>58347</v>
      </c>
      <c r="C449" s="1125"/>
      <c r="D449" s="1146">
        <f t="shared" ca="1" si="133"/>
        <v>59049</v>
      </c>
      <c r="E449" s="1147">
        <f t="shared" ca="1" si="134"/>
        <v>59076</v>
      </c>
      <c r="F449" s="1148">
        <f t="shared" ca="1" si="135"/>
        <v>13361</v>
      </c>
      <c r="G449" s="1149">
        <f ca="1">IF(F449&lt;&gt;"",COUNTIF($F$11:F449,"&gt;0"),"")</f>
        <v>439</v>
      </c>
      <c r="H449" s="1150"/>
      <c r="I449" s="1094"/>
      <c r="J449" s="1151">
        <f t="shared" ca="1" si="136"/>
        <v>0</v>
      </c>
      <c r="K449" s="1152">
        <f t="shared" ca="1" si="137"/>
        <v>0</v>
      </c>
      <c r="L449" s="1151">
        <f t="shared" ca="1" si="138"/>
        <v>0</v>
      </c>
      <c r="M449" s="1151">
        <f t="shared" ca="1" si="139"/>
        <v>0</v>
      </c>
      <c r="N449" s="1151">
        <f t="shared" ca="1" si="140"/>
        <v>0</v>
      </c>
      <c r="O449" s="1094"/>
      <c r="P449" s="1151">
        <f t="shared" ca="1" si="141"/>
        <v>0</v>
      </c>
      <c r="Q449" s="1151">
        <f t="shared" ca="1" si="142"/>
        <v>0</v>
      </c>
      <c r="R449" s="1151">
        <f t="shared" ca="1" si="143"/>
        <v>5.9604644775390625E-8</v>
      </c>
      <c r="S449" s="1151">
        <f t="shared" ca="1" si="144"/>
        <v>0</v>
      </c>
      <c r="T449" s="1151">
        <f t="shared" ca="1" si="145"/>
        <v>5.9604644775390625E-8</v>
      </c>
      <c r="U449" s="1153">
        <f t="shared" ca="1" si="146"/>
        <v>7.6679674748354119E-18</v>
      </c>
      <c r="V449" s="1154" t="str">
        <f t="shared" ca="1" si="147"/>
        <v>n.a.</v>
      </c>
      <c r="X449" s="1155">
        <f t="shared" ca="1" si="148"/>
        <v>-5.9604644775390625E-8</v>
      </c>
      <c r="Y449" s="1155">
        <f t="shared" ca="1" si="149"/>
        <v>0</v>
      </c>
      <c r="Z449" s="1155">
        <f t="shared" ca="1" si="150"/>
        <v>-5.9604644775390625E-8</v>
      </c>
      <c r="AA449" s="1153">
        <f t="shared" ca="1" si="151"/>
        <v>-1.4566139974435636E-16</v>
      </c>
      <c r="AB449" s="1126"/>
    </row>
    <row r="450" spans="1:28">
      <c r="A450" s="1165">
        <f>'AMORT. PROFILE 0% CPR'!A450</f>
        <v>58375</v>
      </c>
      <c r="C450" s="1125"/>
      <c r="D450" s="1146">
        <f t="shared" ca="1" si="133"/>
        <v>59079</v>
      </c>
      <c r="E450" s="1147">
        <f t="shared" ca="1" si="134"/>
        <v>59106</v>
      </c>
      <c r="F450" s="1148">
        <f t="shared" ca="1" si="135"/>
        <v>13391</v>
      </c>
      <c r="G450" s="1149">
        <f ca="1">IF(F450&lt;&gt;"",COUNTIF($F$11:F450,"&gt;0"),"")</f>
        <v>440</v>
      </c>
      <c r="H450" s="1150"/>
      <c r="I450" s="1094"/>
      <c r="J450" s="1151">
        <f t="shared" ca="1" si="136"/>
        <v>0</v>
      </c>
      <c r="K450" s="1152">
        <f t="shared" ca="1" si="137"/>
        <v>0</v>
      </c>
      <c r="L450" s="1151">
        <f t="shared" ca="1" si="138"/>
        <v>0</v>
      </c>
      <c r="M450" s="1151">
        <f t="shared" ca="1" si="139"/>
        <v>0</v>
      </c>
      <c r="N450" s="1151">
        <f t="shared" ca="1" si="140"/>
        <v>0</v>
      </c>
      <c r="O450" s="1094"/>
      <c r="P450" s="1151">
        <f t="shared" ca="1" si="141"/>
        <v>0</v>
      </c>
      <c r="Q450" s="1151">
        <f t="shared" ca="1" si="142"/>
        <v>0</v>
      </c>
      <c r="R450" s="1151">
        <f t="shared" ca="1" si="143"/>
        <v>5.9604644775390625E-8</v>
      </c>
      <c r="S450" s="1151">
        <f t="shared" ca="1" si="144"/>
        <v>0</v>
      </c>
      <c r="T450" s="1151">
        <f t="shared" ca="1" si="145"/>
        <v>5.9604644775390625E-8</v>
      </c>
      <c r="U450" s="1153">
        <f t="shared" ca="1" si="146"/>
        <v>7.6679674748354119E-18</v>
      </c>
      <c r="V450" s="1154" t="str">
        <f t="shared" ca="1" si="147"/>
        <v>n.a.</v>
      </c>
      <c r="X450" s="1155">
        <f t="shared" ca="1" si="148"/>
        <v>-5.9604644775390625E-8</v>
      </c>
      <c r="Y450" s="1155">
        <f t="shared" ca="1" si="149"/>
        <v>0</v>
      </c>
      <c r="Z450" s="1155">
        <f t="shared" ca="1" si="150"/>
        <v>-5.9604644775390625E-8</v>
      </c>
      <c r="AA450" s="1153">
        <f t="shared" ca="1" si="151"/>
        <v>-1.4566139974435636E-16</v>
      </c>
      <c r="AB450" s="1126"/>
    </row>
    <row r="451" spans="1:28">
      <c r="A451" s="1165">
        <f>'AMORT. PROFILE 0% CPR'!A451</f>
        <v>58406</v>
      </c>
      <c r="C451" s="1125"/>
      <c r="D451" s="1146">
        <f t="shared" ca="1" si="133"/>
        <v>59110</v>
      </c>
      <c r="E451" s="1147">
        <f t="shared" ca="1" si="134"/>
        <v>59138</v>
      </c>
      <c r="F451" s="1148">
        <f t="shared" ca="1" si="135"/>
        <v>13423</v>
      </c>
      <c r="G451" s="1149">
        <f ca="1">IF(F451&lt;&gt;"",COUNTIF($F$11:F451,"&gt;0"),"")</f>
        <v>441</v>
      </c>
      <c r="H451" s="1150"/>
      <c r="I451" s="1094"/>
      <c r="J451" s="1151">
        <f t="shared" ca="1" si="136"/>
        <v>0</v>
      </c>
      <c r="K451" s="1152">
        <f t="shared" ca="1" si="137"/>
        <v>0</v>
      </c>
      <c r="L451" s="1151">
        <f t="shared" ca="1" si="138"/>
        <v>0</v>
      </c>
      <c r="M451" s="1151">
        <f t="shared" ca="1" si="139"/>
        <v>0</v>
      </c>
      <c r="N451" s="1151">
        <f t="shared" ca="1" si="140"/>
        <v>0</v>
      </c>
      <c r="O451" s="1094"/>
      <c r="P451" s="1151">
        <f t="shared" ca="1" si="141"/>
        <v>0</v>
      </c>
      <c r="Q451" s="1151">
        <f t="shared" ca="1" si="142"/>
        <v>0</v>
      </c>
      <c r="R451" s="1151">
        <f t="shared" ca="1" si="143"/>
        <v>5.9604644775390625E-8</v>
      </c>
      <c r="S451" s="1151">
        <f t="shared" ca="1" si="144"/>
        <v>0</v>
      </c>
      <c r="T451" s="1151">
        <f t="shared" ca="1" si="145"/>
        <v>5.9604644775390625E-8</v>
      </c>
      <c r="U451" s="1153">
        <f t="shared" ca="1" si="146"/>
        <v>7.6679674748354119E-18</v>
      </c>
      <c r="V451" s="1154" t="str">
        <f t="shared" ca="1" si="147"/>
        <v>n.a.</v>
      </c>
      <c r="X451" s="1155">
        <f t="shared" ca="1" si="148"/>
        <v>-5.9604644775390625E-8</v>
      </c>
      <c r="Y451" s="1155">
        <f t="shared" ca="1" si="149"/>
        <v>0</v>
      </c>
      <c r="Z451" s="1155">
        <f t="shared" ca="1" si="150"/>
        <v>-5.9604644775390625E-8</v>
      </c>
      <c r="AA451" s="1153">
        <f t="shared" ca="1" si="151"/>
        <v>-1.4566139974435636E-16</v>
      </c>
      <c r="AB451" s="1126"/>
    </row>
    <row r="452" spans="1:28">
      <c r="A452" s="1165">
        <f>'AMORT. PROFILE 0% CPR'!A452</f>
        <v>58438</v>
      </c>
      <c r="C452" s="1125"/>
      <c r="D452" s="1146">
        <f t="shared" ca="1" si="133"/>
        <v>59140</v>
      </c>
      <c r="E452" s="1147">
        <f t="shared" ca="1" si="134"/>
        <v>59167</v>
      </c>
      <c r="F452" s="1148">
        <f t="shared" ca="1" si="135"/>
        <v>13452</v>
      </c>
      <c r="G452" s="1149">
        <f ca="1">IF(F452&lt;&gt;"",COUNTIF($F$11:F452,"&gt;0"),"")</f>
        <v>442</v>
      </c>
      <c r="H452" s="1150"/>
      <c r="I452" s="1094"/>
      <c r="J452" s="1151">
        <f t="shared" ca="1" si="136"/>
        <v>0</v>
      </c>
      <c r="K452" s="1152">
        <f t="shared" ca="1" si="137"/>
        <v>0</v>
      </c>
      <c r="L452" s="1151">
        <f t="shared" ca="1" si="138"/>
        <v>0</v>
      </c>
      <c r="M452" s="1151">
        <f t="shared" ca="1" si="139"/>
        <v>0</v>
      </c>
      <c r="N452" s="1151">
        <f t="shared" ca="1" si="140"/>
        <v>0</v>
      </c>
      <c r="O452" s="1094"/>
      <c r="P452" s="1151">
        <f t="shared" ca="1" si="141"/>
        <v>0</v>
      </c>
      <c r="Q452" s="1151">
        <f t="shared" ca="1" si="142"/>
        <v>0</v>
      </c>
      <c r="R452" s="1151">
        <f t="shared" ca="1" si="143"/>
        <v>5.9604644775390625E-8</v>
      </c>
      <c r="S452" s="1151">
        <f t="shared" ca="1" si="144"/>
        <v>0</v>
      </c>
      <c r="T452" s="1151">
        <f t="shared" ca="1" si="145"/>
        <v>5.9604644775390625E-8</v>
      </c>
      <c r="U452" s="1153">
        <f t="shared" ca="1" si="146"/>
        <v>7.6679674748354119E-18</v>
      </c>
      <c r="V452" s="1154" t="str">
        <f t="shared" ca="1" si="147"/>
        <v>n.a.</v>
      </c>
      <c r="X452" s="1155">
        <f t="shared" ca="1" si="148"/>
        <v>-5.9604644775390625E-8</v>
      </c>
      <c r="Y452" s="1155">
        <f t="shared" ca="1" si="149"/>
        <v>0</v>
      </c>
      <c r="Z452" s="1155">
        <f t="shared" ca="1" si="150"/>
        <v>-5.9604644775390625E-8</v>
      </c>
      <c r="AA452" s="1153">
        <f t="shared" ca="1" si="151"/>
        <v>-1.4566139974435636E-16</v>
      </c>
      <c r="AB452" s="1126"/>
    </row>
    <row r="453" spans="1:28">
      <c r="A453" s="1165">
        <f>'AMORT. PROFILE 0% CPR'!A453</f>
        <v>58467</v>
      </c>
      <c r="C453" s="1125"/>
      <c r="D453" s="1146">
        <f t="shared" ca="1" si="133"/>
        <v>59171</v>
      </c>
      <c r="E453" s="1147">
        <f t="shared" ca="1" si="134"/>
        <v>59198</v>
      </c>
      <c r="F453" s="1148">
        <f t="shared" ca="1" si="135"/>
        <v>13483</v>
      </c>
      <c r="G453" s="1149">
        <f ca="1">IF(F453&lt;&gt;"",COUNTIF($F$11:F453,"&gt;0"),"")</f>
        <v>443</v>
      </c>
      <c r="H453" s="1150"/>
      <c r="I453" s="1094"/>
      <c r="J453" s="1151">
        <f t="shared" ca="1" si="136"/>
        <v>0</v>
      </c>
      <c r="K453" s="1152">
        <f t="shared" ca="1" si="137"/>
        <v>0</v>
      </c>
      <c r="L453" s="1151">
        <f t="shared" ca="1" si="138"/>
        <v>0</v>
      </c>
      <c r="M453" s="1151">
        <f t="shared" ca="1" si="139"/>
        <v>0</v>
      </c>
      <c r="N453" s="1151">
        <f t="shared" ca="1" si="140"/>
        <v>0</v>
      </c>
      <c r="O453" s="1094"/>
      <c r="P453" s="1151">
        <f t="shared" ca="1" si="141"/>
        <v>0</v>
      </c>
      <c r="Q453" s="1151">
        <f t="shared" ca="1" si="142"/>
        <v>0</v>
      </c>
      <c r="R453" s="1151">
        <f t="shared" ca="1" si="143"/>
        <v>5.9604644775390625E-8</v>
      </c>
      <c r="S453" s="1151">
        <f t="shared" ca="1" si="144"/>
        <v>0</v>
      </c>
      <c r="T453" s="1151">
        <f t="shared" ca="1" si="145"/>
        <v>5.9604644775390625E-8</v>
      </c>
      <c r="U453" s="1153">
        <f t="shared" ca="1" si="146"/>
        <v>7.6679674748354119E-18</v>
      </c>
      <c r="V453" s="1154" t="str">
        <f t="shared" ca="1" si="147"/>
        <v>n.a.</v>
      </c>
      <c r="X453" s="1155">
        <f t="shared" ca="1" si="148"/>
        <v>-5.9604644775390625E-8</v>
      </c>
      <c r="Y453" s="1155">
        <f t="shared" ca="1" si="149"/>
        <v>0</v>
      </c>
      <c r="Z453" s="1155">
        <f t="shared" ca="1" si="150"/>
        <v>-5.9604644775390625E-8</v>
      </c>
      <c r="AA453" s="1153">
        <f t="shared" ca="1" si="151"/>
        <v>-1.4566139974435636E-16</v>
      </c>
      <c r="AB453" s="1126"/>
    </row>
    <row r="454" spans="1:28">
      <c r="A454" s="1165">
        <f>'AMORT. PROFILE 0% CPR'!A454</f>
        <v>58498</v>
      </c>
      <c r="C454" s="1125"/>
      <c r="D454" s="1146">
        <f t="shared" ca="1" si="133"/>
        <v>59202</v>
      </c>
      <c r="E454" s="1147">
        <f t="shared" ca="1" si="134"/>
        <v>59229</v>
      </c>
      <c r="F454" s="1148">
        <f t="shared" ca="1" si="135"/>
        <v>13514</v>
      </c>
      <c r="G454" s="1149">
        <f ca="1">IF(F454&lt;&gt;"",COUNTIF($F$11:F454,"&gt;0"),"")</f>
        <v>444</v>
      </c>
      <c r="H454" s="1150"/>
      <c r="I454" s="1094"/>
      <c r="J454" s="1151">
        <f t="shared" ca="1" si="136"/>
        <v>0</v>
      </c>
      <c r="K454" s="1152">
        <f t="shared" ca="1" si="137"/>
        <v>0</v>
      </c>
      <c r="L454" s="1151">
        <f t="shared" ca="1" si="138"/>
        <v>0</v>
      </c>
      <c r="M454" s="1151">
        <f t="shared" ca="1" si="139"/>
        <v>0</v>
      </c>
      <c r="N454" s="1151">
        <f t="shared" ca="1" si="140"/>
        <v>0</v>
      </c>
      <c r="O454" s="1094"/>
      <c r="P454" s="1151">
        <f t="shared" ca="1" si="141"/>
        <v>0</v>
      </c>
      <c r="Q454" s="1151">
        <f t="shared" ca="1" si="142"/>
        <v>0</v>
      </c>
      <c r="R454" s="1151">
        <f t="shared" ca="1" si="143"/>
        <v>5.9604644775390625E-8</v>
      </c>
      <c r="S454" s="1151">
        <f t="shared" ca="1" si="144"/>
        <v>0</v>
      </c>
      <c r="T454" s="1151">
        <f t="shared" ca="1" si="145"/>
        <v>5.9604644775390625E-8</v>
      </c>
      <c r="U454" s="1153">
        <f t="shared" ca="1" si="146"/>
        <v>7.6679674748354119E-18</v>
      </c>
      <c r="V454" s="1154" t="str">
        <f t="shared" ca="1" si="147"/>
        <v>n.a.</v>
      </c>
      <c r="X454" s="1155">
        <f t="shared" ca="1" si="148"/>
        <v>-5.9604644775390625E-8</v>
      </c>
      <c r="Y454" s="1155">
        <f t="shared" ca="1" si="149"/>
        <v>0</v>
      </c>
      <c r="Z454" s="1155">
        <f t="shared" ca="1" si="150"/>
        <v>-5.9604644775390625E-8</v>
      </c>
      <c r="AA454" s="1153">
        <f t="shared" ca="1" si="151"/>
        <v>-1.4566139974435636E-16</v>
      </c>
      <c r="AB454" s="1126"/>
    </row>
    <row r="455" spans="1:28">
      <c r="A455" s="1165">
        <f>'AMORT. PROFILE 0% CPR'!A455</f>
        <v>58529</v>
      </c>
      <c r="C455" s="1125"/>
      <c r="D455" s="1146">
        <f t="shared" ca="1" si="133"/>
        <v>59230</v>
      </c>
      <c r="E455" s="1147">
        <f t="shared" ca="1" si="134"/>
        <v>59257</v>
      </c>
      <c r="F455" s="1148">
        <f t="shared" ca="1" si="135"/>
        <v>13542</v>
      </c>
      <c r="G455" s="1149">
        <f ca="1">IF(F455&lt;&gt;"",COUNTIF($F$11:F455,"&gt;0"),"")</f>
        <v>445</v>
      </c>
      <c r="H455" s="1150"/>
      <c r="I455" s="1094"/>
      <c r="J455" s="1151">
        <f t="shared" ca="1" si="136"/>
        <v>0</v>
      </c>
      <c r="K455" s="1152">
        <f t="shared" ca="1" si="137"/>
        <v>0</v>
      </c>
      <c r="L455" s="1151">
        <f t="shared" ca="1" si="138"/>
        <v>0</v>
      </c>
      <c r="M455" s="1151">
        <f t="shared" ca="1" si="139"/>
        <v>0</v>
      </c>
      <c r="N455" s="1151">
        <f t="shared" ca="1" si="140"/>
        <v>0</v>
      </c>
      <c r="O455" s="1094"/>
      <c r="P455" s="1151">
        <f t="shared" ca="1" si="141"/>
        <v>0</v>
      </c>
      <c r="Q455" s="1151">
        <f t="shared" ca="1" si="142"/>
        <v>0</v>
      </c>
      <c r="R455" s="1151">
        <f t="shared" ca="1" si="143"/>
        <v>5.9604644775390625E-8</v>
      </c>
      <c r="S455" s="1151">
        <f t="shared" ca="1" si="144"/>
        <v>0</v>
      </c>
      <c r="T455" s="1151">
        <f t="shared" ca="1" si="145"/>
        <v>5.9604644775390625E-8</v>
      </c>
      <c r="U455" s="1153">
        <f t="shared" ca="1" si="146"/>
        <v>7.6679674748354119E-18</v>
      </c>
      <c r="V455" s="1154" t="str">
        <f t="shared" ca="1" si="147"/>
        <v>n.a.</v>
      </c>
      <c r="X455" s="1155">
        <f t="shared" ca="1" si="148"/>
        <v>-5.9604644775390625E-8</v>
      </c>
      <c r="Y455" s="1155">
        <f t="shared" ca="1" si="149"/>
        <v>0</v>
      </c>
      <c r="Z455" s="1155">
        <f t="shared" ca="1" si="150"/>
        <v>-5.9604644775390625E-8</v>
      </c>
      <c r="AA455" s="1153">
        <f t="shared" ca="1" si="151"/>
        <v>-1.4566139974435636E-16</v>
      </c>
      <c r="AB455" s="1126"/>
    </row>
    <row r="456" spans="1:28">
      <c r="A456" s="1165">
        <f>'AMORT. PROFILE 0% CPR'!A456</f>
        <v>58558</v>
      </c>
      <c r="C456" s="1125"/>
      <c r="D456" s="1146">
        <f t="shared" ca="1" si="133"/>
        <v>59261</v>
      </c>
      <c r="E456" s="1147">
        <f t="shared" ca="1" si="134"/>
        <v>59288</v>
      </c>
      <c r="F456" s="1148">
        <f t="shared" ca="1" si="135"/>
        <v>13573</v>
      </c>
      <c r="G456" s="1149">
        <f ca="1">IF(F456&lt;&gt;"",COUNTIF($F$11:F456,"&gt;0"),"")</f>
        <v>446</v>
      </c>
      <c r="H456" s="1150"/>
      <c r="I456" s="1094"/>
      <c r="J456" s="1151">
        <f t="shared" ca="1" si="136"/>
        <v>0</v>
      </c>
      <c r="K456" s="1152">
        <f t="shared" ca="1" si="137"/>
        <v>0</v>
      </c>
      <c r="L456" s="1151">
        <f t="shared" ca="1" si="138"/>
        <v>0</v>
      </c>
      <c r="M456" s="1151">
        <f t="shared" ca="1" si="139"/>
        <v>0</v>
      </c>
      <c r="N456" s="1151">
        <f t="shared" ca="1" si="140"/>
        <v>0</v>
      </c>
      <c r="O456" s="1094"/>
      <c r="P456" s="1151">
        <f t="shared" ca="1" si="141"/>
        <v>0</v>
      </c>
      <c r="Q456" s="1151">
        <f t="shared" ca="1" si="142"/>
        <v>0</v>
      </c>
      <c r="R456" s="1151">
        <f t="shared" ca="1" si="143"/>
        <v>5.9604644775390625E-8</v>
      </c>
      <c r="S456" s="1151">
        <f t="shared" ca="1" si="144"/>
        <v>0</v>
      </c>
      <c r="T456" s="1151">
        <f t="shared" ca="1" si="145"/>
        <v>5.9604644775390625E-8</v>
      </c>
      <c r="U456" s="1153">
        <f t="shared" ca="1" si="146"/>
        <v>7.6679674748354119E-18</v>
      </c>
      <c r="V456" s="1154" t="str">
        <f t="shared" ca="1" si="147"/>
        <v>n.a.</v>
      </c>
      <c r="X456" s="1155">
        <f t="shared" ca="1" si="148"/>
        <v>-5.9604644775390625E-8</v>
      </c>
      <c r="Y456" s="1155">
        <f t="shared" ca="1" si="149"/>
        <v>0</v>
      </c>
      <c r="Z456" s="1155">
        <f t="shared" ca="1" si="150"/>
        <v>-5.9604644775390625E-8</v>
      </c>
      <c r="AA456" s="1153">
        <f t="shared" ca="1" si="151"/>
        <v>-1.4566139974435636E-16</v>
      </c>
      <c r="AB456" s="1126"/>
    </row>
    <row r="457" spans="1:28">
      <c r="A457" s="1165">
        <f>'AMORT. PROFILE 0% CPR'!A457</f>
        <v>58588</v>
      </c>
      <c r="C457" s="1125"/>
      <c r="D457" s="1146">
        <f t="shared" ca="1" si="133"/>
        <v>59291</v>
      </c>
      <c r="E457" s="1147">
        <f t="shared" ca="1" si="134"/>
        <v>59320</v>
      </c>
      <c r="F457" s="1148">
        <f t="shared" ca="1" si="135"/>
        <v>13605</v>
      </c>
      <c r="G457" s="1149">
        <f ca="1">IF(F457&lt;&gt;"",COUNTIF($F$11:F457,"&gt;0"),"")</f>
        <v>447</v>
      </c>
      <c r="H457" s="1150"/>
      <c r="I457" s="1094"/>
      <c r="J457" s="1151">
        <f t="shared" ca="1" si="136"/>
        <v>0</v>
      </c>
      <c r="K457" s="1152">
        <f t="shared" ca="1" si="137"/>
        <v>0</v>
      </c>
      <c r="L457" s="1151">
        <f t="shared" ca="1" si="138"/>
        <v>0</v>
      </c>
      <c r="M457" s="1151">
        <f t="shared" ca="1" si="139"/>
        <v>0</v>
      </c>
      <c r="N457" s="1151">
        <f t="shared" ca="1" si="140"/>
        <v>0</v>
      </c>
      <c r="O457" s="1094"/>
      <c r="P457" s="1151">
        <f t="shared" ca="1" si="141"/>
        <v>0</v>
      </c>
      <c r="Q457" s="1151">
        <f t="shared" ca="1" si="142"/>
        <v>0</v>
      </c>
      <c r="R457" s="1151">
        <f t="shared" ca="1" si="143"/>
        <v>5.9604644775390625E-8</v>
      </c>
      <c r="S457" s="1151">
        <f t="shared" ca="1" si="144"/>
        <v>0</v>
      </c>
      <c r="T457" s="1151">
        <f t="shared" ca="1" si="145"/>
        <v>5.9604644775390625E-8</v>
      </c>
      <c r="U457" s="1153">
        <f t="shared" ca="1" si="146"/>
        <v>7.6679674748354119E-18</v>
      </c>
      <c r="V457" s="1154" t="str">
        <f t="shared" ca="1" si="147"/>
        <v>n.a.</v>
      </c>
      <c r="X457" s="1155">
        <f t="shared" ca="1" si="148"/>
        <v>-5.9604644775390625E-8</v>
      </c>
      <c r="Y457" s="1155">
        <f t="shared" ca="1" si="149"/>
        <v>0</v>
      </c>
      <c r="Z457" s="1155">
        <f t="shared" ca="1" si="150"/>
        <v>-5.9604644775390625E-8</v>
      </c>
      <c r="AA457" s="1153">
        <f t="shared" ca="1" si="151"/>
        <v>-1.4566139974435636E-16</v>
      </c>
      <c r="AB457" s="1126"/>
    </row>
    <row r="458" spans="1:28">
      <c r="A458" s="1165">
        <f>'AMORT. PROFILE 0% CPR'!A458</f>
        <v>58620</v>
      </c>
      <c r="C458" s="1125"/>
      <c r="D458" s="1146" t="str">
        <f t="shared" ca="1" si="133"/>
        <v/>
      </c>
      <c r="E458" s="1147" t="str">
        <f t="shared" ca="1" si="134"/>
        <v/>
      </c>
      <c r="F458" s="1148" t="str">
        <f t="shared" ca="1" si="135"/>
        <v/>
      </c>
      <c r="G458" s="1149" t="str">
        <f ca="1">IF(F458&lt;&gt;"",COUNTIF($F$11:F458,"&gt;0"),"")</f>
        <v/>
      </c>
      <c r="H458" s="1150"/>
      <c r="I458" s="1094"/>
      <c r="J458" s="1151">
        <f t="shared" ca="1" si="136"/>
        <v>0</v>
      </c>
      <c r="K458" s="1152">
        <f t="shared" ca="1" si="137"/>
        <v>0</v>
      </c>
      <c r="L458" s="1151" t="str">
        <f t="shared" ca="1" si="138"/>
        <v/>
      </c>
      <c r="M458" s="1151" t="e">
        <f t="shared" ca="1" si="139"/>
        <v>#VALUE!</v>
      </c>
      <c r="N458" s="1151" t="str">
        <f t="shared" ca="1" si="140"/>
        <v/>
      </c>
      <c r="O458" s="1094"/>
      <c r="P458" s="1151" t="str">
        <f t="shared" ca="1" si="141"/>
        <v/>
      </c>
      <c r="Q458" s="1151" t="str">
        <f t="shared" ca="1" si="142"/>
        <v/>
      </c>
      <c r="R458" s="1151" t="str">
        <f t="shared" ca="1" si="143"/>
        <v/>
      </c>
      <c r="S458" s="1151" t="str">
        <f t="shared" ca="1" si="144"/>
        <v/>
      </c>
      <c r="T458" s="1151" t="str">
        <f t="shared" ca="1" si="145"/>
        <v/>
      </c>
      <c r="U458" s="1153" t="str">
        <f t="shared" ca="1" si="146"/>
        <v/>
      </c>
      <c r="V458" s="1154" t="str">
        <f t="shared" ca="1" si="147"/>
        <v/>
      </c>
      <c r="X458" s="1155" t="str">
        <f t="shared" ca="1" si="148"/>
        <v/>
      </c>
      <c r="Y458" s="1155" t="str">
        <f t="shared" ca="1" si="149"/>
        <v/>
      </c>
      <c r="Z458" s="1155" t="str">
        <f t="shared" ca="1" si="150"/>
        <v/>
      </c>
      <c r="AA458" s="1153" t="str">
        <f t="shared" ca="1" si="151"/>
        <v/>
      </c>
      <c r="AB458" s="1126"/>
    </row>
    <row r="459" spans="1:28">
      <c r="A459" s="1165">
        <f>'AMORT. PROFILE 0% CPR'!A459</f>
        <v>58649</v>
      </c>
      <c r="C459" s="1125"/>
      <c r="D459" s="1146" t="str">
        <f t="shared" ca="1" si="133"/>
        <v/>
      </c>
      <c r="E459" s="1147" t="str">
        <f t="shared" ca="1" si="134"/>
        <v/>
      </c>
      <c r="F459" s="1148" t="str">
        <f t="shared" ca="1" si="135"/>
        <v/>
      </c>
      <c r="G459" s="1149" t="str">
        <f ca="1">IF(F459&lt;&gt;"",COUNTIF($F$11:F459,"&gt;0"),"")</f>
        <v/>
      </c>
      <c r="H459" s="1150"/>
      <c r="I459" s="1094"/>
      <c r="J459" s="1151" t="str">
        <f t="shared" ca="1" si="136"/>
        <v/>
      </c>
      <c r="K459" s="1152" t="e">
        <f t="shared" ca="1" si="137"/>
        <v>#VALUE!</v>
      </c>
      <c r="L459" s="1151" t="str">
        <f t="shared" ca="1" si="138"/>
        <v/>
      </c>
      <c r="M459" s="1151" t="e">
        <f t="shared" ca="1" si="139"/>
        <v>#VALUE!</v>
      </c>
      <c r="N459" s="1151" t="str">
        <f t="shared" ca="1" si="140"/>
        <v/>
      </c>
      <c r="O459" s="1094"/>
      <c r="P459" s="1151" t="str">
        <f t="shared" ca="1" si="141"/>
        <v/>
      </c>
      <c r="Q459" s="1151" t="str">
        <f t="shared" ca="1" si="142"/>
        <v/>
      </c>
      <c r="R459" s="1151" t="str">
        <f t="shared" ca="1" si="143"/>
        <v/>
      </c>
      <c r="S459" s="1151" t="str">
        <f t="shared" ca="1" si="144"/>
        <v/>
      </c>
      <c r="T459" s="1151" t="str">
        <f t="shared" ca="1" si="145"/>
        <v/>
      </c>
      <c r="U459" s="1153" t="str">
        <f t="shared" ca="1" si="146"/>
        <v/>
      </c>
      <c r="V459" s="1154" t="str">
        <f t="shared" ca="1" si="147"/>
        <v/>
      </c>
      <c r="X459" s="1155" t="str">
        <f t="shared" ca="1" si="148"/>
        <v/>
      </c>
      <c r="Y459" s="1155" t="str">
        <f t="shared" ca="1" si="149"/>
        <v/>
      </c>
      <c r="Z459" s="1155" t="str">
        <f t="shared" ca="1" si="150"/>
        <v/>
      </c>
      <c r="AA459" s="1153" t="str">
        <f t="shared" ca="1" si="151"/>
        <v/>
      </c>
      <c r="AB459" s="1126"/>
    </row>
    <row r="460" spans="1:28">
      <c r="A460" s="1165">
        <f>'AMORT. PROFILE 0% CPR'!A460</f>
        <v>58680</v>
      </c>
      <c r="C460" s="1125"/>
      <c r="D460" s="1146" t="str">
        <f t="shared" ca="1" si="133"/>
        <v/>
      </c>
      <c r="E460" s="1147" t="str">
        <f t="shared" ca="1" si="134"/>
        <v/>
      </c>
      <c r="F460" s="1148" t="str">
        <f t="shared" ca="1" si="135"/>
        <v/>
      </c>
      <c r="G460" s="1149" t="str">
        <f ca="1">IF(F460&lt;&gt;"",COUNTIF($F$11:F460,"&gt;0"),"")</f>
        <v/>
      </c>
      <c r="H460" s="1150"/>
      <c r="I460" s="1094"/>
      <c r="J460" s="1151" t="str">
        <f t="shared" ca="1" si="136"/>
        <v/>
      </c>
      <c r="K460" s="1152" t="e">
        <f t="shared" ca="1" si="137"/>
        <v>#VALUE!</v>
      </c>
      <c r="L460" s="1151" t="str">
        <f t="shared" ca="1" si="138"/>
        <v/>
      </c>
      <c r="M460" s="1151" t="e">
        <f t="shared" ca="1" si="139"/>
        <v>#VALUE!</v>
      </c>
      <c r="N460" s="1151" t="str">
        <f t="shared" ca="1" si="140"/>
        <v/>
      </c>
      <c r="O460" s="1094"/>
      <c r="P460" s="1151" t="str">
        <f t="shared" ca="1" si="141"/>
        <v/>
      </c>
      <c r="Q460" s="1151" t="str">
        <f t="shared" ca="1" si="142"/>
        <v/>
      </c>
      <c r="R460" s="1151" t="str">
        <f t="shared" ca="1" si="143"/>
        <v/>
      </c>
      <c r="S460" s="1151" t="str">
        <f t="shared" ca="1" si="144"/>
        <v/>
      </c>
      <c r="T460" s="1151" t="str">
        <f t="shared" ca="1" si="145"/>
        <v/>
      </c>
      <c r="U460" s="1153" t="str">
        <f t="shared" ca="1" si="146"/>
        <v/>
      </c>
      <c r="V460" s="1154" t="str">
        <f t="shared" ca="1" si="147"/>
        <v/>
      </c>
      <c r="X460" s="1155" t="str">
        <f t="shared" ca="1" si="148"/>
        <v/>
      </c>
      <c r="Y460" s="1155" t="str">
        <f t="shared" ca="1" si="149"/>
        <v/>
      </c>
      <c r="Z460" s="1155" t="str">
        <f t="shared" ca="1" si="150"/>
        <v/>
      </c>
      <c r="AA460" s="1153" t="str">
        <f t="shared" ca="1" si="151"/>
        <v/>
      </c>
      <c r="AB460" s="1126"/>
    </row>
    <row r="461" spans="1:28">
      <c r="A461" s="1165">
        <f>'AMORT. PROFILE 0% CPR'!A461</f>
        <v>58711</v>
      </c>
      <c r="C461" s="1125"/>
      <c r="D461" s="1146" t="str">
        <f t="shared" ca="1" si="133"/>
        <v/>
      </c>
      <c r="E461" s="1147" t="str">
        <f t="shared" ca="1" si="134"/>
        <v/>
      </c>
      <c r="F461" s="1148" t="str">
        <f t="shared" ca="1" si="135"/>
        <v/>
      </c>
      <c r="G461" s="1149" t="str">
        <f ca="1">IF(F461&lt;&gt;"",COUNTIF($F$11:F461,"&gt;0"),"")</f>
        <v/>
      </c>
      <c r="H461" s="1150"/>
      <c r="I461" s="1094"/>
      <c r="J461" s="1151" t="str">
        <f t="shared" ca="1" si="136"/>
        <v/>
      </c>
      <c r="K461" s="1152" t="e">
        <f t="shared" ca="1" si="137"/>
        <v>#VALUE!</v>
      </c>
      <c r="L461" s="1151" t="str">
        <f t="shared" ca="1" si="138"/>
        <v/>
      </c>
      <c r="M461" s="1151" t="e">
        <f t="shared" ca="1" si="139"/>
        <v>#VALUE!</v>
      </c>
      <c r="N461" s="1151" t="str">
        <f t="shared" ca="1" si="140"/>
        <v/>
      </c>
      <c r="O461" s="1094"/>
      <c r="P461" s="1151" t="str">
        <f t="shared" ca="1" si="141"/>
        <v/>
      </c>
      <c r="Q461" s="1151" t="str">
        <f t="shared" ca="1" si="142"/>
        <v/>
      </c>
      <c r="R461" s="1151" t="str">
        <f t="shared" ca="1" si="143"/>
        <v/>
      </c>
      <c r="S461" s="1151" t="str">
        <f t="shared" ca="1" si="144"/>
        <v/>
      </c>
      <c r="T461" s="1151" t="str">
        <f t="shared" ca="1" si="145"/>
        <v/>
      </c>
      <c r="U461" s="1153" t="str">
        <f t="shared" ca="1" si="146"/>
        <v/>
      </c>
      <c r="V461" s="1154" t="str">
        <f t="shared" ca="1" si="147"/>
        <v/>
      </c>
      <c r="X461" s="1155" t="str">
        <f t="shared" ca="1" si="148"/>
        <v/>
      </c>
      <c r="Y461" s="1155" t="str">
        <f t="shared" ca="1" si="149"/>
        <v/>
      </c>
      <c r="Z461" s="1155" t="str">
        <f t="shared" ca="1" si="150"/>
        <v/>
      </c>
      <c r="AA461" s="1153" t="str">
        <f t="shared" ca="1" si="151"/>
        <v/>
      </c>
      <c r="AB461" s="1126"/>
    </row>
    <row r="462" spans="1:28">
      <c r="A462" s="1165">
        <f>'AMORT. PROFILE 0% CPR'!A462</f>
        <v>58741</v>
      </c>
      <c r="C462" s="1125"/>
      <c r="D462" s="1146" t="str">
        <f t="shared" ca="1" si="133"/>
        <v/>
      </c>
      <c r="E462" s="1147" t="str">
        <f t="shared" ca="1" si="134"/>
        <v/>
      </c>
      <c r="F462" s="1148" t="str">
        <f t="shared" ca="1" si="135"/>
        <v/>
      </c>
      <c r="G462" s="1149" t="str">
        <f ca="1">IF(F462&lt;&gt;"",COUNTIF($F$11:F462,"&gt;0"),"")</f>
        <v/>
      </c>
      <c r="H462" s="1150"/>
      <c r="I462" s="1094"/>
      <c r="J462" s="1151" t="str">
        <f t="shared" ca="1" si="136"/>
        <v/>
      </c>
      <c r="K462" s="1152" t="e">
        <f t="shared" ca="1" si="137"/>
        <v>#VALUE!</v>
      </c>
      <c r="L462" s="1151" t="str">
        <f t="shared" ca="1" si="138"/>
        <v/>
      </c>
      <c r="M462" s="1151" t="e">
        <f t="shared" ca="1" si="139"/>
        <v>#VALUE!</v>
      </c>
      <c r="N462" s="1151" t="str">
        <f t="shared" ca="1" si="140"/>
        <v/>
      </c>
      <c r="O462" s="1094"/>
      <c r="P462" s="1151" t="str">
        <f t="shared" ca="1" si="141"/>
        <v/>
      </c>
      <c r="Q462" s="1151" t="str">
        <f t="shared" ca="1" si="142"/>
        <v/>
      </c>
      <c r="R462" s="1151" t="str">
        <f t="shared" ca="1" si="143"/>
        <v/>
      </c>
      <c r="S462" s="1151" t="str">
        <f t="shared" ca="1" si="144"/>
        <v/>
      </c>
      <c r="T462" s="1151" t="str">
        <f t="shared" ca="1" si="145"/>
        <v/>
      </c>
      <c r="U462" s="1153" t="str">
        <f t="shared" ca="1" si="146"/>
        <v/>
      </c>
      <c r="V462" s="1154" t="str">
        <f t="shared" ca="1" si="147"/>
        <v/>
      </c>
      <c r="X462" s="1155" t="str">
        <f t="shared" ca="1" si="148"/>
        <v/>
      </c>
      <c r="Y462" s="1155" t="str">
        <f t="shared" ca="1" si="149"/>
        <v/>
      </c>
      <c r="Z462" s="1155" t="str">
        <f t="shared" ca="1" si="150"/>
        <v/>
      </c>
      <c r="AA462" s="1153" t="str">
        <f t="shared" ca="1" si="151"/>
        <v/>
      </c>
      <c r="AB462" s="1126"/>
    </row>
    <row r="463" spans="1:28">
      <c r="A463" s="1165">
        <f>'AMORT. PROFILE 0% CPR'!A463</f>
        <v>58774</v>
      </c>
      <c r="C463" s="1125"/>
      <c r="D463" s="1146" t="str">
        <f t="shared" ca="1" si="133"/>
        <v/>
      </c>
      <c r="E463" s="1147" t="str">
        <f t="shared" ca="1" si="134"/>
        <v/>
      </c>
      <c r="F463" s="1148" t="str">
        <f t="shared" ca="1" si="135"/>
        <v/>
      </c>
      <c r="G463" s="1149" t="str">
        <f ca="1">IF(F463&lt;&gt;"",COUNTIF($F$11:F463,"&gt;0"),"")</f>
        <v/>
      </c>
      <c r="H463" s="1150"/>
      <c r="I463" s="1094"/>
      <c r="J463" s="1151" t="str">
        <f t="shared" ca="1" si="136"/>
        <v/>
      </c>
      <c r="K463" s="1152" t="e">
        <f t="shared" ca="1" si="137"/>
        <v>#VALUE!</v>
      </c>
      <c r="L463" s="1151" t="str">
        <f t="shared" ca="1" si="138"/>
        <v/>
      </c>
      <c r="M463" s="1151" t="e">
        <f t="shared" ca="1" si="139"/>
        <v>#VALUE!</v>
      </c>
      <c r="N463" s="1151" t="str">
        <f t="shared" ca="1" si="140"/>
        <v/>
      </c>
      <c r="O463" s="1094"/>
      <c r="P463" s="1151" t="str">
        <f t="shared" ca="1" si="141"/>
        <v/>
      </c>
      <c r="Q463" s="1151" t="str">
        <f t="shared" ca="1" si="142"/>
        <v/>
      </c>
      <c r="R463" s="1151" t="str">
        <f t="shared" ca="1" si="143"/>
        <v/>
      </c>
      <c r="S463" s="1151" t="str">
        <f t="shared" ca="1" si="144"/>
        <v/>
      </c>
      <c r="T463" s="1151" t="str">
        <f t="shared" ca="1" si="145"/>
        <v/>
      </c>
      <c r="U463" s="1153" t="str">
        <f t="shared" ca="1" si="146"/>
        <v/>
      </c>
      <c r="V463" s="1154" t="str">
        <f t="shared" ca="1" si="147"/>
        <v/>
      </c>
      <c r="X463" s="1155" t="str">
        <f t="shared" ca="1" si="148"/>
        <v/>
      </c>
      <c r="Y463" s="1155" t="str">
        <f t="shared" ca="1" si="149"/>
        <v/>
      </c>
      <c r="Z463" s="1155" t="str">
        <f t="shared" ca="1" si="150"/>
        <v/>
      </c>
      <c r="AA463" s="1153" t="str">
        <f t="shared" ca="1" si="151"/>
        <v/>
      </c>
      <c r="AB463" s="1126"/>
    </row>
    <row r="464" spans="1:28">
      <c r="A464" s="1165">
        <f>'AMORT. PROFILE 0% CPR'!A464</f>
        <v>58802</v>
      </c>
      <c r="C464" s="1125"/>
      <c r="D464" s="1146" t="str">
        <f t="shared" ca="1" si="133"/>
        <v/>
      </c>
      <c r="E464" s="1147" t="str">
        <f t="shared" ca="1" si="134"/>
        <v/>
      </c>
      <c r="F464" s="1148" t="str">
        <f t="shared" ca="1" si="135"/>
        <v/>
      </c>
      <c r="G464" s="1149" t="str">
        <f ca="1">IF(F464&lt;&gt;"",COUNTIF($F$11:F464,"&gt;0"),"")</f>
        <v/>
      </c>
      <c r="H464" s="1150"/>
      <c r="I464" s="1094"/>
      <c r="J464" s="1151" t="str">
        <f t="shared" ca="1" si="136"/>
        <v/>
      </c>
      <c r="K464" s="1152" t="e">
        <f t="shared" ca="1" si="137"/>
        <v>#VALUE!</v>
      </c>
      <c r="L464" s="1151" t="str">
        <f t="shared" ca="1" si="138"/>
        <v/>
      </c>
      <c r="M464" s="1151" t="e">
        <f t="shared" ca="1" si="139"/>
        <v>#VALUE!</v>
      </c>
      <c r="N464" s="1151" t="str">
        <f t="shared" ca="1" si="140"/>
        <v/>
      </c>
      <c r="O464" s="1094"/>
      <c r="P464" s="1151" t="str">
        <f t="shared" ca="1" si="141"/>
        <v/>
      </c>
      <c r="Q464" s="1151" t="str">
        <f t="shared" ca="1" si="142"/>
        <v/>
      </c>
      <c r="R464" s="1151" t="str">
        <f t="shared" ca="1" si="143"/>
        <v/>
      </c>
      <c r="S464" s="1151" t="str">
        <f t="shared" ca="1" si="144"/>
        <v/>
      </c>
      <c r="T464" s="1151" t="str">
        <f t="shared" ca="1" si="145"/>
        <v/>
      </c>
      <c r="U464" s="1153" t="str">
        <f t="shared" ca="1" si="146"/>
        <v/>
      </c>
      <c r="V464" s="1154" t="str">
        <f t="shared" ca="1" si="147"/>
        <v/>
      </c>
      <c r="X464" s="1155" t="str">
        <f t="shared" ca="1" si="148"/>
        <v/>
      </c>
      <c r="Y464" s="1155" t="str">
        <f t="shared" ca="1" si="149"/>
        <v/>
      </c>
      <c r="Z464" s="1155" t="str">
        <f t="shared" ca="1" si="150"/>
        <v/>
      </c>
      <c r="AA464" s="1153" t="str">
        <f t="shared" ca="1" si="151"/>
        <v/>
      </c>
      <c r="AB464" s="1126"/>
    </row>
    <row r="465" spans="1:28">
      <c r="A465" s="1165">
        <f>'AMORT. PROFILE 0% CPR'!A465</f>
        <v>58833</v>
      </c>
      <c r="C465" s="1125"/>
      <c r="D465" s="1146" t="str">
        <f t="shared" ca="1" si="133"/>
        <v/>
      </c>
      <c r="E465" s="1147" t="str">
        <f t="shared" ca="1" si="134"/>
        <v/>
      </c>
      <c r="F465" s="1148" t="str">
        <f t="shared" ca="1" si="135"/>
        <v/>
      </c>
      <c r="G465" s="1149" t="str">
        <f ca="1">IF(F465&lt;&gt;"",COUNTIF($F$11:F465,"&gt;0"),"")</f>
        <v/>
      </c>
      <c r="H465" s="1150"/>
      <c r="I465" s="1094"/>
      <c r="J465" s="1151" t="str">
        <f t="shared" ca="1" si="136"/>
        <v/>
      </c>
      <c r="K465" s="1152" t="e">
        <f t="shared" ca="1" si="137"/>
        <v>#VALUE!</v>
      </c>
      <c r="L465" s="1151" t="str">
        <f t="shared" ca="1" si="138"/>
        <v/>
      </c>
      <c r="M465" s="1151" t="e">
        <f t="shared" ca="1" si="139"/>
        <v>#VALUE!</v>
      </c>
      <c r="N465" s="1151" t="str">
        <f t="shared" ca="1" si="140"/>
        <v/>
      </c>
      <c r="O465" s="1094"/>
      <c r="P465" s="1151" t="str">
        <f t="shared" ca="1" si="141"/>
        <v/>
      </c>
      <c r="Q465" s="1151" t="str">
        <f t="shared" ca="1" si="142"/>
        <v/>
      </c>
      <c r="R465" s="1151" t="str">
        <f t="shared" ca="1" si="143"/>
        <v/>
      </c>
      <c r="S465" s="1151" t="str">
        <f t="shared" ca="1" si="144"/>
        <v/>
      </c>
      <c r="T465" s="1151" t="str">
        <f t="shared" ca="1" si="145"/>
        <v/>
      </c>
      <c r="U465" s="1153" t="str">
        <f t="shared" ca="1" si="146"/>
        <v/>
      </c>
      <c r="V465" s="1154" t="str">
        <f t="shared" ca="1" si="147"/>
        <v/>
      </c>
      <c r="X465" s="1155" t="str">
        <f t="shared" ca="1" si="148"/>
        <v/>
      </c>
      <c r="Y465" s="1155" t="str">
        <f t="shared" ca="1" si="149"/>
        <v/>
      </c>
      <c r="Z465" s="1155" t="str">
        <f t="shared" ca="1" si="150"/>
        <v/>
      </c>
      <c r="AA465" s="1153" t="str">
        <f t="shared" ca="1" si="151"/>
        <v/>
      </c>
      <c r="AB465" s="1126"/>
    </row>
    <row r="466" spans="1:28">
      <c r="A466" s="1165">
        <f>'AMORT. PROFILE 0% CPR'!A466</f>
        <v>58865</v>
      </c>
      <c r="C466" s="1125"/>
      <c r="D466" s="1146" t="str">
        <f t="shared" ca="1" si="133"/>
        <v/>
      </c>
      <c r="E466" s="1147" t="str">
        <f t="shared" ca="1" si="134"/>
        <v/>
      </c>
      <c r="F466" s="1148" t="str">
        <f t="shared" ca="1" si="135"/>
        <v/>
      </c>
      <c r="G466" s="1149" t="str">
        <f ca="1">IF(F466&lt;&gt;"",COUNTIF($F$11:F466,"&gt;0"),"")</f>
        <v/>
      </c>
      <c r="H466" s="1150"/>
      <c r="I466" s="1094"/>
      <c r="J466" s="1151" t="str">
        <f t="shared" ca="1" si="136"/>
        <v/>
      </c>
      <c r="K466" s="1152" t="e">
        <f t="shared" ca="1" si="137"/>
        <v>#VALUE!</v>
      </c>
      <c r="L466" s="1151" t="str">
        <f t="shared" ca="1" si="138"/>
        <v/>
      </c>
      <c r="M466" s="1151"/>
      <c r="N466" s="1151" t="str">
        <f t="shared" ca="1" si="140"/>
        <v/>
      </c>
      <c r="O466" s="1094"/>
      <c r="P466" s="1151" t="str">
        <f t="shared" ca="1" si="141"/>
        <v/>
      </c>
      <c r="Q466" s="1151" t="str">
        <f t="shared" ca="1" si="142"/>
        <v/>
      </c>
      <c r="R466" s="1151" t="str">
        <f t="shared" ca="1" si="143"/>
        <v/>
      </c>
      <c r="S466" s="1151" t="str">
        <f t="shared" ca="1" si="144"/>
        <v/>
      </c>
      <c r="T466" s="1151" t="str">
        <f t="shared" ca="1" si="145"/>
        <v/>
      </c>
      <c r="U466" s="1153" t="str">
        <f t="shared" ca="1" si="146"/>
        <v/>
      </c>
      <c r="V466" s="1154" t="str">
        <f t="shared" ca="1" si="147"/>
        <v/>
      </c>
      <c r="X466" s="1155" t="str">
        <f t="shared" ca="1" si="148"/>
        <v/>
      </c>
      <c r="Y466" s="1155" t="str">
        <f t="shared" ca="1" si="149"/>
        <v/>
      </c>
      <c r="Z466" s="1155" t="str">
        <f t="shared" ca="1" si="150"/>
        <v/>
      </c>
      <c r="AA466" s="1153" t="str">
        <f t="shared" ca="1" si="151"/>
        <v/>
      </c>
      <c r="AB466" s="1126"/>
    </row>
    <row r="467" spans="1:28">
      <c r="A467" s="1165">
        <f>'AMORT. PROFILE 0% CPR'!A467</f>
        <v>58893</v>
      </c>
      <c r="C467" s="1125"/>
      <c r="D467" s="1146" t="str">
        <f t="shared" ca="1" si="133"/>
        <v/>
      </c>
      <c r="E467" s="1147" t="str">
        <f t="shared" ca="1" si="134"/>
        <v/>
      </c>
      <c r="F467" s="1148"/>
      <c r="G467" s="1149"/>
      <c r="H467" s="1150"/>
      <c r="I467" s="1094"/>
      <c r="J467" s="1151"/>
      <c r="K467" s="1661"/>
      <c r="L467" s="1662"/>
      <c r="M467" s="1662"/>
      <c r="N467" s="1151"/>
      <c r="O467" s="1094"/>
      <c r="P467" s="1151"/>
      <c r="Q467" s="1151"/>
      <c r="R467" s="1151"/>
      <c r="S467" s="1151"/>
      <c r="T467" s="1151"/>
      <c r="U467" s="1153"/>
      <c r="V467" s="1154"/>
      <c r="X467" s="1155"/>
      <c r="Y467" s="1155"/>
      <c r="Z467" s="1155"/>
      <c r="AA467" s="1153"/>
      <c r="AB467" s="1126"/>
    </row>
    <row r="468" spans="1:28">
      <c r="A468" s="1165">
        <f>'AMORT. PROFILE 0% CPR'!A468</f>
        <v>58923</v>
      </c>
      <c r="C468" s="1125"/>
      <c r="D468" s="1146" t="str">
        <f t="shared" ca="1" si="133"/>
        <v/>
      </c>
      <c r="E468" s="1147" t="str">
        <f t="shared" ca="1" si="134"/>
        <v/>
      </c>
      <c r="F468" s="1148"/>
      <c r="G468" s="1149"/>
      <c r="H468" s="1150"/>
      <c r="I468" s="1094"/>
      <c r="J468" s="1151"/>
      <c r="K468" s="1661"/>
      <c r="L468" s="1662"/>
      <c r="M468" s="1662"/>
      <c r="N468" s="1151"/>
      <c r="O468" s="1094"/>
      <c r="P468" s="1151"/>
      <c r="Q468" s="1151"/>
      <c r="R468" s="1151"/>
      <c r="S468" s="1151"/>
      <c r="T468" s="1151"/>
      <c r="U468" s="1153"/>
      <c r="V468" s="1154"/>
      <c r="X468" s="1155"/>
      <c r="Y468" s="1155"/>
      <c r="Z468" s="1155"/>
      <c r="AA468" s="1153"/>
      <c r="AB468" s="1126"/>
    </row>
    <row r="469" spans="1:28">
      <c r="A469" s="1165">
        <f>'AMORT. PROFILE 0% CPR'!A469</f>
        <v>58953</v>
      </c>
      <c r="C469" s="1125"/>
      <c r="D469" s="1146" t="str">
        <f t="shared" ca="1" si="133"/>
        <v/>
      </c>
      <c r="E469" s="1147" t="str">
        <f t="shared" ca="1" si="134"/>
        <v/>
      </c>
      <c r="F469" s="1148"/>
      <c r="G469" s="1149"/>
      <c r="H469" s="1150"/>
      <c r="I469" s="1094"/>
      <c r="J469" s="1151"/>
      <c r="K469" s="1661"/>
      <c r="L469" s="1662"/>
      <c r="M469" s="1662"/>
      <c r="N469" s="1151"/>
      <c r="O469" s="1094"/>
      <c r="P469" s="1151"/>
      <c r="Q469" s="1151"/>
      <c r="R469" s="1151"/>
      <c r="S469" s="1151"/>
      <c r="T469" s="1151"/>
      <c r="U469" s="1153"/>
      <c r="V469" s="1154"/>
      <c r="X469" s="1155"/>
      <c r="Y469" s="1155"/>
      <c r="Z469" s="1155"/>
      <c r="AA469" s="1153"/>
      <c r="AB469" s="1126"/>
    </row>
    <row r="470" spans="1:28">
      <c r="A470" s="1165">
        <f>'AMORT. PROFILE 0% CPR'!A470</f>
        <v>58984</v>
      </c>
      <c r="C470" s="1125"/>
      <c r="D470" s="1146" t="str">
        <f t="shared" ca="1" si="133"/>
        <v/>
      </c>
      <c r="E470" s="1147" t="str">
        <f t="shared" ca="1" si="134"/>
        <v/>
      </c>
      <c r="F470" s="1148"/>
      <c r="G470" s="1149"/>
      <c r="H470" s="1150"/>
      <c r="I470" s="1094"/>
      <c r="J470" s="1151"/>
      <c r="K470" s="1661"/>
      <c r="L470" s="1662"/>
      <c r="M470" s="1662"/>
      <c r="N470" s="1151"/>
      <c r="O470" s="1094"/>
      <c r="P470" s="1151"/>
      <c r="Q470" s="1151"/>
      <c r="R470" s="1151"/>
      <c r="S470" s="1151"/>
      <c r="T470" s="1151"/>
      <c r="U470" s="1153"/>
      <c r="V470" s="1154"/>
      <c r="X470" s="1155"/>
      <c r="Y470" s="1155"/>
      <c r="Z470" s="1155"/>
      <c r="AA470" s="1153"/>
      <c r="AB470" s="1126"/>
    </row>
    <row r="471" spans="1:28">
      <c r="A471" s="1165">
        <f>'AMORT. PROFILE 0% CPR'!A471</f>
        <v>59014</v>
      </c>
      <c r="C471" s="1125"/>
      <c r="D471" s="1146" t="str">
        <f t="shared" ca="1" si="133"/>
        <v/>
      </c>
      <c r="E471" s="1147" t="str">
        <f t="shared" ca="1" si="134"/>
        <v/>
      </c>
      <c r="F471" s="1148"/>
      <c r="G471" s="1149"/>
      <c r="H471" s="1150"/>
      <c r="I471" s="1094"/>
      <c r="J471" s="1151"/>
      <c r="K471" s="1661"/>
      <c r="L471" s="1662"/>
      <c r="M471" s="1662"/>
      <c r="N471" s="1151"/>
      <c r="O471" s="1094"/>
      <c r="P471" s="1151"/>
      <c r="Q471" s="1151"/>
      <c r="R471" s="1151"/>
      <c r="S471" s="1151"/>
      <c r="T471" s="1151"/>
      <c r="U471" s="1153"/>
      <c r="V471" s="1154"/>
      <c r="X471" s="1155"/>
      <c r="Y471" s="1155"/>
      <c r="Z471" s="1155"/>
      <c r="AA471" s="1153"/>
      <c r="AB471" s="1126"/>
    </row>
    <row r="472" spans="1:28">
      <c r="A472" s="1165">
        <f>'AMORT. PROFILE 0% CPR'!A472</f>
        <v>59047</v>
      </c>
      <c r="C472" s="1125"/>
      <c r="D472" s="1146" t="str">
        <f t="shared" ca="1" si="133"/>
        <v/>
      </c>
      <c r="E472" s="1147" t="str">
        <f t="shared" ca="1" si="134"/>
        <v/>
      </c>
      <c r="F472" s="1148"/>
      <c r="G472" s="1149"/>
      <c r="H472" s="1150"/>
      <c r="I472" s="1094"/>
      <c r="J472" s="1151"/>
      <c r="K472" s="1661"/>
      <c r="L472" s="1662"/>
      <c r="M472" s="1662"/>
      <c r="N472" s="1151"/>
      <c r="O472" s="1094"/>
      <c r="P472" s="1151"/>
      <c r="Q472" s="1151"/>
      <c r="R472" s="1151"/>
      <c r="S472" s="1151"/>
      <c r="T472" s="1151"/>
      <c r="U472" s="1153"/>
      <c r="V472" s="1154"/>
      <c r="X472" s="1155"/>
      <c r="Y472" s="1155"/>
      <c r="Z472" s="1155"/>
      <c r="AA472" s="1153"/>
      <c r="AB472" s="1126"/>
    </row>
    <row r="473" spans="1:28">
      <c r="A473" s="1165">
        <f>'AMORT. PROFILE 0% CPR'!A473</f>
        <v>59076</v>
      </c>
      <c r="C473" s="1125"/>
      <c r="D473" s="1146" t="str">
        <f t="shared" ca="1" si="133"/>
        <v/>
      </c>
      <c r="E473" s="1147" t="str">
        <f t="shared" ca="1" si="134"/>
        <v/>
      </c>
      <c r="F473" s="1148"/>
      <c r="G473" s="1149"/>
      <c r="H473" s="1150"/>
      <c r="I473" s="1094"/>
      <c r="J473" s="1151"/>
      <c r="K473" s="1661"/>
      <c r="L473" s="1662"/>
      <c r="M473" s="1662"/>
      <c r="N473" s="1151"/>
      <c r="O473" s="1094"/>
      <c r="P473" s="1151"/>
      <c r="Q473" s="1151"/>
      <c r="R473" s="1151"/>
      <c r="S473" s="1151"/>
      <c r="T473" s="1151"/>
      <c r="U473" s="1153"/>
      <c r="V473" s="1154"/>
      <c r="X473" s="1155"/>
      <c r="Y473" s="1155"/>
      <c r="Z473" s="1155"/>
      <c r="AA473" s="1153"/>
      <c r="AB473" s="1126"/>
    </row>
    <row r="474" spans="1:28">
      <c r="A474" s="1165">
        <f>'AMORT. PROFILE 0% CPR'!A474</f>
        <v>59106</v>
      </c>
      <c r="C474" s="1125"/>
      <c r="D474" s="1146" t="str">
        <f t="shared" ca="1" si="133"/>
        <v/>
      </c>
      <c r="E474" s="1147" t="str">
        <f t="shared" ca="1" si="134"/>
        <v/>
      </c>
      <c r="F474" s="1148"/>
      <c r="G474" s="1149"/>
      <c r="H474" s="1150"/>
      <c r="I474" s="1094"/>
      <c r="J474" s="1151"/>
      <c r="K474" s="1661"/>
      <c r="L474" s="1662"/>
      <c r="M474" s="1662"/>
      <c r="N474" s="1151"/>
      <c r="O474" s="1094"/>
      <c r="P474" s="1151"/>
      <c r="Q474" s="1151"/>
      <c r="R474" s="1151"/>
      <c r="S474" s="1151"/>
      <c r="T474" s="1151"/>
      <c r="U474" s="1153"/>
      <c r="V474" s="1154"/>
      <c r="X474" s="1155"/>
      <c r="Y474" s="1155"/>
      <c r="Z474" s="1155"/>
      <c r="AA474" s="1153"/>
      <c r="AB474" s="1126"/>
    </row>
    <row r="475" spans="1:28">
      <c r="A475" s="1165">
        <f>'AMORT. PROFILE 0% CPR'!A475</f>
        <v>59138</v>
      </c>
      <c r="C475" s="1125"/>
      <c r="D475" s="1146" t="str">
        <f t="shared" ca="1" si="133"/>
        <v/>
      </c>
      <c r="E475" s="1147" t="str">
        <f t="shared" ca="1" si="134"/>
        <v/>
      </c>
      <c r="F475" s="1148"/>
      <c r="G475" s="1149"/>
      <c r="H475" s="1150"/>
      <c r="I475" s="1094"/>
      <c r="J475" s="1151"/>
      <c r="K475" s="1661"/>
      <c r="L475" s="1662"/>
      <c r="M475" s="1662"/>
      <c r="N475" s="1151"/>
      <c r="O475" s="1094"/>
      <c r="P475" s="1151"/>
      <c r="Q475" s="1151"/>
      <c r="R475" s="1151"/>
      <c r="S475" s="1151"/>
      <c r="T475" s="1151"/>
      <c r="U475" s="1153"/>
      <c r="V475" s="1154"/>
      <c r="X475" s="1155"/>
      <c r="Y475" s="1155"/>
      <c r="Z475" s="1155"/>
      <c r="AA475" s="1153"/>
      <c r="AB475" s="1126"/>
    </row>
    <row r="476" spans="1:28">
      <c r="A476" s="1165">
        <f>'AMORT. PROFILE 0% CPR'!A476</f>
        <v>59167</v>
      </c>
      <c r="C476" s="1125"/>
      <c r="D476" s="1146" t="str">
        <f t="shared" ca="1" si="133"/>
        <v/>
      </c>
      <c r="E476" s="1147" t="str">
        <f t="shared" ca="1" si="134"/>
        <v/>
      </c>
      <c r="F476" s="1148"/>
      <c r="G476" s="1149"/>
      <c r="H476" s="1150"/>
      <c r="I476" s="1094"/>
      <c r="J476" s="1151"/>
      <c r="K476" s="1661"/>
      <c r="L476" s="1662"/>
      <c r="M476" s="1662"/>
      <c r="N476" s="1151"/>
      <c r="O476" s="1094"/>
      <c r="P476" s="1151"/>
      <c r="Q476" s="1151"/>
      <c r="R476" s="1151"/>
      <c r="S476" s="1151"/>
      <c r="T476" s="1151"/>
      <c r="U476" s="1153"/>
      <c r="V476" s="1154"/>
      <c r="X476" s="1155"/>
      <c r="Y476" s="1155"/>
      <c r="Z476" s="1155"/>
      <c r="AA476" s="1153"/>
      <c r="AB476" s="1126"/>
    </row>
    <row r="477" spans="1:28">
      <c r="A477" s="1165">
        <f>'AMORT. PROFILE 0% CPR'!A477</f>
        <v>59198</v>
      </c>
      <c r="C477" s="1125"/>
      <c r="D477" s="1146" t="str">
        <f t="shared" ca="1" si="133"/>
        <v/>
      </c>
      <c r="E477" s="1147" t="str">
        <f t="shared" ca="1" si="134"/>
        <v/>
      </c>
      <c r="F477" s="1148"/>
      <c r="G477" s="1149"/>
      <c r="H477" s="1150"/>
      <c r="I477" s="1094"/>
      <c r="J477" s="1151"/>
      <c r="K477" s="1661"/>
      <c r="L477" s="1662"/>
      <c r="M477" s="1662"/>
      <c r="N477" s="1151"/>
      <c r="O477" s="1094"/>
      <c r="P477" s="1151"/>
      <c r="Q477" s="1151"/>
      <c r="R477" s="1151"/>
      <c r="S477" s="1151"/>
      <c r="T477" s="1151"/>
      <c r="U477" s="1153"/>
      <c r="V477" s="1154"/>
      <c r="X477" s="1155"/>
      <c r="Y477" s="1155"/>
      <c r="Z477" s="1155"/>
      <c r="AA477" s="1153"/>
      <c r="AB477" s="1126"/>
    </row>
    <row r="478" spans="1:28">
      <c r="A478" s="1165">
        <f>'AMORT. PROFILE 0% CPR'!A478</f>
        <v>59229</v>
      </c>
      <c r="C478" s="1125"/>
      <c r="D478" s="1146" t="str">
        <f t="shared" ca="1" si="133"/>
        <v/>
      </c>
      <c r="E478" s="1147" t="str">
        <f t="shared" ca="1" si="134"/>
        <v/>
      </c>
      <c r="F478" s="1148"/>
      <c r="G478" s="1149"/>
      <c r="H478" s="1150"/>
      <c r="I478" s="1094"/>
      <c r="J478" s="1151"/>
      <c r="K478" s="1661"/>
      <c r="L478" s="1662"/>
      <c r="M478" s="1662"/>
      <c r="N478" s="1151"/>
      <c r="O478" s="1094"/>
      <c r="P478" s="1151"/>
      <c r="Q478" s="1151"/>
      <c r="R478" s="1151"/>
      <c r="S478" s="1151"/>
      <c r="T478" s="1151"/>
      <c r="U478" s="1153"/>
      <c r="V478" s="1154"/>
      <c r="X478" s="1155"/>
      <c r="Y478" s="1155"/>
      <c r="Z478" s="1155"/>
      <c r="AA478" s="1153"/>
      <c r="AB478" s="1126"/>
    </row>
    <row r="479" spans="1:28">
      <c r="A479" s="1165">
        <f>'AMORT. PROFILE 0% CPR'!A479</f>
        <v>59257</v>
      </c>
      <c r="C479" s="1125"/>
      <c r="D479" s="1146" t="str">
        <f t="shared" ca="1" si="133"/>
        <v/>
      </c>
      <c r="E479" s="1147" t="str">
        <f t="shared" ca="1" si="134"/>
        <v/>
      </c>
      <c r="F479" s="1148"/>
      <c r="G479" s="1149"/>
      <c r="H479" s="1150"/>
      <c r="I479" s="1094"/>
      <c r="J479" s="1151"/>
      <c r="K479" s="1661"/>
      <c r="L479" s="1662"/>
      <c r="M479" s="1662"/>
      <c r="N479" s="1151"/>
      <c r="O479" s="1094"/>
      <c r="P479" s="1151"/>
      <c r="Q479" s="1151"/>
      <c r="R479" s="1151"/>
      <c r="S479" s="1151"/>
      <c r="T479" s="1151"/>
      <c r="U479" s="1153"/>
      <c r="V479" s="1154"/>
      <c r="X479" s="1155"/>
      <c r="Y479" s="1155"/>
      <c r="Z479" s="1155"/>
      <c r="AA479" s="1153"/>
      <c r="AB479" s="1126"/>
    </row>
    <row r="480" spans="1:28">
      <c r="A480" s="1165">
        <f>'AMORT. PROFILE 0% CPR'!A480</f>
        <v>59288</v>
      </c>
      <c r="C480" s="1125"/>
      <c r="D480" s="1146" t="str">
        <f t="shared" ca="1" si="133"/>
        <v/>
      </c>
      <c r="E480" s="1147" t="str">
        <f t="shared" ca="1" si="134"/>
        <v/>
      </c>
      <c r="F480" s="1148"/>
      <c r="G480" s="1149"/>
      <c r="H480" s="1150"/>
      <c r="I480" s="1094"/>
      <c r="J480" s="1151"/>
      <c r="K480" s="1661"/>
      <c r="L480" s="1662"/>
      <c r="M480" s="1662"/>
      <c r="N480" s="1151"/>
      <c r="O480" s="1094"/>
      <c r="P480" s="1151"/>
      <c r="Q480" s="1151"/>
      <c r="R480" s="1151"/>
      <c r="S480" s="1151"/>
      <c r="T480" s="1151"/>
      <c r="U480" s="1153"/>
      <c r="V480" s="1154"/>
      <c r="X480" s="1155"/>
      <c r="Y480" s="1155"/>
      <c r="Z480" s="1155"/>
      <c r="AA480" s="1153"/>
      <c r="AB480" s="1126"/>
    </row>
    <row r="481" spans="1:28">
      <c r="A481" s="1165">
        <f>'AMORT. PROFILE 0% CPR'!A481</f>
        <v>59320</v>
      </c>
      <c r="C481" s="1125"/>
      <c r="D481" s="1146" t="str">
        <f t="shared" ca="1" si="133"/>
        <v/>
      </c>
      <c r="E481" s="1147" t="str">
        <f t="shared" ca="1" si="134"/>
        <v/>
      </c>
      <c r="F481" s="1148"/>
      <c r="G481" s="1149"/>
      <c r="H481" s="1150"/>
      <c r="I481" s="1094"/>
      <c r="J481" s="1151"/>
      <c r="K481" s="1661"/>
      <c r="L481" s="1662"/>
      <c r="M481" s="1662"/>
      <c r="N481" s="1151"/>
      <c r="O481" s="1094"/>
      <c r="P481" s="1151"/>
      <c r="Q481" s="1151"/>
      <c r="R481" s="1151"/>
      <c r="S481" s="1151"/>
      <c r="T481" s="1151"/>
      <c r="U481" s="1153"/>
      <c r="V481" s="1154"/>
      <c r="X481" s="1155"/>
      <c r="Y481" s="1155"/>
      <c r="Z481" s="1155"/>
      <c r="AA481" s="1153"/>
      <c r="AB481" s="1126"/>
    </row>
    <row r="482" spans="1:28">
      <c r="A482" s="1165">
        <f>'AMORT. PROFILE 0% CPR'!A482</f>
        <v>59349</v>
      </c>
      <c r="C482" s="1125"/>
      <c r="D482" s="1146" t="str">
        <f t="shared" ca="1" si="133"/>
        <v/>
      </c>
      <c r="E482" s="1147" t="str">
        <f t="shared" ca="1" si="134"/>
        <v/>
      </c>
      <c r="F482" s="1148"/>
      <c r="G482" s="1149"/>
      <c r="H482" s="1150"/>
      <c r="I482" s="1094"/>
      <c r="J482" s="1151"/>
      <c r="K482" s="1661"/>
      <c r="L482" s="1662"/>
      <c r="M482" s="1662"/>
      <c r="N482" s="1151"/>
      <c r="O482" s="1094"/>
      <c r="P482" s="1151"/>
      <c r="Q482" s="1151"/>
      <c r="R482" s="1151"/>
      <c r="S482" s="1151"/>
      <c r="T482" s="1151"/>
      <c r="U482" s="1153"/>
      <c r="V482" s="1154"/>
      <c r="X482" s="1155"/>
      <c r="Y482" s="1155"/>
      <c r="Z482" s="1155"/>
      <c r="AA482" s="1153"/>
      <c r="AB482" s="1126"/>
    </row>
    <row r="483" spans="1:28">
      <c r="A483" s="1165">
        <f>'AMORT. PROFILE 0% CPR'!A483</f>
        <v>59379</v>
      </c>
      <c r="C483" s="1125"/>
      <c r="D483" s="1146" t="str">
        <f t="shared" ref="D483:D489" ca="1" si="152">IF(E483&lt;&gt;"",EOMONTH(E483,-1),"")</f>
        <v/>
      </c>
      <c r="E483" s="1147" t="str">
        <f t="shared" ref="E483:E489" ca="1" si="153">IF(INDIRECT("A"&amp;(IFERROR(MATCH(E482,A:A),999)+1))&gt;0,INDIRECT("A"&amp;(IFERROR(MATCH(E482,A:A),999)+1)),"")</f>
        <v/>
      </c>
      <c r="F483" s="1148"/>
      <c r="G483" s="1149"/>
      <c r="H483" s="1150"/>
      <c r="I483" s="1094"/>
      <c r="J483" s="1151"/>
      <c r="K483" s="1661"/>
      <c r="L483" s="1662"/>
      <c r="M483" s="1662"/>
      <c r="N483" s="1151"/>
      <c r="O483" s="1094"/>
      <c r="P483" s="1151"/>
      <c r="Q483" s="1151"/>
      <c r="R483" s="1151"/>
      <c r="S483" s="1151"/>
      <c r="T483" s="1151"/>
      <c r="U483" s="1153"/>
      <c r="V483" s="1154"/>
      <c r="X483" s="1155"/>
      <c r="Y483" s="1155"/>
      <c r="Z483" s="1155"/>
      <c r="AA483" s="1153"/>
      <c r="AB483" s="1126"/>
    </row>
    <row r="484" spans="1:28">
      <c r="A484" s="1165">
        <f>'AMORT. PROFILE 0% CPR'!A484</f>
        <v>59411</v>
      </c>
      <c r="C484" s="1125"/>
      <c r="D484" s="1146" t="str">
        <f t="shared" ca="1" si="152"/>
        <v/>
      </c>
      <c r="E484" s="1147" t="str">
        <f t="shared" ca="1" si="153"/>
        <v/>
      </c>
      <c r="F484" s="1148"/>
      <c r="G484" s="1149"/>
      <c r="H484" s="1150"/>
      <c r="I484" s="1094"/>
      <c r="J484" s="1151"/>
      <c r="K484" s="1661"/>
      <c r="L484" s="1662"/>
      <c r="M484" s="1662"/>
      <c r="N484" s="1151"/>
      <c r="O484" s="1094"/>
      <c r="P484" s="1151"/>
      <c r="Q484" s="1151"/>
      <c r="R484" s="1151"/>
      <c r="S484" s="1151"/>
      <c r="T484" s="1151"/>
      <c r="U484" s="1153"/>
      <c r="V484" s="1154"/>
      <c r="X484" s="1155"/>
      <c r="Y484" s="1155"/>
      <c r="Z484" s="1155"/>
      <c r="AA484" s="1153"/>
      <c r="AB484" s="1126"/>
    </row>
    <row r="485" spans="1:28">
      <c r="A485" s="1165">
        <f>'AMORT. PROFILE 0% CPR'!A485</f>
        <v>59441</v>
      </c>
      <c r="C485" s="1125"/>
      <c r="D485" s="1146" t="str">
        <f t="shared" ca="1" si="152"/>
        <v/>
      </c>
      <c r="E485" s="1147" t="str">
        <f t="shared" ca="1" si="153"/>
        <v/>
      </c>
      <c r="F485" s="1148"/>
      <c r="G485" s="1149"/>
      <c r="H485" s="1150"/>
      <c r="I485" s="1094"/>
      <c r="J485" s="1151"/>
      <c r="K485" s="1661"/>
      <c r="L485" s="1662"/>
      <c r="M485" s="1662"/>
      <c r="N485" s="1151"/>
      <c r="O485" s="1094"/>
      <c r="P485" s="1151"/>
      <c r="Q485" s="1151"/>
      <c r="R485" s="1151"/>
      <c r="S485" s="1151"/>
      <c r="T485" s="1151"/>
      <c r="U485" s="1153"/>
      <c r="V485" s="1154"/>
      <c r="X485" s="1155"/>
      <c r="Y485" s="1155"/>
      <c r="Z485" s="1155"/>
      <c r="AA485" s="1153"/>
      <c r="AB485" s="1126"/>
    </row>
    <row r="486" spans="1:28">
      <c r="A486" s="1165">
        <f>'AMORT. PROFILE 0% CPR'!A486</f>
        <v>59471</v>
      </c>
      <c r="C486" s="1125"/>
      <c r="D486" s="1146" t="str">
        <f t="shared" ca="1" si="152"/>
        <v/>
      </c>
      <c r="E486" s="1147" t="str">
        <f t="shared" ca="1" si="153"/>
        <v/>
      </c>
      <c r="F486" s="1148"/>
      <c r="G486" s="1149"/>
      <c r="H486" s="1150"/>
      <c r="I486" s="1094"/>
      <c r="J486" s="1151"/>
      <c r="K486" s="1661"/>
      <c r="L486" s="1662"/>
      <c r="M486" s="1662"/>
      <c r="N486" s="1151"/>
      <c r="O486" s="1094"/>
      <c r="P486" s="1151"/>
      <c r="Q486" s="1151"/>
      <c r="R486" s="1151"/>
      <c r="S486" s="1151"/>
      <c r="T486" s="1151"/>
      <c r="U486" s="1153"/>
      <c r="V486" s="1154"/>
      <c r="X486" s="1155"/>
      <c r="Y486" s="1155"/>
      <c r="Z486" s="1155"/>
      <c r="AA486" s="1153"/>
      <c r="AB486" s="1126"/>
    </row>
    <row r="487" spans="1:28">
      <c r="A487" s="1165">
        <f>'AMORT. PROFILE 0% CPR'!A487</f>
        <v>0</v>
      </c>
      <c r="C487" s="1125"/>
      <c r="D487" s="1146" t="str">
        <f t="shared" ca="1" si="152"/>
        <v/>
      </c>
      <c r="E487" s="1147" t="str">
        <f t="shared" ca="1" si="153"/>
        <v/>
      </c>
      <c r="F487" s="1148"/>
      <c r="G487" s="1149"/>
      <c r="H487" s="1150"/>
      <c r="I487" s="1094"/>
      <c r="J487" s="1151"/>
      <c r="K487" s="1661"/>
      <c r="L487" s="1662"/>
      <c r="M487" s="1662"/>
      <c r="N487" s="1151"/>
      <c r="O487" s="1094"/>
      <c r="P487" s="1151"/>
      <c r="Q487" s="1151"/>
      <c r="R487" s="1151"/>
      <c r="S487" s="1151"/>
      <c r="T487" s="1151"/>
      <c r="U487" s="1153"/>
      <c r="V487" s="1154"/>
      <c r="X487" s="1155"/>
      <c r="Y487" s="1155"/>
      <c r="Z487" s="1155"/>
      <c r="AA487" s="1153"/>
      <c r="AB487" s="1126"/>
    </row>
    <row r="488" spans="1:28">
      <c r="A488" s="1165">
        <f>'AMORT. PROFILE 0% CPR'!A488</f>
        <v>0</v>
      </c>
      <c r="C488" s="1125"/>
      <c r="D488" s="1146" t="str">
        <f t="shared" ca="1" si="152"/>
        <v/>
      </c>
      <c r="E488" s="1147" t="str">
        <f t="shared" ca="1" si="153"/>
        <v/>
      </c>
      <c r="F488" s="1148"/>
      <c r="G488" s="1149"/>
      <c r="H488" s="1150"/>
      <c r="I488" s="1094"/>
      <c r="J488" s="1151"/>
      <c r="K488" s="1661"/>
      <c r="L488" s="1662"/>
      <c r="M488" s="1662"/>
      <c r="N488" s="1151"/>
      <c r="O488" s="1094"/>
      <c r="P488" s="1151"/>
      <c r="Q488" s="1151"/>
      <c r="R488" s="1151"/>
      <c r="S488" s="1151"/>
      <c r="T488" s="1151"/>
      <c r="U488" s="1153"/>
      <c r="V488" s="1154"/>
      <c r="X488" s="1155"/>
      <c r="Y488" s="1155"/>
      <c r="Z488" s="1155"/>
      <c r="AA488" s="1153"/>
      <c r="AB488" s="1126"/>
    </row>
    <row r="489" spans="1:28" ht="15" thickBot="1">
      <c r="A489" s="1165">
        <f>'AMORT. PROFILE 0% CPR'!A489</f>
        <v>0</v>
      </c>
      <c r="C489" s="1168"/>
      <c r="D489" s="1651" t="str">
        <f t="shared" ca="1" si="152"/>
        <v/>
      </c>
      <c r="E489" s="1652" t="str">
        <f t="shared" ca="1" si="153"/>
        <v/>
      </c>
      <c r="F489" s="1653"/>
      <c r="G489" s="1654"/>
      <c r="H489" s="1655"/>
      <c r="I489" s="1656"/>
      <c r="J489" s="1657"/>
      <c r="K489" s="1663"/>
      <c r="L489" s="1664"/>
      <c r="M489" s="1664"/>
      <c r="N489" s="1657"/>
      <c r="O489" s="1656"/>
      <c r="P489" s="1657"/>
      <c r="Q489" s="1657"/>
      <c r="R489" s="1657"/>
      <c r="S489" s="1657"/>
      <c r="T489" s="1657"/>
      <c r="U489" s="1658"/>
      <c r="V489" s="1659"/>
      <c r="W489" s="1169"/>
      <c r="X489" s="1660"/>
      <c r="Y489" s="1660"/>
      <c r="Z489" s="1660"/>
      <c r="AA489" s="1658"/>
      <c r="AB489" s="1175"/>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workbookViewId="0">
      <selection activeCell="L15" sqref="L15"/>
    </sheetView>
  </sheetViews>
  <sheetFormatPr defaultColWidth="9.1796875" defaultRowHeight="14.5"/>
  <cols>
    <col min="6" max="6" width="10.7265625" style="1264" bestFit="1" customWidth="1"/>
  </cols>
  <sheetData>
    <row r="2" spans="2:9">
      <c r="B2" t="s">
        <v>313</v>
      </c>
      <c r="C2" t="s">
        <v>996</v>
      </c>
      <c r="D2" t="s">
        <v>997</v>
      </c>
      <c r="E2">
        <v>2022</v>
      </c>
      <c r="F2" s="1264">
        <v>44562</v>
      </c>
      <c r="H2" t="s">
        <v>998</v>
      </c>
      <c r="I2" t="s">
        <v>999</v>
      </c>
    </row>
    <row r="3" spans="2:9">
      <c r="B3" t="s">
        <v>313</v>
      </c>
      <c r="C3" t="s">
        <v>996</v>
      </c>
      <c r="D3" t="s">
        <v>997</v>
      </c>
      <c r="E3">
        <v>2022</v>
      </c>
      <c r="F3" s="1264">
        <v>44666</v>
      </c>
      <c r="H3" t="s">
        <v>1000</v>
      </c>
      <c r="I3" t="s">
        <v>1001</v>
      </c>
    </row>
    <row r="4" spans="2:9">
      <c r="B4" t="s">
        <v>313</v>
      </c>
      <c r="C4" t="s">
        <v>996</v>
      </c>
      <c r="D4" t="s">
        <v>997</v>
      </c>
      <c r="E4">
        <v>2022</v>
      </c>
      <c r="F4" s="1264">
        <v>44669</v>
      </c>
      <c r="H4" t="s">
        <v>1002</v>
      </c>
      <c r="I4" t="s">
        <v>1003</v>
      </c>
    </row>
    <row r="5" spans="2:9">
      <c r="B5" t="s">
        <v>313</v>
      </c>
      <c r="C5" t="s">
        <v>996</v>
      </c>
      <c r="D5" t="s">
        <v>997</v>
      </c>
      <c r="E5">
        <v>2022</v>
      </c>
      <c r="F5" s="1264">
        <v>44682</v>
      </c>
      <c r="H5" t="s">
        <v>1004</v>
      </c>
      <c r="I5" t="s">
        <v>1005</v>
      </c>
    </row>
    <row r="6" spans="2:9">
      <c r="B6" t="s">
        <v>313</v>
      </c>
      <c r="C6" t="s">
        <v>996</v>
      </c>
      <c r="D6" t="s">
        <v>997</v>
      </c>
      <c r="E6">
        <v>2022</v>
      </c>
      <c r="F6" s="1264">
        <v>44689</v>
      </c>
      <c r="H6" t="s">
        <v>1004</v>
      </c>
      <c r="I6" t="s">
        <v>1006</v>
      </c>
    </row>
    <row r="7" spans="2:9">
      <c r="B7" t="s">
        <v>313</v>
      </c>
      <c r="C7" t="s">
        <v>996</v>
      </c>
      <c r="D7" t="s">
        <v>997</v>
      </c>
      <c r="E7">
        <v>2022</v>
      </c>
      <c r="F7" s="1264">
        <v>44707</v>
      </c>
      <c r="H7" t="s">
        <v>1007</v>
      </c>
      <c r="I7" t="s">
        <v>1008</v>
      </c>
    </row>
    <row r="8" spans="2:9">
      <c r="B8" t="s">
        <v>313</v>
      </c>
      <c r="C8" t="s">
        <v>996</v>
      </c>
      <c r="D8" t="s">
        <v>997</v>
      </c>
      <c r="E8">
        <v>2022</v>
      </c>
      <c r="F8" s="1264">
        <v>44718</v>
      </c>
      <c r="H8" t="s">
        <v>1002</v>
      </c>
      <c r="I8" t="s">
        <v>1009</v>
      </c>
    </row>
    <row r="9" spans="2:9">
      <c r="B9" t="s">
        <v>313</v>
      </c>
      <c r="C9" t="s">
        <v>996</v>
      </c>
      <c r="D9" t="s">
        <v>997</v>
      </c>
      <c r="E9">
        <v>2022</v>
      </c>
      <c r="F9" s="1264">
        <v>44756</v>
      </c>
      <c r="H9" t="s">
        <v>1007</v>
      </c>
      <c r="I9" t="s">
        <v>1010</v>
      </c>
    </row>
    <row r="10" spans="2:9">
      <c r="B10" t="s">
        <v>313</v>
      </c>
      <c r="C10" t="s">
        <v>996</v>
      </c>
      <c r="D10" t="s">
        <v>997</v>
      </c>
      <c r="E10">
        <v>2022</v>
      </c>
      <c r="F10" s="1264">
        <v>44788</v>
      </c>
      <c r="H10" t="s">
        <v>1002</v>
      </c>
      <c r="I10" t="s">
        <v>1011</v>
      </c>
    </row>
    <row r="11" spans="2:9">
      <c r="B11" t="s">
        <v>313</v>
      </c>
      <c r="C11" t="s">
        <v>996</v>
      </c>
      <c r="D11" t="s">
        <v>997</v>
      </c>
      <c r="E11">
        <v>2022</v>
      </c>
      <c r="F11" s="1264">
        <v>44866</v>
      </c>
      <c r="H11" t="s">
        <v>1012</v>
      </c>
      <c r="I11" t="s">
        <v>1013</v>
      </c>
    </row>
    <row r="12" spans="2:9">
      <c r="B12" t="s">
        <v>313</v>
      </c>
      <c r="C12" t="s">
        <v>996</v>
      </c>
      <c r="D12" t="s">
        <v>997</v>
      </c>
      <c r="E12">
        <v>2022</v>
      </c>
      <c r="F12" s="1264">
        <v>44876</v>
      </c>
      <c r="H12" t="s">
        <v>1000</v>
      </c>
      <c r="I12" t="s">
        <v>1014</v>
      </c>
    </row>
    <row r="13" spans="2:9">
      <c r="B13" t="s">
        <v>313</v>
      </c>
      <c r="C13" t="s">
        <v>996</v>
      </c>
      <c r="D13" t="s">
        <v>997</v>
      </c>
      <c r="E13">
        <v>2022</v>
      </c>
      <c r="F13" s="1264">
        <v>44920</v>
      </c>
      <c r="H13" t="s">
        <v>1004</v>
      </c>
      <c r="I13" t="s">
        <v>1015</v>
      </c>
    </row>
    <row r="14" spans="2:9">
      <c r="B14" t="s">
        <v>313</v>
      </c>
      <c r="C14" t="s">
        <v>996</v>
      </c>
      <c r="D14" t="s">
        <v>997</v>
      </c>
      <c r="E14">
        <v>2022</v>
      </c>
      <c r="F14" s="1264">
        <v>44921</v>
      </c>
      <c r="H14" t="s">
        <v>1002</v>
      </c>
      <c r="I14" t="s">
        <v>1016</v>
      </c>
    </row>
    <row r="15" spans="2:9">
      <c r="B15" t="s">
        <v>313</v>
      </c>
      <c r="C15" t="s">
        <v>996</v>
      </c>
      <c r="D15" t="s">
        <v>997</v>
      </c>
      <c r="E15">
        <v>2023</v>
      </c>
      <c r="F15" s="1264">
        <v>44927</v>
      </c>
      <c r="H15" t="s">
        <v>1004</v>
      </c>
      <c r="I15" t="s">
        <v>999</v>
      </c>
    </row>
    <row r="16" spans="2:9">
      <c r="B16" t="s">
        <v>313</v>
      </c>
      <c r="C16" t="s">
        <v>996</v>
      </c>
      <c r="D16" t="s">
        <v>997</v>
      </c>
      <c r="E16">
        <v>2023</v>
      </c>
      <c r="F16" s="1264">
        <v>45023</v>
      </c>
      <c r="H16" t="s">
        <v>1000</v>
      </c>
      <c r="I16" t="s">
        <v>1001</v>
      </c>
    </row>
    <row r="17" spans="2:9">
      <c r="B17" t="s">
        <v>313</v>
      </c>
      <c r="C17" t="s">
        <v>996</v>
      </c>
      <c r="D17" t="s">
        <v>997</v>
      </c>
      <c r="E17">
        <v>2023</v>
      </c>
      <c r="F17" s="1264">
        <v>45026</v>
      </c>
      <c r="H17" t="s">
        <v>1002</v>
      </c>
      <c r="I17" t="s">
        <v>1003</v>
      </c>
    </row>
    <row r="18" spans="2:9">
      <c r="B18" t="s">
        <v>313</v>
      </c>
      <c r="C18" t="s">
        <v>996</v>
      </c>
      <c r="D18" t="s">
        <v>997</v>
      </c>
      <c r="E18">
        <v>2023</v>
      </c>
      <c r="F18" s="1264">
        <v>45047</v>
      </c>
      <c r="H18" t="s">
        <v>1002</v>
      </c>
      <c r="I18" t="s">
        <v>1005</v>
      </c>
    </row>
    <row r="19" spans="2:9">
      <c r="B19" t="s">
        <v>313</v>
      </c>
      <c r="C19" t="s">
        <v>996</v>
      </c>
      <c r="D19" t="s">
        <v>997</v>
      </c>
      <c r="E19">
        <v>2023</v>
      </c>
      <c r="F19" s="1264">
        <v>45054</v>
      </c>
      <c r="H19" t="s">
        <v>1002</v>
      </c>
      <c r="I19" t="s">
        <v>1006</v>
      </c>
    </row>
    <row r="20" spans="2:9">
      <c r="B20" t="s">
        <v>313</v>
      </c>
      <c r="C20" t="s">
        <v>996</v>
      </c>
      <c r="D20" t="s">
        <v>997</v>
      </c>
      <c r="E20">
        <v>2023</v>
      </c>
      <c r="F20" s="1264">
        <v>45064</v>
      </c>
      <c r="H20" t="s">
        <v>1007</v>
      </c>
      <c r="I20" t="s">
        <v>1008</v>
      </c>
    </row>
    <row r="21" spans="2:9">
      <c r="B21" t="s">
        <v>313</v>
      </c>
      <c r="C21" t="s">
        <v>996</v>
      </c>
      <c r="D21" t="s">
        <v>997</v>
      </c>
      <c r="E21">
        <v>2023</v>
      </c>
      <c r="F21" s="1264">
        <v>45075</v>
      </c>
      <c r="H21" t="s">
        <v>1002</v>
      </c>
      <c r="I21" t="s">
        <v>1009</v>
      </c>
    </row>
    <row r="22" spans="2:9">
      <c r="B22" t="s">
        <v>313</v>
      </c>
      <c r="C22" t="s">
        <v>996</v>
      </c>
      <c r="D22" t="s">
        <v>997</v>
      </c>
      <c r="E22">
        <v>2023</v>
      </c>
      <c r="F22" s="1264">
        <v>45121</v>
      </c>
      <c r="H22" t="s">
        <v>1000</v>
      </c>
      <c r="I22" t="s">
        <v>1010</v>
      </c>
    </row>
    <row r="23" spans="2:9">
      <c r="B23" t="s">
        <v>313</v>
      </c>
      <c r="C23" t="s">
        <v>996</v>
      </c>
      <c r="D23" t="s">
        <v>997</v>
      </c>
      <c r="E23">
        <v>2023</v>
      </c>
      <c r="F23" s="1264">
        <v>45153</v>
      </c>
      <c r="H23" t="s">
        <v>1012</v>
      </c>
      <c r="I23" t="s">
        <v>1011</v>
      </c>
    </row>
    <row r="24" spans="2:9">
      <c r="B24" t="s">
        <v>313</v>
      </c>
      <c r="C24" t="s">
        <v>996</v>
      </c>
      <c r="D24" t="s">
        <v>997</v>
      </c>
      <c r="E24">
        <v>2023</v>
      </c>
      <c r="F24" s="1264">
        <v>45231</v>
      </c>
      <c r="H24" t="s">
        <v>1017</v>
      </c>
      <c r="I24" t="s">
        <v>1013</v>
      </c>
    </row>
    <row r="25" spans="2:9">
      <c r="B25" t="s">
        <v>313</v>
      </c>
      <c r="C25" t="s">
        <v>996</v>
      </c>
      <c r="D25" t="s">
        <v>997</v>
      </c>
      <c r="E25">
        <v>2023</v>
      </c>
      <c r="F25" s="1264">
        <v>45241</v>
      </c>
      <c r="H25" t="s">
        <v>998</v>
      </c>
      <c r="I25" t="s">
        <v>1014</v>
      </c>
    </row>
    <row r="26" spans="2:9">
      <c r="B26" t="s">
        <v>313</v>
      </c>
      <c r="C26" t="s">
        <v>996</v>
      </c>
      <c r="D26" t="s">
        <v>997</v>
      </c>
      <c r="E26">
        <v>2023</v>
      </c>
      <c r="F26" s="1264">
        <v>45285</v>
      </c>
      <c r="H26" t="s">
        <v>1002</v>
      </c>
      <c r="I26" t="s">
        <v>1015</v>
      </c>
    </row>
    <row r="27" spans="2:9">
      <c r="B27" t="s">
        <v>313</v>
      </c>
      <c r="C27" t="s">
        <v>996</v>
      </c>
      <c r="D27" t="s">
        <v>997</v>
      </c>
      <c r="E27">
        <v>2023</v>
      </c>
      <c r="F27" s="1264">
        <v>45286</v>
      </c>
      <c r="H27" t="s">
        <v>1012</v>
      </c>
      <c r="I27" t="s">
        <v>1016</v>
      </c>
    </row>
    <row r="28" spans="2:9">
      <c r="B28" t="s">
        <v>313</v>
      </c>
      <c r="C28" t="s">
        <v>996</v>
      </c>
      <c r="D28" t="s">
        <v>997</v>
      </c>
      <c r="E28">
        <v>2024</v>
      </c>
      <c r="F28" s="1264">
        <v>45292</v>
      </c>
      <c r="H28" t="s">
        <v>1002</v>
      </c>
      <c r="I28" t="s">
        <v>999</v>
      </c>
    </row>
    <row r="29" spans="2:9">
      <c r="B29" t="s">
        <v>313</v>
      </c>
      <c r="C29" t="s">
        <v>996</v>
      </c>
      <c r="D29" t="s">
        <v>997</v>
      </c>
      <c r="E29">
        <v>2024</v>
      </c>
      <c r="F29" s="1264">
        <v>45380</v>
      </c>
      <c r="H29" t="s">
        <v>1000</v>
      </c>
      <c r="I29" t="s">
        <v>1001</v>
      </c>
    </row>
    <row r="30" spans="2:9">
      <c r="B30" t="s">
        <v>313</v>
      </c>
      <c r="C30" t="s">
        <v>996</v>
      </c>
      <c r="D30" t="s">
        <v>997</v>
      </c>
      <c r="E30">
        <v>2024</v>
      </c>
      <c r="F30" s="1264">
        <v>45383</v>
      </c>
      <c r="H30" t="s">
        <v>1002</v>
      </c>
      <c r="I30" t="s">
        <v>1003</v>
      </c>
    </row>
    <row r="31" spans="2:9">
      <c r="B31" t="s">
        <v>313</v>
      </c>
      <c r="C31" t="s">
        <v>996</v>
      </c>
      <c r="D31" t="s">
        <v>997</v>
      </c>
      <c r="E31">
        <v>2024</v>
      </c>
      <c r="F31" s="1264">
        <v>45413</v>
      </c>
      <c r="H31" t="s">
        <v>1017</v>
      </c>
      <c r="I31" t="s">
        <v>1005</v>
      </c>
    </row>
    <row r="32" spans="2:9">
      <c r="B32" t="s">
        <v>313</v>
      </c>
      <c r="C32" t="s">
        <v>996</v>
      </c>
      <c r="D32" t="s">
        <v>997</v>
      </c>
      <c r="E32">
        <v>2024</v>
      </c>
      <c r="F32" s="1264">
        <v>45420</v>
      </c>
      <c r="H32" t="s">
        <v>1017</v>
      </c>
      <c r="I32" t="s">
        <v>1006</v>
      </c>
    </row>
    <row r="33" spans="2:9">
      <c r="B33" t="s">
        <v>313</v>
      </c>
      <c r="C33" t="s">
        <v>996</v>
      </c>
      <c r="D33" t="s">
        <v>997</v>
      </c>
      <c r="E33">
        <v>2024</v>
      </c>
      <c r="F33" s="1264">
        <v>45421</v>
      </c>
      <c r="H33" t="s">
        <v>1007</v>
      </c>
      <c r="I33" t="s">
        <v>1008</v>
      </c>
    </row>
    <row r="34" spans="2:9">
      <c r="B34" t="s">
        <v>313</v>
      </c>
      <c r="C34" t="s">
        <v>996</v>
      </c>
      <c r="D34" t="s">
        <v>997</v>
      </c>
      <c r="E34">
        <v>2024</v>
      </c>
      <c r="F34" s="1264">
        <v>45432</v>
      </c>
      <c r="H34" t="s">
        <v>1002</v>
      </c>
      <c r="I34" t="s">
        <v>1009</v>
      </c>
    </row>
    <row r="35" spans="2:9">
      <c r="B35" t="s">
        <v>313</v>
      </c>
      <c r="C35" t="s">
        <v>996</v>
      </c>
      <c r="D35" t="s">
        <v>997</v>
      </c>
      <c r="E35">
        <v>2024</v>
      </c>
      <c r="F35" s="1264">
        <v>45487</v>
      </c>
      <c r="H35" t="s">
        <v>1004</v>
      </c>
      <c r="I35" t="s">
        <v>1010</v>
      </c>
    </row>
    <row r="36" spans="2:9">
      <c r="B36" t="s">
        <v>313</v>
      </c>
      <c r="C36" t="s">
        <v>996</v>
      </c>
      <c r="D36" t="s">
        <v>997</v>
      </c>
      <c r="E36">
        <v>2024</v>
      </c>
      <c r="F36" s="1264">
        <v>45519</v>
      </c>
      <c r="H36" t="s">
        <v>1007</v>
      </c>
      <c r="I36" t="s">
        <v>1011</v>
      </c>
    </row>
    <row r="37" spans="2:9">
      <c r="B37" t="s">
        <v>313</v>
      </c>
      <c r="C37" t="s">
        <v>996</v>
      </c>
      <c r="D37" t="s">
        <v>997</v>
      </c>
      <c r="E37">
        <v>2024</v>
      </c>
      <c r="F37" s="1264">
        <v>45597</v>
      </c>
      <c r="H37" t="s">
        <v>1000</v>
      </c>
      <c r="I37" t="s">
        <v>1013</v>
      </c>
    </row>
    <row r="38" spans="2:9">
      <c r="B38" t="s">
        <v>313</v>
      </c>
      <c r="C38" t="s">
        <v>996</v>
      </c>
      <c r="D38" t="s">
        <v>997</v>
      </c>
      <c r="E38">
        <v>2024</v>
      </c>
      <c r="F38" s="1264">
        <v>45607</v>
      </c>
      <c r="H38" t="s">
        <v>1002</v>
      </c>
      <c r="I38" t="s">
        <v>1014</v>
      </c>
    </row>
    <row r="39" spans="2:9">
      <c r="B39" t="s">
        <v>313</v>
      </c>
      <c r="C39" t="s">
        <v>996</v>
      </c>
      <c r="D39" t="s">
        <v>997</v>
      </c>
      <c r="E39">
        <v>2024</v>
      </c>
      <c r="F39" s="1264">
        <v>45651</v>
      </c>
      <c r="H39" t="s">
        <v>1017</v>
      </c>
      <c r="I39" t="s">
        <v>1015</v>
      </c>
    </row>
    <row r="40" spans="2:9">
      <c r="B40" t="s">
        <v>313</v>
      </c>
      <c r="C40" t="s">
        <v>996</v>
      </c>
      <c r="D40" t="s">
        <v>997</v>
      </c>
      <c r="E40">
        <v>2024</v>
      </c>
      <c r="F40" s="1264">
        <v>45652</v>
      </c>
      <c r="H40" t="s">
        <v>1007</v>
      </c>
      <c r="I40" t="s">
        <v>1016</v>
      </c>
    </row>
    <row r="41" spans="2:9">
      <c r="B41" t="s">
        <v>313</v>
      </c>
      <c r="C41" t="s">
        <v>996</v>
      </c>
      <c r="D41" t="s">
        <v>997</v>
      </c>
      <c r="E41">
        <v>2025</v>
      </c>
      <c r="F41" s="1264">
        <v>45658</v>
      </c>
      <c r="H41" t="s">
        <v>1017</v>
      </c>
      <c r="I41" t="s">
        <v>999</v>
      </c>
    </row>
    <row r="42" spans="2:9">
      <c r="B42" t="s">
        <v>313</v>
      </c>
      <c r="C42" t="s">
        <v>996</v>
      </c>
      <c r="D42" t="s">
        <v>997</v>
      </c>
      <c r="E42">
        <v>2025</v>
      </c>
      <c r="F42" s="1264">
        <v>45765</v>
      </c>
      <c r="H42" t="s">
        <v>1000</v>
      </c>
      <c r="I42" t="s">
        <v>1001</v>
      </c>
    </row>
    <row r="43" spans="2:9">
      <c r="B43" t="s">
        <v>313</v>
      </c>
      <c r="C43" t="s">
        <v>996</v>
      </c>
      <c r="D43" t="s">
        <v>997</v>
      </c>
      <c r="E43">
        <v>2025</v>
      </c>
      <c r="F43" s="1264">
        <v>45768</v>
      </c>
      <c r="H43" t="s">
        <v>1002</v>
      </c>
      <c r="I43" t="s">
        <v>1003</v>
      </c>
    </row>
    <row r="44" spans="2:9">
      <c r="B44" t="s">
        <v>313</v>
      </c>
      <c r="C44" t="s">
        <v>996</v>
      </c>
      <c r="D44" t="s">
        <v>997</v>
      </c>
      <c r="E44">
        <v>2025</v>
      </c>
      <c r="F44" s="1264">
        <v>45778</v>
      </c>
      <c r="H44" t="s">
        <v>1007</v>
      </c>
      <c r="I44" t="s">
        <v>1005</v>
      </c>
    </row>
    <row r="45" spans="2:9">
      <c r="B45" t="s">
        <v>313</v>
      </c>
      <c r="C45" t="s">
        <v>996</v>
      </c>
      <c r="D45" t="s">
        <v>997</v>
      </c>
      <c r="E45">
        <v>2025</v>
      </c>
      <c r="F45" s="1264">
        <v>45785</v>
      </c>
      <c r="H45" t="s">
        <v>1007</v>
      </c>
      <c r="I45" t="s">
        <v>1006</v>
      </c>
    </row>
    <row r="46" spans="2:9">
      <c r="B46" t="s">
        <v>313</v>
      </c>
      <c r="C46" t="s">
        <v>996</v>
      </c>
      <c r="D46" t="s">
        <v>997</v>
      </c>
      <c r="E46">
        <v>2025</v>
      </c>
      <c r="F46" s="1264">
        <v>45806</v>
      </c>
      <c r="H46" t="s">
        <v>1007</v>
      </c>
      <c r="I46" t="s">
        <v>1008</v>
      </c>
    </row>
    <row r="47" spans="2:9">
      <c r="B47" t="s">
        <v>313</v>
      </c>
      <c r="C47" t="s">
        <v>996</v>
      </c>
      <c r="D47" t="s">
        <v>997</v>
      </c>
      <c r="E47">
        <v>2025</v>
      </c>
      <c r="F47" s="1264">
        <v>45817</v>
      </c>
      <c r="H47" t="s">
        <v>1002</v>
      </c>
      <c r="I47" t="s">
        <v>1009</v>
      </c>
    </row>
    <row r="48" spans="2:9">
      <c r="B48" t="s">
        <v>313</v>
      </c>
      <c r="C48" t="s">
        <v>996</v>
      </c>
      <c r="D48" t="s">
        <v>997</v>
      </c>
      <c r="E48">
        <v>2025</v>
      </c>
      <c r="F48" s="1264">
        <v>45852</v>
      </c>
      <c r="H48" t="s">
        <v>1002</v>
      </c>
      <c r="I48" t="s">
        <v>1010</v>
      </c>
    </row>
    <row r="49" spans="2:9">
      <c r="B49" t="s">
        <v>313</v>
      </c>
      <c r="C49" t="s">
        <v>996</v>
      </c>
      <c r="D49" t="s">
        <v>997</v>
      </c>
      <c r="E49">
        <v>2025</v>
      </c>
      <c r="F49" s="1264">
        <v>45884</v>
      </c>
      <c r="H49" t="s">
        <v>1000</v>
      </c>
      <c r="I49" t="s">
        <v>1011</v>
      </c>
    </row>
    <row r="50" spans="2:9">
      <c r="B50" t="s">
        <v>313</v>
      </c>
      <c r="C50" t="s">
        <v>996</v>
      </c>
      <c r="D50" t="s">
        <v>997</v>
      </c>
      <c r="E50">
        <v>2025</v>
      </c>
      <c r="F50" s="1264">
        <v>45962</v>
      </c>
      <c r="H50" t="s">
        <v>998</v>
      </c>
      <c r="I50" t="s">
        <v>1013</v>
      </c>
    </row>
    <row r="51" spans="2:9">
      <c r="B51" t="s">
        <v>313</v>
      </c>
      <c r="C51" t="s">
        <v>996</v>
      </c>
      <c r="D51" t="s">
        <v>997</v>
      </c>
      <c r="E51">
        <v>2025</v>
      </c>
      <c r="F51" s="1264">
        <v>45972</v>
      </c>
      <c r="H51" t="s">
        <v>1012</v>
      </c>
      <c r="I51" t="s">
        <v>1014</v>
      </c>
    </row>
    <row r="52" spans="2:9">
      <c r="B52" t="s">
        <v>313</v>
      </c>
      <c r="C52" t="s">
        <v>996</v>
      </c>
      <c r="D52" t="s">
        <v>997</v>
      </c>
      <c r="E52">
        <v>2025</v>
      </c>
      <c r="F52" s="1264">
        <v>46016</v>
      </c>
      <c r="H52" t="s">
        <v>1007</v>
      </c>
      <c r="I52" t="s">
        <v>1015</v>
      </c>
    </row>
    <row r="53" spans="2:9">
      <c r="B53" t="s">
        <v>313</v>
      </c>
      <c r="C53" t="s">
        <v>996</v>
      </c>
      <c r="D53" t="s">
        <v>997</v>
      </c>
      <c r="E53">
        <v>2025</v>
      </c>
      <c r="F53" s="1264">
        <v>46017</v>
      </c>
      <c r="H53" t="s">
        <v>1000</v>
      </c>
      <c r="I53" t="s">
        <v>1016</v>
      </c>
    </row>
    <row r="54" spans="2:9">
      <c r="B54" t="s">
        <v>313</v>
      </c>
      <c r="C54" t="s">
        <v>996</v>
      </c>
      <c r="D54" t="s">
        <v>997</v>
      </c>
      <c r="E54">
        <v>2026</v>
      </c>
      <c r="F54" s="1264">
        <v>46023</v>
      </c>
      <c r="H54" t="s">
        <v>1007</v>
      </c>
      <c r="I54" t="s">
        <v>999</v>
      </c>
    </row>
    <row r="55" spans="2:9">
      <c r="B55" t="s">
        <v>313</v>
      </c>
      <c r="C55" t="s">
        <v>996</v>
      </c>
      <c r="D55" t="s">
        <v>997</v>
      </c>
      <c r="E55">
        <v>2026</v>
      </c>
      <c r="F55" s="1264">
        <v>46115</v>
      </c>
      <c r="H55" t="s">
        <v>1000</v>
      </c>
      <c r="I55" t="s">
        <v>1001</v>
      </c>
    </row>
    <row r="56" spans="2:9">
      <c r="B56" t="s">
        <v>313</v>
      </c>
      <c r="C56" t="s">
        <v>996</v>
      </c>
      <c r="D56" t="s">
        <v>997</v>
      </c>
      <c r="E56">
        <v>2026</v>
      </c>
      <c r="F56" s="1264">
        <v>46118</v>
      </c>
      <c r="H56" t="s">
        <v>1002</v>
      </c>
      <c r="I56" t="s">
        <v>1003</v>
      </c>
    </row>
    <row r="57" spans="2:9">
      <c r="B57" t="s">
        <v>313</v>
      </c>
      <c r="C57" t="s">
        <v>996</v>
      </c>
      <c r="D57" t="s">
        <v>997</v>
      </c>
      <c r="E57">
        <v>2026</v>
      </c>
      <c r="F57" s="1264">
        <v>46143</v>
      </c>
      <c r="H57" t="s">
        <v>1000</v>
      </c>
      <c r="I57" t="s">
        <v>1005</v>
      </c>
    </row>
    <row r="58" spans="2:9">
      <c r="B58" t="s">
        <v>313</v>
      </c>
      <c r="C58" t="s">
        <v>996</v>
      </c>
      <c r="D58" t="s">
        <v>997</v>
      </c>
      <c r="E58">
        <v>2026</v>
      </c>
      <c r="F58" s="1264">
        <v>46150</v>
      </c>
      <c r="H58" t="s">
        <v>1000</v>
      </c>
      <c r="I58" t="s">
        <v>1006</v>
      </c>
    </row>
    <row r="59" spans="2:9">
      <c r="B59" t="s">
        <v>313</v>
      </c>
      <c r="C59" t="s">
        <v>996</v>
      </c>
      <c r="D59" t="s">
        <v>997</v>
      </c>
      <c r="E59">
        <v>2026</v>
      </c>
      <c r="F59" s="1264">
        <v>46156</v>
      </c>
      <c r="H59" t="s">
        <v>1007</v>
      </c>
      <c r="I59" t="s">
        <v>1008</v>
      </c>
    </row>
    <row r="60" spans="2:9">
      <c r="B60" t="s">
        <v>313</v>
      </c>
      <c r="C60" t="s">
        <v>996</v>
      </c>
      <c r="D60" t="s">
        <v>997</v>
      </c>
      <c r="E60">
        <v>2026</v>
      </c>
      <c r="F60" s="1264">
        <v>46167</v>
      </c>
      <c r="H60" t="s">
        <v>1002</v>
      </c>
      <c r="I60" t="s">
        <v>1009</v>
      </c>
    </row>
    <row r="61" spans="2:9">
      <c r="B61" t="s">
        <v>313</v>
      </c>
      <c r="C61" t="s">
        <v>996</v>
      </c>
      <c r="D61" t="s">
        <v>997</v>
      </c>
      <c r="E61">
        <v>2026</v>
      </c>
      <c r="F61" s="1264">
        <v>46217</v>
      </c>
      <c r="H61" t="s">
        <v>1012</v>
      </c>
      <c r="I61" t="s">
        <v>1010</v>
      </c>
    </row>
    <row r="62" spans="2:9">
      <c r="B62" t="s">
        <v>313</v>
      </c>
      <c r="C62" t="s">
        <v>996</v>
      </c>
      <c r="D62" t="s">
        <v>997</v>
      </c>
      <c r="E62">
        <v>2026</v>
      </c>
      <c r="F62" s="1264">
        <v>46249</v>
      </c>
      <c r="H62" t="s">
        <v>998</v>
      </c>
      <c r="I62" t="s">
        <v>1011</v>
      </c>
    </row>
    <row r="63" spans="2:9">
      <c r="B63" t="s">
        <v>313</v>
      </c>
      <c r="C63" t="s">
        <v>996</v>
      </c>
      <c r="D63" t="s">
        <v>997</v>
      </c>
      <c r="E63">
        <v>2026</v>
      </c>
      <c r="F63" s="1264">
        <v>46327</v>
      </c>
      <c r="H63" t="s">
        <v>1004</v>
      </c>
      <c r="I63" t="s">
        <v>1013</v>
      </c>
    </row>
    <row r="64" spans="2:9">
      <c r="B64" t="s">
        <v>313</v>
      </c>
      <c r="C64" t="s">
        <v>996</v>
      </c>
      <c r="D64" t="s">
        <v>997</v>
      </c>
      <c r="E64">
        <v>2026</v>
      </c>
      <c r="F64" s="1264">
        <v>46337</v>
      </c>
      <c r="H64" t="s">
        <v>1017</v>
      </c>
      <c r="I64" t="s">
        <v>1014</v>
      </c>
    </row>
    <row r="65" spans="2:9">
      <c r="B65" t="s">
        <v>313</v>
      </c>
      <c r="C65" t="s">
        <v>996</v>
      </c>
      <c r="D65" t="s">
        <v>997</v>
      </c>
      <c r="E65">
        <v>2026</v>
      </c>
      <c r="F65" s="1264">
        <v>46381</v>
      </c>
      <c r="H65" t="s">
        <v>1000</v>
      </c>
      <c r="I65" t="s">
        <v>1015</v>
      </c>
    </row>
    <row r="66" spans="2:9">
      <c r="B66" t="s">
        <v>313</v>
      </c>
      <c r="C66" t="s">
        <v>996</v>
      </c>
      <c r="D66" t="s">
        <v>997</v>
      </c>
      <c r="E66">
        <v>2026</v>
      </c>
      <c r="F66" s="1264">
        <v>46382</v>
      </c>
      <c r="H66" t="s">
        <v>998</v>
      </c>
      <c r="I66" t="s">
        <v>1016</v>
      </c>
    </row>
    <row r="67" spans="2:9">
      <c r="B67" t="s">
        <v>313</v>
      </c>
      <c r="C67" t="s">
        <v>996</v>
      </c>
      <c r="D67" t="s">
        <v>997</v>
      </c>
      <c r="E67">
        <v>2027</v>
      </c>
      <c r="F67" s="1264">
        <v>46388</v>
      </c>
      <c r="H67" t="s">
        <v>1000</v>
      </c>
      <c r="I67" t="s">
        <v>999</v>
      </c>
    </row>
    <row r="68" spans="2:9">
      <c r="B68" t="s">
        <v>313</v>
      </c>
      <c r="C68" t="s">
        <v>996</v>
      </c>
      <c r="D68" t="s">
        <v>997</v>
      </c>
      <c r="E68">
        <v>2027</v>
      </c>
      <c r="F68" s="1264">
        <v>46472</v>
      </c>
      <c r="H68" t="s">
        <v>1000</v>
      </c>
      <c r="I68" t="s">
        <v>1001</v>
      </c>
    </row>
    <row r="69" spans="2:9">
      <c r="B69" t="s">
        <v>313</v>
      </c>
      <c r="C69" t="s">
        <v>996</v>
      </c>
      <c r="D69" t="s">
        <v>997</v>
      </c>
      <c r="E69">
        <v>2027</v>
      </c>
      <c r="F69" s="1264">
        <v>46475</v>
      </c>
      <c r="H69" t="s">
        <v>1002</v>
      </c>
      <c r="I69" t="s">
        <v>1003</v>
      </c>
    </row>
    <row r="70" spans="2:9">
      <c r="B70" t="s">
        <v>313</v>
      </c>
      <c r="C70" t="s">
        <v>996</v>
      </c>
      <c r="D70" t="s">
        <v>997</v>
      </c>
      <c r="E70">
        <v>2027</v>
      </c>
      <c r="F70" s="1264">
        <v>46508</v>
      </c>
      <c r="H70" t="s">
        <v>998</v>
      </c>
      <c r="I70" t="s">
        <v>1005</v>
      </c>
    </row>
    <row r="71" spans="2:9">
      <c r="B71" t="s">
        <v>313</v>
      </c>
      <c r="C71" t="s">
        <v>996</v>
      </c>
      <c r="D71" t="s">
        <v>997</v>
      </c>
      <c r="E71">
        <v>2027</v>
      </c>
      <c r="F71" s="1264">
        <v>46513</v>
      </c>
      <c r="H71" t="s">
        <v>1007</v>
      </c>
      <c r="I71" t="s">
        <v>1008</v>
      </c>
    </row>
    <row r="72" spans="2:9">
      <c r="B72" t="s">
        <v>313</v>
      </c>
      <c r="C72" t="s">
        <v>996</v>
      </c>
      <c r="D72" t="s">
        <v>997</v>
      </c>
      <c r="E72">
        <v>2027</v>
      </c>
      <c r="F72" s="1264">
        <v>46515</v>
      </c>
      <c r="H72" t="s">
        <v>998</v>
      </c>
      <c r="I72" t="s">
        <v>1006</v>
      </c>
    </row>
    <row r="73" spans="2:9">
      <c r="B73" t="s">
        <v>313</v>
      </c>
      <c r="C73" t="s">
        <v>996</v>
      </c>
      <c r="D73" t="s">
        <v>997</v>
      </c>
      <c r="E73">
        <v>2027</v>
      </c>
      <c r="F73" s="1264">
        <v>46524</v>
      </c>
      <c r="H73" t="s">
        <v>1002</v>
      </c>
      <c r="I73" t="s">
        <v>1009</v>
      </c>
    </row>
    <row r="74" spans="2:9">
      <c r="B74" t="s">
        <v>313</v>
      </c>
      <c r="C74" t="s">
        <v>996</v>
      </c>
      <c r="D74" t="s">
        <v>997</v>
      </c>
      <c r="E74">
        <v>2027</v>
      </c>
      <c r="F74" s="1264">
        <v>46582</v>
      </c>
      <c r="H74" t="s">
        <v>1017</v>
      </c>
      <c r="I74" t="s">
        <v>1010</v>
      </c>
    </row>
    <row r="75" spans="2:9">
      <c r="B75" t="s">
        <v>313</v>
      </c>
      <c r="C75" t="s">
        <v>996</v>
      </c>
      <c r="D75" t="s">
        <v>997</v>
      </c>
      <c r="E75">
        <v>2027</v>
      </c>
      <c r="F75" s="1264">
        <v>46614</v>
      </c>
      <c r="H75" t="s">
        <v>1004</v>
      </c>
      <c r="I75" t="s">
        <v>1011</v>
      </c>
    </row>
    <row r="76" spans="2:9">
      <c r="B76" t="s">
        <v>313</v>
      </c>
      <c r="C76" t="s">
        <v>996</v>
      </c>
      <c r="D76" t="s">
        <v>997</v>
      </c>
      <c r="E76">
        <v>2027</v>
      </c>
      <c r="F76" s="1264">
        <v>46692</v>
      </c>
      <c r="H76" t="s">
        <v>1002</v>
      </c>
      <c r="I76" t="s">
        <v>1013</v>
      </c>
    </row>
    <row r="77" spans="2:9">
      <c r="B77" t="s">
        <v>313</v>
      </c>
      <c r="C77" t="s">
        <v>996</v>
      </c>
      <c r="D77" t="s">
        <v>997</v>
      </c>
      <c r="E77">
        <v>2027</v>
      </c>
      <c r="F77" s="1264">
        <v>46702</v>
      </c>
      <c r="H77" t="s">
        <v>1007</v>
      </c>
      <c r="I77" t="s">
        <v>1014</v>
      </c>
    </row>
    <row r="78" spans="2:9">
      <c r="B78" t="s">
        <v>313</v>
      </c>
      <c r="C78" t="s">
        <v>996</v>
      </c>
      <c r="D78" t="s">
        <v>997</v>
      </c>
      <c r="E78">
        <v>2027</v>
      </c>
      <c r="F78" s="1264">
        <v>46746</v>
      </c>
      <c r="H78" t="s">
        <v>998</v>
      </c>
      <c r="I78" t="s">
        <v>1015</v>
      </c>
    </row>
    <row r="79" spans="2:9">
      <c r="B79" t="s">
        <v>313</v>
      </c>
      <c r="C79" t="s">
        <v>996</v>
      </c>
      <c r="D79" t="s">
        <v>997</v>
      </c>
      <c r="E79">
        <v>2027</v>
      </c>
      <c r="F79" s="1264">
        <v>46747</v>
      </c>
      <c r="H79" t="s">
        <v>1004</v>
      </c>
      <c r="I79" t="s">
        <v>1016</v>
      </c>
    </row>
    <row r="80" spans="2:9">
      <c r="B80" t="s">
        <v>313</v>
      </c>
      <c r="C80" t="s">
        <v>996</v>
      </c>
      <c r="D80" t="s">
        <v>997</v>
      </c>
      <c r="E80">
        <v>2028</v>
      </c>
      <c r="F80" s="1264">
        <v>46753</v>
      </c>
      <c r="H80" t="s">
        <v>998</v>
      </c>
      <c r="I80" t="s">
        <v>999</v>
      </c>
    </row>
    <row r="81" spans="2:9">
      <c r="B81" t="s">
        <v>313</v>
      </c>
      <c r="C81" t="s">
        <v>996</v>
      </c>
      <c r="D81" t="s">
        <v>997</v>
      </c>
      <c r="E81">
        <v>2028</v>
      </c>
      <c r="F81" s="1264">
        <v>46857</v>
      </c>
      <c r="H81" t="s">
        <v>1000</v>
      </c>
      <c r="I81" t="s">
        <v>1001</v>
      </c>
    </row>
    <row r="82" spans="2:9">
      <c r="B82" t="s">
        <v>313</v>
      </c>
      <c r="C82" t="s">
        <v>996</v>
      </c>
      <c r="D82" t="s">
        <v>997</v>
      </c>
      <c r="E82">
        <v>2028</v>
      </c>
      <c r="F82" s="1264">
        <v>46860</v>
      </c>
      <c r="H82" t="s">
        <v>1002</v>
      </c>
      <c r="I82" t="s">
        <v>1003</v>
      </c>
    </row>
    <row r="83" spans="2:9">
      <c r="B83" t="s">
        <v>313</v>
      </c>
      <c r="C83" t="s">
        <v>996</v>
      </c>
      <c r="D83" t="s">
        <v>997</v>
      </c>
      <c r="E83">
        <v>2028</v>
      </c>
      <c r="F83" s="1264">
        <v>46874</v>
      </c>
      <c r="H83" t="s">
        <v>1002</v>
      </c>
      <c r="I83" t="s">
        <v>1005</v>
      </c>
    </row>
    <row r="84" spans="2:9">
      <c r="B84" t="s">
        <v>313</v>
      </c>
      <c r="C84" t="s">
        <v>996</v>
      </c>
      <c r="D84" t="s">
        <v>997</v>
      </c>
      <c r="E84">
        <v>2028</v>
      </c>
      <c r="F84" s="1264">
        <v>46881</v>
      </c>
      <c r="H84" t="s">
        <v>1002</v>
      </c>
      <c r="I84" t="s">
        <v>1006</v>
      </c>
    </row>
    <row r="85" spans="2:9">
      <c r="B85" t="s">
        <v>313</v>
      </c>
      <c r="C85" t="s">
        <v>996</v>
      </c>
      <c r="D85" t="s">
        <v>997</v>
      </c>
      <c r="E85">
        <v>2028</v>
      </c>
      <c r="F85" s="1264">
        <v>46898</v>
      </c>
      <c r="H85" t="s">
        <v>1007</v>
      </c>
      <c r="I85" t="s">
        <v>1008</v>
      </c>
    </row>
    <row r="86" spans="2:9">
      <c r="B86" t="s">
        <v>313</v>
      </c>
      <c r="C86" t="s">
        <v>996</v>
      </c>
      <c r="D86" t="s">
        <v>997</v>
      </c>
      <c r="E86">
        <v>2028</v>
      </c>
      <c r="F86" s="1264">
        <v>46909</v>
      </c>
      <c r="H86" t="s">
        <v>1002</v>
      </c>
      <c r="I86" t="s">
        <v>1009</v>
      </c>
    </row>
    <row r="87" spans="2:9">
      <c r="B87" t="s">
        <v>313</v>
      </c>
      <c r="C87" t="s">
        <v>996</v>
      </c>
      <c r="D87" t="s">
        <v>997</v>
      </c>
      <c r="E87">
        <v>2028</v>
      </c>
      <c r="F87" s="1264">
        <v>46948</v>
      </c>
      <c r="H87" t="s">
        <v>1000</v>
      </c>
      <c r="I87" t="s">
        <v>1010</v>
      </c>
    </row>
    <row r="88" spans="2:9">
      <c r="B88" t="s">
        <v>313</v>
      </c>
      <c r="C88" t="s">
        <v>996</v>
      </c>
      <c r="D88" t="s">
        <v>997</v>
      </c>
      <c r="E88">
        <v>2028</v>
      </c>
      <c r="F88" s="1264">
        <v>46980</v>
      </c>
      <c r="H88" t="s">
        <v>1012</v>
      </c>
      <c r="I88" t="s">
        <v>1011</v>
      </c>
    </row>
    <row r="89" spans="2:9">
      <c r="B89" t="s">
        <v>313</v>
      </c>
      <c r="C89" t="s">
        <v>996</v>
      </c>
      <c r="D89" t="s">
        <v>997</v>
      </c>
      <c r="E89">
        <v>2028</v>
      </c>
      <c r="F89" s="1264">
        <v>47058</v>
      </c>
      <c r="H89" t="s">
        <v>1017</v>
      </c>
      <c r="I89" t="s">
        <v>1013</v>
      </c>
    </row>
    <row r="90" spans="2:9">
      <c r="B90" t="s">
        <v>313</v>
      </c>
      <c r="C90" t="s">
        <v>996</v>
      </c>
      <c r="D90" t="s">
        <v>997</v>
      </c>
      <c r="E90">
        <v>2028</v>
      </c>
      <c r="F90" s="1264">
        <v>47068</v>
      </c>
      <c r="H90" t="s">
        <v>998</v>
      </c>
      <c r="I90" t="s">
        <v>1014</v>
      </c>
    </row>
    <row r="91" spans="2:9">
      <c r="B91" t="s">
        <v>313</v>
      </c>
      <c r="C91" t="s">
        <v>996</v>
      </c>
      <c r="D91" t="s">
        <v>997</v>
      </c>
      <c r="E91">
        <v>2028</v>
      </c>
      <c r="F91" s="1264">
        <v>47112</v>
      </c>
      <c r="H91" t="s">
        <v>1002</v>
      </c>
      <c r="I91" t="s">
        <v>1015</v>
      </c>
    </row>
    <row r="92" spans="2:9">
      <c r="B92" t="s">
        <v>313</v>
      </c>
      <c r="C92" t="s">
        <v>996</v>
      </c>
      <c r="D92" t="s">
        <v>997</v>
      </c>
      <c r="E92">
        <v>2028</v>
      </c>
      <c r="F92" s="1264">
        <v>47113</v>
      </c>
      <c r="H92" t="s">
        <v>1012</v>
      </c>
      <c r="I92" t="s">
        <v>1016</v>
      </c>
    </row>
    <row r="93" spans="2:9">
      <c r="B93" t="s">
        <v>313</v>
      </c>
      <c r="C93" t="s">
        <v>996</v>
      </c>
      <c r="D93" t="s">
        <v>997</v>
      </c>
      <c r="E93">
        <v>2029</v>
      </c>
      <c r="F93" s="1264">
        <v>47119</v>
      </c>
      <c r="H93" t="s">
        <v>1002</v>
      </c>
      <c r="I93" t="s">
        <v>999</v>
      </c>
    </row>
    <row r="94" spans="2:9">
      <c r="B94" t="s">
        <v>313</v>
      </c>
      <c r="C94" t="s">
        <v>996</v>
      </c>
      <c r="D94" t="s">
        <v>997</v>
      </c>
      <c r="E94">
        <v>2029</v>
      </c>
      <c r="F94" s="1264">
        <v>47207</v>
      </c>
      <c r="H94" t="s">
        <v>1000</v>
      </c>
      <c r="I94" t="s">
        <v>1001</v>
      </c>
    </row>
    <row r="95" spans="2:9">
      <c r="B95" t="s">
        <v>313</v>
      </c>
      <c r="C95" t="s">
        <v>996</v>
      </c>
      <c r="D95" t="s">
        <v>997</v>
      </c>
      <c r="E95">
        <v>2029</v>
      </c>
      <c r="F95" s="1264">
        <v>47210</v>
      </c>
      <c r="H95" t="s">
        <v>1002</v>
      </c>
      <c r="I95" t="s">
        <v>1003</v>
      </c>
    </row>
    <row r="96" spans="2:9">
      <c r="B96" t="s">
        <v>313</v>
      </c>
      <c r="C96" t="s">
        <v>996</v>
      </c>
      <c r="D96" t="s">
        <v>997</v>
      </c>
      <c r="E96">
        <v>2029</v>
      </c>
      <c r="F96" s="1264">
        <v>47239</v>
      </c>
      <c r="H96" t="s">
        <v>1012</v>
      </c>
      <c r="I96" t="s">
        <v>1005</v>
      </c>
    </row>
    <row r="97" spans="2:9">
      <c r="B97" t="s">
        <v>313</v>
      </c>
      <c r="C97" t="s">
        <v>996</v>
      </c>
      <c r="D97" t="s">
        <v>997</v>
      </c>
      <c r="E97">
        <v>2029</v>
      </c>
      <c r="F97" s="1264">
        <v>47246</v>
      </c>
      <c r="H97" t="s">
        <v>1012</v>
      </c>
      <c r="I97" t="s">
        <v>1006</v>
      </c>
    </row>
    <row r="98" spans="2:9">
      <c r="B98" t="s">
        <v>313</v>
      </c>
      <c r="C98" t="s">
        <v>996</v>
      </c>
      <c r="D98" t="s">
        <v>997</v>
      </c>
      <c r="E98">
        <v>2029</v>
      </c>
      <c r="F98" s="1264">
        <v>47248</v>
      </c>
      <c r="H98" t="s">
        <v>1007</v>
      </c>
      <c r="I98" t="s">
        <v>1008</v>
      </c>
    </row>
    <row r="99" spans="2:9">
      <c r="B99" t="s">
        <v>313</v>
      </c>
      <c r="C99" t="s">
        <v>996</v>
      </c>
      <c r="D99" t="s">
        <v>997</v>
      </c>
      <c r="E99">
        <v>2029</v>
      </c>
      <c r="F99" s="1264">
        <v>47259</v>
      </c>
      <c r="H99" t="s">
        <v>1002</v>
      </c>
      <c r="I99" t="s">
        <v>1009</v>
      </c>
    </row>
    <row r="100" spans="2:9">
      <c r="B100" t="s">
        <v>313</v>
      </c>
      <c r="C100" t="s">
        <v>996</v>
      </c>
      <c r="D100" t="s">
        <v>997</v>
      </c>
      <c r="E100">
        <v>2029</v>
      </c>
      <c r="F100" s="1264">
        <v>47313</v>
      </c>
      <c r="H100" t="s">
        <v>998</v>
      </c>
      <c r="I100" t="s">
        <v>1010</v>
      </c>
    </row>
    <row r="101" spans="2:9">
      <c r="B101" t="s">
        <v>313</v>
      </c>
      <c r="C101" t="s">
        <v>996</v>
      </c>
      <c r="D101" t="s">
        <v>997</v>
      </c>
      <c r="E101">
        <v>2029</v>
      </c>
      <c r="F101" s="1264">
        <v>47345</v>
      </c>
      <c r="H101" t="s">
        <v>1017</v>
      </c>
      <c r="I101" t="s">
        <v>1011</v>
      </c>
    </row>
    <row r="102" spans="2:9">
      <c r="B102" t="s">
        <v>313</v>
      </c>
      <c r="C102" t="s">
        <v>996</v>
      </c>
      <c r="D102" t="s">
        <v>997</v>
      </c>
      <c r="E102">
        <v>2029</v>
      </c>
      <c r="F102" s="1264">
        <v>47423</v>
      </c>
      <c r="H102" t="s">
        <v>1007</v>
      </c>
      <c r="I102" t="s">
        <v>1013</v>
      </c>
    </row>
    <row r="103" spans="2:9">
      <c r="B103" t="s">
        <v>313</v>
      </c>
      <c r="C103" t="s">
        <v>996</v>
      </c>
      <c r="D103" t="s">
        <v>997</v>
      </c>
      <c r="E103">
        <v>2029</v>
      </c>
      <c r="F103" s="1264">
        <v>47433</v>
      </c>
      <c r="H103" t="s">
        <v>1004</v>
      </c>
      <c r="I103" t="s">
        <v>1014</v>
      </c>
    </row>
    <row r="104" spans="2:9">
      <c r="B104" t="s">
        <v>313</v>
      </c>
      <c r="C104" t="s">
        <v>996</v>
      </c>
      <c r="D104" t="s">
        <v>997</v>
      </c>
      <c r="E104">
        <v>2029</v>
      </c>
      <c r="F104" s="1264">
        <v>47477</v>
      </c>
      <c r="H104" t="s">
        <v>1012</v>
      </c>
      <c r="I104" t="s">
        <v>1015</v>
      </c>
    </row>
    <row r="105" spans="2:9">
      <c r="B105" t="s">
        <v>313</v>
      </c>
      <c r="C105" t="s">
        <v>996</v>
      </c>
      <c r="D105" t="s">
        <v>997</v>
      </c>
      <c r="E105">
        <v>2029</v>
      </c>
      <c r="F105" s="1264">
        <v>47478</v>
      </c>
      <c r="H105" t="s">
        <v>1017</v>
      </c>
      <c r="I105" t="s">
        <v>1016</v>
      </c>
    </row>
    <row r="106" spans="2:9">
      <c r="B106" t="s">
        <v>313</v>
      </c>
      <c r="C106" t="s">
        <v>996</v>
      </c>
      <c r="D106" t="s">
        <v>997</v>
      </c>
      <c r="E106">
        <v>2030</v>
      </c>
      <c r="F106" s="1264">
        <v>47484</v>
      </c>
      <c r="H106" t="s">
        <v>1012</v>
      </c>
      <c r="I106" t="s">
        <v>999</v>
      </c>
    </row>
    <row r="107" spans="2:9">
      <c r="B107" t="s">
        <v>313</v>
      </c>
      <c r="C107" t="s">
        <v>996</v>
      </c>
      <c r="D107" t="s">
        <v>997</v>
      </c>
      <c r="E107">
        <v>2030</v>
      </c>
      <c r="F107" s="1264">
        <v>47592</v>
      </c>
      <c r="H107" t="s">
        <v>1000</v>
      </c>
      <c r="I107" t="s">
        <v>1001</v>
      </c>
    </row>
    <row r="108" spans="2:9">
      <c r="B108" t="s">
        <v>313</v>
      </c>
      <c r="C108" t="s">
        <v>996</v>
      </c>
      <c r="D108" t="s">
        <v>997</v>
      </c>
      <c r="E108">
        <v>2030</v>
      </c>
      <c r="F108" s="1264">
        <v>47595</v>
      </c>
      <c r="H108" t="s">
        <v>1002</v>
      </c>
      <c r="I108" t="s">
        <v>1003</v>
      </c>
    </row>
    <row r="109" spans="2:9">
      <c r="B109" t="s">
        <v>313</v>
      </c>
      <c r="C109" t="s">
        <v>996</v>
      </c>
      <c r="D109" t="s">
        <v>997</v>
      </c>
      <c r="E109">
        <v>2030</v>
      </c>
      <c r="F109" s="1264">
        <v>47604</v>
      </c>
      <c r="H109" t="s">
        <v>1017</v>
      </c>
      <c r="I109" t="s">
        <v>1005</v>
      </c>
    </row>
    <row r="110" spans="2:9">
      <c r="B110" t="s">
        <v>313</v>
      </c>
      <c r="C110" t="s">
        <v>996</v>
      </c>
      <c r="D110" t="s">
        <v>997</v>
      </c>
      <c r="E110">
        <v>2030</v>
      </c>
      <c r="F110" s="1264">
        <v>47611</v>
      </c>
      <c r="H110" t="s">
        <v>1017</v>
      </c>
      <c r="I110" t="s">
        <v>1006</v>
      </c>
    </row>
    <row r="111" spans="2:9">
      <c r="B111" t="s">
        <v>313</v>
      </c>
      <c r="C111" t="s">
        <v>996</v>
      </c>
      <c r="D111" t="s">
        <v>997</v>
      </c>
      <c r="E111">
        <v>2030</v>
      </c>
      <c r="F111" s="1264">
        <v>47633</v>
      </c>
      <c r="H111" t="s">
        <v>1007</v>
      </c>
      <c r="I111" t="s">
        <v>1008</v>
      </c>
    </row>
    <row r="112" spans="2:9">
      <c r="B112" t="s">
        <v>313</v>
      </c>
      <c r="C112" t="s">
        <v>996</v>
      </c>
      <c r="D112" t="s">
        <v>997</v>
      </c>
      <c r="E112">
        <v>2030</v>
      </c>
      <c r="F112" s="1264">
        <v>47644</v>
      </c>
      <c r="H112" t="s">
        <v>1002</v>
      </c>
      <c r="I112" t="s">
        <v>1009</v>
      </c>
    </row>
    <row r="113" spans="2:9">
      <c r="B113" t="s">
        <v>313</v>
      </c>
      <c r="C113" t="s">
        <v>996</v>
      </c>
      <c r="D113" t="s">
        <v>997</v>
      </c>
      <c r="E113">
        <v>2030</v>
      </c>
      <c r="F113" s="1264">
        <v>47678</v>
      </c>
      <c r="H113" t="s">
        <v>1004</v>
      </c>
      <c r="I113" t="s">
        <v>1010</v>
      </c>
    </row>
    <row r="114" spans="2:9">
      <c r="B114" t="s">
        <v>313</v>
      </c>
      <c r="C114" t="s">
        <v>996</v>
      </c>
      <c r="D114" t="s">
        <v>997</v>
      </c>
      <c r="E114">
        <v>2030</v>
      </c>
      <c r="F114" s="1264">
        <v>47710</v>
      </c>
      <c r="H114" t="s">
        <v>1007</v>
      </c>
      <c r="I114" t="s">
        <v>1011</v>
      </c>
    </row>
    <row r="115" spans="2:9">
      <c r="B115" t="s">
        <v>313</v>
      </c>
      <c r="C115" t="s">
        <v>996</v>
      </c>
      <c r="D115" t="s">
        <v>997</v>
      </c>
      <c r="E115">
        <v>2030</v>
      </c>
      <c r="F115" s="1264">
        <v>47788</v>
      </c>
      <c r="H115" t="s">
        <v>1000</v>
      </c>
      <c r="I115" t="s">
        <v>1013</v>
      </c>
    </row>
    <row r="116" spans="2:9">
      <c r="B116" t="s">
        <v>313</v>
      </c>
      <c r="C116" t="s">
        <v>996</v>
      </c>
      <c r="D116" t="s">
        <v>997</v>
      </c>
      <c r="E116">
        <v>2030</v>
      </c>
      <c r="F116" s="1264">
        <v>47798</v>
      </c>
      <c r="H116" t="s">
        <v>1002</v>
      </c>
      <c r="I116" t="s">
        <v>1014</v>
      </c>
    </row>
    <row r="117" spans="2:9">
      <c r="B117" t="s">
        <v>313</v>
      </c>
      <c r="C117" t="s">
        <v>996</v>
      </c>
      <c r="D117" t="s">
        <v>997</v>
      </c>
      <c r="E117">
        <v>2030</v>
      </c>
      <c r="F117" s="1264">
        <v>47842</v>
      </c>
      <c r="H117" t="s">
        <v>1017</v>
      </c>
      <c r="I117" t="s">
        <v>1015</v>
      </c>
    </row>
    <row r="118" spans="2:9">
      <c r="B118" t="s">
        <v>313</v>
      </c>
      <c r="C118" t="s">
        <v>996</v>
      </c>
      <c r="D118" t="s">
        <v>997</v>
      </c>
      <c r="E118">
        <v>2030</v>
      </c>
      <c r="F118" s="1264">
        <v>47843</v>
      </c>
      <c r="H118" t="s">
        <v>1007</v>
      </c>
      <c r="I118" t="s">
        <v>1016</v>
      </c>
    </row>
    <row r="119" spans="2:9">
      <c r="B119" t="s">
        <v>313</v>
      </c>
      <c r="C119" t="s">
        <v>996</v>
      </c>
      <c r="D119" t="s">
        <v>997</v>
      </c>
      <c r="E119">
        <v>2031</v>
      </c>
      <c r="F119" s="1264">
        <v>47849</v>
      </c>
      <c r="H119" t="s">
        <v>1017</v>
      </c>
      <c r="I119" t="s">
        <v>999</v>
      </c>
    </row>
    <row r="120" spans="2:9">
      <c r="B120" t="s">
        <v>313</v>
      </c>
      <c r="C120" t="s">
        <v>996</v>
      </c>
      <c r="D120" t="s">
        <v>997</v>
      </c>
      <c r="E120">
        <v>2031</v>
      </c>
      <c r="F120" s="1264">
        <v>47949</v>
      </c>
      <c r="H120" t="s">
        <v>1000</v>
      </c>
      <c r="I120" t="s">
        <v>1001</v>
      </c>
    </row>
    <row r="121" spans="2:9">
      <c r="B121" t="s">
        <v>313</v>
      </c>
      <c r="C121" t="s">
        <v>996</v>
      </c>
      <c r="D121" t="s">
        <v>997</v>
      </c>
      <c r="E121">
        <v>2031</v>
      </c>
      <c r="F121" s="1264">
        <v>47952</v>
      </c>
      <c r="H121" t="s">
        <v>1002</v>
      </c>
      <c r="I121" t="s">
        <v>1003</v>
      </c>
    </row>
    <row r="122" spans="2:9">
      <c r="B122" t="s">
        <v>313</v>
      </c>
      <c r="C122" t="s">
        <v>996</v>
      </c>
      <c r="D122" t="s">
        <v>997</v>
      </c>
      <c r="E122">
        <v>2031</v>
      </c>
      <c r="F122" s="1264">
        <v>47969</v>
      </c>
      <c r="H122" t="s">
        <v>1007</v>
      </c>
      <c r="I122" t="s">
        <v>1005</v>
      </c>
    </row>
    <row r="123" spans="2:9">
      <c r="B123" t="s">
        <v>313</v>
      </c>
      <c r="C123" t="s">
        <v>996</v>
      </c>
      <c r="D123" t="s">
        <v>997</v>
      </c>
      <c r="E123">
        <v>2031</v>
      </c>
      <c r="F123" s="1264">
        <v>47976</v>
      </c>
      <c r="H123" t="s">
        <v>1007</v>
      </c>
      <c r="I123" t="s">
        <v>1006</v>
      </c>
    </row>
    <row r="124" spans="2:9">
      <c r="B124" t="s">
        <v>313</v>
      </c>
      <c r="C124" t="s">
        <v>996</v>
      </c>
      <c r="D124" t="s">
        <v>997</v>
      </c>
      <c r="E124">
        <v>2031</v>
      </c>
      <c r="F124" s="1264">
        <v>47990</v>
      </c>
      <c r="H124" t="s">
        <v>1007</v>
      </c>
      <c r="I124" t="s">
        <v>1008</v>
      </c>
    </row>
    <row r="125" spans="2:9">
      <c r="B125" t="s">
        <v>313</v>
      </c>
      <c r="C125" t="s">
        <v>996</v>
      </c>
      <c r="D125" t="s">
        <v>997</v>
      </c>
      <c r="E125">
        <v>2031</v>
      </c>
      <c r="F125" s="1264">
        <v>48001</v>
      </c>
      <c r="H125" t="s">
        <v>1002</v>
      </c>
      <c r="I125" t="s">
        <v>1009</v>
      </c>
    </row>
    <row r="126" spans="2:9">
      <c r="B126" t="s">
        <v>313</v>
      </c>
      <c r="C126" t="s">
        <v>996</v>
      </c>
      <c r="D126" t="s">
        <v>997</v>
      </c>
      <c r="E126">
        <v>2031</v>
      </c>
      <c r="F126" s="1264">
        <v>48043</v>
      </c>
      <c r="H126" t="s">
        <v>1002</v>
      </c>
      <c r="I126" t="s">
        <v>1010</v>
      </c>
    </row>
    <row r="127" spans="2:9">
      <c r="B127" t="s">
        <v>313</v>
      </c>
      <c r="C127" t="s">
        <v>996</v>
      </c>
      <c r="D127" t="s">
        <v>997</v>
      </c>
      <c r="E127">
        <v>2031</v>
      </c>
      <c r="F127" s="1264">
        <v>48075</v>
      </c>
      <c r="H127" t="s">
        <v>1000</v>
      </c>
      <c r="I127" t="s">
        <v>1011</v>
      </c>
    </row>
    <row r="128" spans="2:9">
      <c r="B128" t="s">
        <v>313</v>
      </c>
      <c r="C128" t="s">
        <v>996</v>
      </c>
      <c r="D128" t="s">
        <v>997</v>
      </c>
      <c r="E128">
        <v>2031</v>
      </c>
      <c r="F128" s="1264">
        <v>48153</v>
      </c>
      <c r="H128" t="s">
        <v>998</v>
      </c>
      <c r="I128" t="s">
        <v>1013</v>
      </c>
    </row>
    <row r="129" spans="2:9">
      <c r="B129" t="s">
        <v>313</v>
      </c>
      <c r="C129" t="s">
        <v>996</v>
      </c>
      <c r="D129" t="s">
        <v>997</v>
      </c>
      <c r="E129">
        <v>2031</v>
      </c>
      <c r="F129" s="1264">
        <v>48163</v>
      </c>
      <c r="H129" t="s">
        <v>1012</v>
      </c>
      <c r="I129" t="s">
        <v>1014</v>
      </c>
    </row>
    <row r="130" spans="2:9">
      <c r="B130" t="s">
        <v>313</v>
      </c>
      <c r="C130" t="s">
        <v>996</v>
      </c>
      <c r="D130" t="s">
        <v>997</v>
      </c>
      <c r="E130">
        <v>2031</v>
      </c>
      <c r="F130" s="1264">
        <v>48207</v>
      </c>
      <c r="H130" t="s">
        <v>1007</v>
      </c>
      <c r="I130" t="s">
        <v>1015</v>
      </c>
    </row>
    <row r="131" spans="2:9">
      <c r="B131" t="s">
        <v>313</v>
      </c>
      <c r="C131" t="s">
        <v>996</v>
      </c>
      <c r="D131" t="s">
        <v>997</v>
      </c>
      <c r="E131">
        <v>2031</v>
      </c>
      <c r="F131" s="1264">
        <v>48208</v>
      </c>
      <c r="H131" t="s">
        <v>1000</v>
      </c>
      <c r="I131" t="s">
        <v>1016</v>
      </c>
    </row>
    <row r="132" spans="2:9">
      <c r="B132" t="s">
        <v>313</v>
      </c>
      <c r="C132" t="s">
        <v>996</v>
      </c>
      <c r="D132" t="s">
        <v>997</v>
      </c>
      <c r="E132">
        <v>2032</v>
      </c>
      <c r="F132" s="1264">
        <v>48214</v>
      </c>
      <c r="H132" t="s">
        <v>1007</v>
      </c>
      <c r="I132" t="s">
        <v>999</v>
      </c>
    </row>
    <row r="133" spans="2:9">
      <c r="B133" t="s">
        <v>313</v>
      </c>
      <c r="C133" t="s">
        <v>996</v>
      </c>
      <c r="D133" t="s">
        <v>997</v>
      </c>
      <c r="E133">
        <v>2032</v>
      </c>
      <c r="F133" s="1264">
        <v>48299</v>
      </c>
      <c r="H133" t="s">
        <v>1000</v>
      </c>
      <c r="I133" t="s">
        <v>1001</v>
      </c>
    </row>
    <row r="134" spans="2:9">
      <c r="B134" t="s">
        <v>313</v>
      </c>
      <c r="C134" t="s">
        <v>996</v>
      </c>
      <c r="D134" t="s">
        <v>997</v>
      </c>
      <c r="E134">
        <v>2032</v>
      </c>
      <c r="F134" s="1264">
        <v>48302</v>
      </c>
      <c r="H134" t="s">
        <v>1002</v>
      </c>
      <c r="I134" t="s">
        <v>1003</v>
      </c>
    </row>
    <row r="135" spans="2:9">
      <c r="B135" t="s">
        <v>313</v>
      </c>
      <c r="C135" t="s">
        <v>996</v>
      </c>
      <c r="D135" t="s">
        <v>997</v>
      </c>
      <c r="E135">
        <v>2032</v>
      </c>
      <c r="F135" s="1264">
        <v>48335</v>
      </c>
      <c r="H135" t="s">
        <v>998</v>
      </c>
      <c r="I135" t="s">
        <v>1005</v>
      </c>
    </row>
    <row r="136" spans="2:9">
      <c r="B136" t="s">
        <v>313</v>
      </c>
      <c r="C136" t="s">
        <v>996</v>
      </c>
      <c r="D136" t="s">
        <v>997</v>
      </c>
      <c r="E136">
        <v>2032</v>
      </c>
      <c r="F136" s="1264">
        <v>48340</v>
      </c>
      <c r="H136" t="s">
        <v>1007</v>
      </c>
      <c r="I136" t="s">
        <v>1008</v>
      </c>
    </row>
    <row r="137" spans="2:9">
      <c r="B137" t="s">
        <v>313</v>
      </c>
      <c r="C137" t="s">
        <v>996</v>
      </c>
      <c r="D137" t="s">
        <v>997</v>
      </c>
      <c r="E137">
        <v>2032</v>
      </c>
      <c r="F137" s="1264">
        <v>48342</v>
      </c>
      <c r="H137" t="s">
        <v>998</v>
      </c>
      <c r="I137" t="s">
        <v>1006</v>
      </c>
    </row>
    <row r="138" spans="2:9">
      <c r="B138" t="s">
        <v>313</v>
      </c>
      <c r="C138" t="s">
        <v>996</v>
      </c>
      <c r="D138" t="s">
        <v>997</v>
      </c>
      <c r="E138">
        <v>2032</v>
      </c>
      <c r="F138" s="1264">
        <v>48351</v>
      </c>
      <c r="H138" t="s">
        <v>1002</v>
      </c>
      <c r="I138" t="s">
        <v>1009</v>
      </c>
    </row>
    <row r="139" spans="2:9">
      <c r="B139" t="s">
        <v>313</v>
      </c>
      <c r="C139" t="s">
        <v>996</v>
      </c>
      <c r="D139" t="s">
        <v>997</v>
      </c>
      <c r="E139">
        <v>2032</v>
      </c>
      <c r="F139" s="1264">
        <v>48409</v>
      </c>
      <c r="H139" t="s">
        <v>1017</v>
      </c>
      <c r="I139" t="s">
        <v>1010</v>
      </c>
    </row>
    <row r="140" spans="2:9">
      <c r="B140" t="s">
        <v>313</v>
      </c>
      <c r="C140" t="s">
        <v>996</v>
      </c>
      <c r="D140" t="s">
        <v>997</v>
      </c>
      <c r="E140">
        <v>2032</v>
      </c>
      <c r="F140" s="1264">
        <v>48441</v>
      </c>
      <c r="H140" t="s">
        <v>1004</v>
      </c>
      <c r="I140" t="s">
        <v>1011</v>
      </c>
    </row>
    <row r="141" spans="2:9">
      <c r="B141" t="s">
        <v>313</v>
      </c>
      <c r="C141" t="s">
        <v>996</v>
      </c>
      <c r="D141" t="s">
        <v>997</v>
      </c>
      <c r="E141">
        <v>2032</v>
      </c>
      <c r="F141" s="1264">
        <v>48519</v>
      </c>
      <c r="H141" t="s">
        <v>1002</v>
      </c>
      <c r="I141" t="s">
        <v>1013</v>
      </c>
    </row>
    <row r="142" spans="2:9">
      <c r="B142" t="s">
        <v>313</v>
      </c>
      <c r="C142" t="s">
        <v>996</v>
      </c>
      <c r="D142" t="s">
        <v>997</v>
      </c>
      <c r="E142">
        <v>2032</v>
      </c>
      <c r="F142" s="1264">
        <v>48529</v>
      </c>
      <c r="H142" t="s">
        <v>1007</v>
      </c>
      <c r="I142" t="s">
        <v>1014</v>
      </c>
    </row>
    <row r="143" spans="2:9">
      <c r="B143" t="s">
        <v>313</v>
      </c>
      <c r="C143" t="s">
        <v>996</v>
      </c>
      <c r="D143" t="s">
        <v>997</v>
      </c>
      <c r="E143">
        <v>2032</v>
      </c>
      <c r="F143" s="1264">
        <v>48573</v>
      </c>
      <c r="H143" t="s">
        <v>998</v>
      </c>
      <c r="I143" t="s">
        <v>1015</v>
      </c>
    </row>
    <row r="144" spans="2:9">
      <c r="B144" t="s">
        <v>313</v>
      </c>
      <c r="C144" t="s">
        <v>996</v>
      </c>
      <c r="D144" t="s">
        <v>997</v>
      </c>
      <c r="E144">
        <v>2032</v>
      </c>
      <c r="F144" s="1264">
        <v>48574</v>
      </c>
      <c r="H144" t="s">
        <v>1004</v>
      </c>
      <c r="I144" t="s">
        <v>1016</v>
      </c>
    </row>
    <row r="145" spans="2:9">
      <c r="B145" t="s">
        <v>313</v>
      </c>
      <c r="C145" t="s">
        <v>996</v>
      </c>
      <c r="D145" t="s">
        <v>997</v>
      </c>
      <c r="E145">
        <v>2033</v>
      </c>
      <c r="F145" s="1264">
        <v>48580</v>
      </c>
      <c r="H145" t="s">
        <v>998</v>
      </c>
      <c r="I145" t="s">
        <v>999</v>
      </c>
    </row>
    <row r="146" spans="2:9">
      <c r="B146" t="s">
        <v>313</v>
      </c>
      <c r="C146" t="s">
        <v>996</v>
      </c>
      <c r="D146" t="s">
        <v>997</v>
      </c>
      <c r="E146">
        <v>2033</v>
      </c>
      <c r="F146" s="1264">
        <v>48684</v>
      </c>
      <c r="H146" t="s">
        <v>1000</v>
      </c>
      <c r="I146" t="s">
        <v>1001</v>
      </c>
    </row>
    <row r="147" spans="2:9">
      <c r="B147" t="s">
        <v>313</v>
      </c>
      <c r="C147" t="s">
        <v>996</v>
      </c>
      <c r="D147" t="s">
        <v>997</v>
      </c>
      <c r="E147">
        <v>2033</v>
      </c>
      <c r="F147" s="1264">
        <v>48687</v>
      </c>
      <c r="H147" t="s">
        <v>1002</v>
      </c>
      <c r="I147" t="s">
        <v>1003</v>
      </c>
    </row>
    <row r="148" spans="2:9">
      <c r="B148" t="s">
        <v>313</v>
      </c>
      <c r="C148" t="s">
        <v>996</v>
      </c>
      <c r="D148" t="s">
        <v>997</v>
      </c>
      <c r="E148">
        <v>2033</v>
      </c>
      <c r="F148" s="1264">
        <v>48700</v>
      </c>
      <c r="H148" t="s">
        <v>1004</v>
      </c>
      <c r="I148" t="s">
        <v>1005</v>
      </c>
    </row>
    <row r="149" spans="2:9">
      <c r="B149" t="s">
        <v>313</v>
      </c>
      <c r="C149" t="s">
        <v>996</v>
      </c>
      <c r="D149" t="s">
        <v>997</v>
      </c>
      <c r="E149">
        <v>2033</v>
      </c>
      <c r="F149" s="1264">
        <v>48707</v>
      </c>
      <c r="H149" t="s">
        <v>1004</v>
      </c>
      <c r="I149" t="s">
        <v>1006</v>
      </c>
    </row>
    <row r="150" spans="2:9">
      <c r="B150" t="s">
        <v>313</v>
      </c>
      <c r="C150" t="s">
        <v>996</v>
      </c>
      <c r="D150" t="s">
        <v>997</v>
      </c>
      <c r="E150">
        <v>2033</v>
      </c>
      <c r="F150" s="1264">
        <v>48725</v>
      </c>
      <c r="H150" t="s">
        <v>1007</v>
      </c>
      <c r="I150" t="s">
        <v>1008</v>
      </c>
    </row>
    <row r="151" spans="2:9">
      <c r="B151" t="s">
        <v>313</v>
      </c>
      <c r="C151" t="s">
        <v>996</v>
      </c>
      <c r="D151" t="s">
        <v>997</v>
      </c>
      <c r="E151">
        <v>2033</v>
      </c>
      <c r="F151" s="1264">
        <v>48736</v>
      </c>
      <c r="H151" t="s">
        <v>1002</v>
      </c>
      <c r="I151" t="s">
        <v>1009</v>
      </c>
    </row>
    <row r="152" spans="2:9">
      <c r="B152" t="s">
        <v>313</v>
      </c>
      <c r="C152" t="s">
        <v>996</v>
      </c>
      <c r="D152" t="s">
        <v>997</v>
      </c>
      <c r="E152">
        <v>2033</v>
      </c>
      <c r="F152" s="1264">
        <v>48774</v>
      </c>
      <c r="H152" t="s">
        <v>1007</v>
      </c>
      <c r="I152" t="s">
        <v>1010</v>
      </c>
    </row>
    <row r="153" spans="2:9">
      <c r="B153" t="s">
        <v>313</v>
      </c>
      <c r="C153" t="s">
        <v>996</v>
      </c>
      <c r="D153" t="s">
        <v>997</v>
      </c>
      <c r="E153">
        <v>2033</v>
      </c>
      <c r="F153" s="1264">
        <v>48806</v>
      </c>
      <c r="H153" t="s">
        <v>1002</v>
      </c>
      <c r="I153" t="s">
        <v>1011</v>
      </c>
    </row>
    <row r="154" spans="2:9">
      <c r="B154" t="s">
        <v>313</v>
      </c>
      <c r="C154" t="s">
        <v>996</v>
      </c>
      <c r="D154" t="s">
        <v>997</v>
      </c>
      <c r="E154">
        <v>2033</v>
      </c>
      <c r="F154" s="1264">
        <v>48884</v>
      </c>
      <c r="H154" t="s">
        <v>1012</v>
      </c>
      <c r="I154" t="s">
        <v>1013</v>
      </c>
    </row>
    <row r="155" spans="2:9">
      <c r="B155" t="s">
        <v>313</v>
      </c>
      <c r="C155" t="s">
        <v>996</v>
      </c>
      <c r="D155" t="s">
        <v>997</v>
      </c>
      <c r="E155">
        <v>2033</v>
      </c>
      <c r="F155" s="1264">
        <v>48894</v>
      </c>
      <c r="H155" t="s">
        <v>1000</v>
      </c>
      <c r="I155" t="s">
        <v>1014</v>
      </c>
    </row>
    <row r="156" spans="2:9">
      <c r="B156" t="s">
        <v>313</v>
      </c>
      <c r="C156" t="s">
        <v>996</v>
      </c>
      <c r="D156" t="s">
        <v>997</v>
      </c>
      <c r="E156">
        <v>2033</v>
      </c>
      <c r="F156" s="1264">
        <v>48938</v>
      </c>
      <c r="H156" t="s">
        <v>1004</v>
      </c>
      <c r="I156" t="s">
        <v>1015</v>
      </c>
    </row>
    <row r="157" spans="2:9">
      <c r="B157" t="s">
        <v>313</v>
      </c>
      <c r="C157" t="s">
        <v>996</v>
      </c>
      <c r="D157" t="s">
        <v>997</v>
      </c>
      <c r="E157">
        <v>2033</v>
      </c>
      <c r="F157" s="1264">
        <v>48939</v>
      </c>
      <c r="H157" t="s">
        <v>1002</v>
      </c>
      <c r="I157" t="s">
        <v>1016</v>
      </c>
    </row>
    <row r="158" spans="2:9">
      <c r="B158" t="s">
        <v>313</v>
      </c>
      <c r="C158" t="s">
        <v>996</v>
      </c>
      <c r="D158" t="s">
        <v>997</v>
      </c>
      <c r="E158">
        <v>2034</v>
      </c>
      <c r="F158" s="1264">
        <v>48945</v>
      </c>
      <c r="H158" t="s">
        <v>1004</v>
      </c>
      <c r="I158" t="s">
        <v>999</v>
      </c>
    </row>
    <row r="159" spans="2:9">
      <c r="B159" t="s">
        <v>313</v>
      </c>
      <c r="C159" t="s">
        <v>996</v>
      </c>
      <c r="D159" t="s">
        <v>997</v>
      </c>
      <c r="E159">
        <v>2034</v>
      </c>
      <c r="F159" s="1264">
        <v>49041</v>
      </c>
      <c r="H159" t="s">
        <v>1000</v>
      </c>
      <c r="I159" t="s">
        <v>1001</v>
      </c>
    </row>
    <row r="160" spans="2:9">
      <c r="B160" t="s">
        <v>313</v>
      </c>
      <c r="C160" t="s">
        <v>996</v>
      </c>
      <c r="D160" t="s">
        <v>997</v>
      </c>
      <c r="E160">
        <v>2034</v>
      </c>
      <c r="F160" s="1264">
        <v>49044</v>
      </c>
      <c r="H160" t="s">
        <v>1002</v>
      </c>
      <c r="I160" t="s">
        <v>1003</v>
      </c>
    </row>
    <row r="161" spans="2:9">
      <c r="B161" t="s">
        <v>313</v>
      </c>
      <c r="C161" t="s">
        <v>996</v>
      </c>
      <c r="D161" t="s">
        <v>997</v>
      </c>
      <c r="E161">
        <v>2034</v>
      </c>
      <c r="F161" s="1264">
        <v>49065</v>
      </c>
      <c r="H161" t="s">
        <v>1002</v>
      </c>
      <c r="I161" t="s">
        <v>1005</v>
      </c>
    </row>
    <row r="162" spans="2:9">
      <c r="B162" t="s">
        <v>313</v>
      </c>
      <c r="C162" t="s">
        <v>996</v>
      </c>
      <c r="D162" t="s">
        <v>997</v>
      </c>
      <c r="E162">
        <v>2034</v>
      </c>
      <c r="F162" s="1264">
        <v>49072</v>
      </c>
      <c r="H162" t="s">
        <v>1002</v>
      </c>
      <c r="I162" t="s">
        <v>1006</v>
      </c>
    </row>
    <row r="163" spans="2:9">
      <c r="B163" t="s">
        <v>313</v>
      </c>
      <c r="C163" t="s">
        <v>996</v>
      </c>
      <c r="D163" t="s">
        <v>997</v>
      </c>
      <c r="E163">
        <v>2034</v>
      </c>
      <c r="F163" s="1264">
        <v>49082</v>
      </c>
      <c r="H163" t="s">
        <v>1007</v>
      </c>
      <c r="I163" t="s">
        <v>1008</v>
      </c>
    </row>
    <row r="164" spans="2:9">
      <c r="B164" t="s">
        <v>313</v>
      </c>
      <c r="C164" t="s">
        <v>996</v>
      </c>
      <c r="D164" t="s">
        <v>997</v>
      </c>
      <c r="E164">
        <v>2034</v>
      </c>
      <c r="F164" s="1264">
        <v>49093</v>
      </c>
      <c r="H164" t="s">
        <v>1002</v>
      </c>
      <c r="I164" t="s">
        <v>1009</v>
      </c>
    </row>
    <row r="165" spans="2:9">
      <c r="B165" t="s">
        <v>313</v>
      </c>
      <c r="C165" t="s">
        <v>996</v>
      </c>
      <c r="D165" t="s">
        <v>997</v>
      </c>
      <c r="E165">
        <v>2034</v>
      </c>
      <c r="F165" s="1264">
        <v>49139</v>
      </c>
      <c r="H165" t="s">
        <v>1000</v>
      </c>
      <c r="I165" t="s">
        <v>1010</v>
      </c>
    </row>
    <row r="166" spans="2:9">
      <c r="B166" t="s">
        <v>313</v>
      </c>
      <c r="C166" t="s">
        <v>996</v>
      </c>
      <c r="D166" t="s">
        <v>997</v>
      </c>
      <c r="E166">
        <v>2034</v>
      </c>
      <c r="F166" s="1264">
        <v>49171</v>
      </c>
      <c r="H166" t="s">
        <v>1012</v>
      </c>
      <c r="I166" t="s">
        <v>1011</v>
      </c>
    </row>
    <row r="167" spans="2:9">
      <c r="B167" t="s">
        <v>313</v>
      </c>
      <c r="C167" t="s">
        <v>996</v>
      </c>
      <c r="D167" t="s">
        <v>997</v>
      </c>
      <c r="E167">
        <v>2034</v>
      </c>
      <c r="F167" s="1264">
        <v>49249</v>
      </c>
      <c r="H167" t="s">
        <v>1017</v>
      </c>
      <c r="I167" t="s">
        <v>1013</v>
      </c>
    </row>
    <row r="168" spans="2:9">
      <c r="B168" t="s">
        <v>313</v>
      </c>
      <c r="C168" t="s">
        <v>996</v>
      </c>
      <c r="D168" t="s">
        <v>997</v>
      </c>
      <c r="E168">
        <v>2034</v>
      </c>
      <c r="F168" s="1264">
        <v>49259</v>
      </c>
      <c r="H168" t="s">
        <v>998</v>
      </c>
      <c r="I168" t="s">
        <v>1014</v>
      </c>
    </row>
    <row r="169" spans="2:9">
      <c r="B169" t="s">
        <v>313</v>
      </c>
      <c r="C169" t="s">
        <v>996</v>
      </c>
      <c r="D169" t="s">
        <v>997</v>
      </c>
      <c r="E169">
        <v>2034</v>
      </c>
      <c r="F169" s="1264">
        <v>49303</v>
      </c>
      <c r="H169" t="s">
        <v>1002</v>
      </c>
      <c r="I169" t="s">
        <v>1015</v>
      </c>
    </row>
    <row r="170" spans="2:9">
      <c r="B170" t="s">
        <v>313</v>
      </c>
      <c r="C170" t="s">
        <v>996</v>
      </c>
      <c r="D170" t="s">
        <v>997</v>
      </c>
      <c r="E170">
        <v>2034</v>
      </c>
      <c r="F170" s="1264">
        <v>49304</v>
      </c>
      <c r="H170" t="s">
        <v>1012</v>
      </c>
      <c r="I170" t="s">
        <v>1016</v>
      </c>
    </row>
    <row r="171" spans="2:9">
      <c r="B171" t="s">
        <v>313</v>
      </c>
      <c r="C171" t="s">
        <v>996</v>
      </c>
      <c r="D171" t="s">
        <v>997</v>
      </c>
      <c r="E171">
        <v>2035</v>
      </c>
      <c r="F171" s="1264">
        <v>49310</v>
      </c>
      <c r="H171" t="s">
        <v>1002</v>
      </c>
      <c r="I171" t="s">
        <v>999</v>
      </c>
    </row>
    <row r="172" spans="2:9">
      <c r="B172" t="s">
        <v>313</v>
      </c>
      <c r="C172" t="s">
        <v>996</v>
      </c>
      <c r="D172" t="s">
        <v>997</v>
      </c>
      <c r="E172">
        <v>2035</v>
      </c>
      <c r="F172" s="1264">
        <v>49391</v>
      </c>
      <c r="H172" t="s">
        <v>1000</v>
      </c>
      <c r="I172" t="s">
        <v>1001</v>
      </c>
    </row>
    <row r="173" spans="2:9">
      <c r="B173" t="s">
        <v>313</v>
      </c>
      <c r="C173" t="s">
        <v>996</v>
      </c>
      <c r="D173" t="s">
        <v>997</v>
      </c>
      <c r="E173">
        <v>2035</v>
      </c>
      <c r="F173" s="1264">
        <v>49394</v>
      </c>
      <c r="H173" t="s">
        <v>1002</v>
      </c>
      <c r="I173" t="s">
        <v>1003</v>
      </c>
    </row>
    <row r="174" spans="2:9">
      <c r="B174" t="s">
        <v>313</v>
      </c>
      <c r="C174" t="s">
        <v>996</v>
      </c>
      <c r="D174" t="s">
        <v>997</v>
      </c>
      <c r="E174">
        <v>2035</v>
      </c>
      <c r="F174" s="1264">
        <v>49430</v>
      </c>
      <c r="H174" t="s">
        <v>1012</v>
      </c>
      <c r="I174" t="s">
        <v>1005</v>
      </c>
    </row>
    <row r="175" spans="2:9">
      <c r="B175" t="s">
        <v>313</v>
      </c>
      <c r="C175" t="s">
        <v>996</v>
      </c>
      <c r="D175" t="s">
        <v>997</v>
      </c>
      <c r="E175">
        <v>2035</v>
      </c>
      <c r="F175" s="1264">
        <v>49432</v>
      </c>
      <c r="H175" t="s">
        <v>1007</v>
      </c>
      <c r="I175" t="s">
        <v>1008</v>
      </c>
    </row>
    <row r="176" spans="2:9">
      <c r="B176" t="s">
        <v>313</v>
      </c>
      <c r="C176" t="s">
        <v>996</v>
      </c>
      <c r="D176" t="s">
        <v>997</v>
      </c>
      <c r="E176">
        <v>2035</v>
      </c>
      <c r="F176" s="1264">
        <v>49437</v>
      </c>
      <c r="H176" t="s">
        <v>1012</v>
      </c>
      <c r="I176" t="s">
        <v>1006</v>
      </c>
    </row>
    <row r="177" spans="2:9">
      <c r="B177" t="s">
        <v>313</v>
      </c>
      <c r="C177" t="s">
        <v>996</v>
      </c>
      <c r="D177" t="s">
        <v>997</v>
      </c>
      <c r="E177">
        <v>2035</v>
      </c>
      <c r="F177" s="1264">
        <v>49443</v>
      </c>
      <c r="H177" t="s">
        <v>1002</v>
      </c>
      <c r="I177" t="s">
        <v>1009</v>
      </c>
    </row>
    <row r="178" spans="2:9">
      <c r="B178" t="s">
        <v>313</v>
      </c>
      <c r="C178" t="s">
        <v>996</v>
      </c>
      <c r="D178" t="s">
        <v>997</v>
      </c>
      <c r="E178">
        <v>2035</v>
      </c>
      <c r="F178" s="1264">
        <v>49504</v>
      </c>
      <c r="H178" t="s">
        <v>998</v>
      </c>
      <c r="I178" t="s">
        <v>1010</v>
      </c>
    </row>
    <row r="179" spans="2:9">
      <c r="B179" t="s">
        <v>313</v>
      </c>
      <c r="C179" t="s">
        <v>996</v>
      </c>
      <c r="D179" t="s">
        <v>997</v>
      </c>
      <c r="E179">
        <v>2035</v>
      </c>
      <c r="F179" s="1264">
        <v>49536</v>
      </c>
      <c r="H179" t="s">
        <v>1017</v>
      </c>
      <c r="I179" t="s">
        <v>1011</v>
      </c>
    </row>
    <row r="180" spans="2:9">
      <c r="B180" t="s">
        <v>313</v>
      </c>
      <c r="C180" t="s">
        <v>996</v>
      </c>
      <c r="D180" t="s">
        <v>997</v>
      </c>
      <c r="E180">
        <v>2035</v>
      </c>
      <c r="F180" s="1264">
        <v>49614</v>
      </c>
      <c r="H180" t="s">
        <v>1007</v>
      </c>
      <c r="I180" t="s">
        <v>1013</v>
      </c>
    </row>
    <row r="181" spans="2:9">
      <c r="B181" t="s">
        <v>313</v>
      </c>
      <c r="C181" t="s">
        <v>996</v>
      </c>
      <c r="D181" t="s">
        <v>997</v>
      </c>
      <c r="E181">
        <v>2035</v>
      </c>
      <c r="F181" s="1264">
        <v>49624</v>
      </c>
      <c r="H181" t="s">
        <v>1004</v>
      </c>
      <c r="I181" t="s">
        <v>1014</v>
      </c>
    </row>
    <row r="182" spans="2:9">
      <c r="B182" t="s">
        <v>313</v>
      </c>
      <c r="C182" t="s">
        <v>996</v>
      </c>
      <c r="D182" t="s">
        <v>997</v>
      </c>
      <c r="E182">
        <v>2035</v>
      </c>
      <c r="F182" s="1264">
        <v>49668</v>
      </c>
      <c r="H182" t="s">
        <v>1012</v>
      </c>
      <c r="I182" t="s">
        <v>1015</v>
      </c>
    </row>
    <row r="183" spans="2:9">
      <c r="B183" t="s">
        <v>313</v>
      </c>
      <c r="C183" t="s">
        <v>996</v>
      </c>
      <c r="D183" t="s">
        <v>997</v>
      </c>
      <c r="E183">
        <v>2035</v>
      </c>
      <c r="F183" s="1264">
        <v>49669</v>
      </c>
      <c r="H183" t="s">
        <v>1017</v>
      </c>
      <c r="I183" t="s">
        <v>1016</v>
      </c>
    </row>
    <row r="184" spans="2:9">
      <c r="B184" t="s">
        <v>313</v>
      </c>
      <c r="C184" t="s">
        <v>996</v>
      </c>
      <c r="D184" t="s">
        <v>997</v>
      </c>
      <c r="E184">
        <v>2036</v>
      </c>
      <c r="F184" s="1264">
        <v>49675</v>
      </c>
      <c r="H184" t="s">
        <v>1012</v>
      </c>
      <c r="I184" t="s">
        <v>999</v>
      </c>
    </row>
    <row r="185" spans="2:9">
      <c r="B185" t="s">
        <v>313</v>
      </c>
      <c r="C185" t="s">
        <v>996</v>
      </c>
      <c r="D185" t="s">
        <v>997</v>
      </c>
      <c r="E185">
        <v>2036</v>
      </c>
      <c r="F185" s="1264">
        <v>49776</v>
      </c>
      <c r="H185" t="s">
        <v>1000</v>
      </c>
      <c r="I185" t="s">
        <v>1001</v>
      </c>
    </row>
    <row r="186" spans="2:9">
      <c r="B186" t="s">
        <v>313</v>
      </c>
      <c r="C186" t="s">
        <v>996</v>
      </c>
      <c r="D186" t="s">
        <v>997</v>
      </c>
      <c r="E186">
        <v>2036</v>
      </c>
      <c r="F186" s="1264">
        <v>49779</v>
      </c>
      <c r="H186" t="s">
        <v>1002</v>
      </c>
      <c r="I186" t="s">
        <v>1003</v>
      </c>
    </row>
    <row r="187" spans="2:9">
      <c r="B187" t="s">
        <v>313</v>
      </c>
      <c r="C187" t="s">
        <v>996</v>
      </c>
      <c r="D187" t="s">
        <v>997</v>
      </c>
      <c r="E187">
        <v>2036</v>
      </c>
      <c r="F187" s="1264">
        <v>49796</v>
      </c>
      <c r="H187" t="s">
        <v>1007</v>
      </c>
      <c r="I187" t="s">
        <v>1005</v>
      </c>
    </row>
    <row r="188" spans="2:9">
      <c r="B188" t="s">
        <v>313</v>
      </c>
      <c r="C188" t="s">
        <v>996</v>
      </c>
      <c r="D188" t="s">
        <v>997</v>
      </c>
      <c r="E188">
        <v>2036</v>
      </c>
      <c r="F188" s="1264">
        <v>49803</v>
      </c>
      <c r="H188" t="s">
        <v>1007</v>
      </c>
      <c r="I188" t="s">
        <v>1006</v>
      </c>
    </row>
    <row r="189" spans="2:9">
      <c r="B189" t="s">
        <v>313</v>
      </c>
      <c r="C189" t="s">
        <v>996</v>
      </c>
      <c r="D189" t="s">
        <v>997</v>
      </c>
      <c r="E189">
        <v>2036</v>
      </c>
      <c r="F189" s="1264">
        <v>49817</v>
      </c>
      <c r="H189" t="s">
        <v>1007</v>
      </c>
      <c r="I189" t="s">
        <v>1008</v>
      </c>
    </row>
    <row r="190" spans="2:9">
      <c r="B190" t="s">
        <v>313</v>
      </c>
      <c r="C190" t="s">
        <v>996</v>
      </c>
      <c r="D190" t="s">
        <v>997</v>
      </c>
      <c r="E190">
        <v>2036</v>
      </c>
      <c r="F190" s="1264">
        <v>49828</v>
      </c>
      <c r="H190" t="s">
        <v>1002</v>
      </c>
      <c r="I190" t="s">
        <v>1009</v>
      </c>
    </row>
    <row r="191" spans="2:9">
      <c r="B191" t="s">
        <v>313</v>
      </c>
      <c r="C191" t="s">
        <v>996</v>
      </c>
      <c r="D191" t="s">
        <v>997</v>
      </c>
      <c r="E191">
        <v>2036</v>
      </c>
      <c r="F191" s="1264">
        <v>49870</v>
      </c>
      <c r="H191" t="s">
        <v>1002</v>
      </c>
      <c r="I191" t="s">
        <v>1010</v>
      </c>
    </row>
    <row r="192" spans="2:9">
      <c r="B192" t="s">
        <v>313</v>
      </c>
      <c r="C192" t="s">
        <v>996</v>
      </c>
      <c r="D192" t="s">
        <v>997</v>
      </c>
      <c r="E192">
        <v>2036</v>
      </c>
      <c r="F192" s="1264">
        <v>49902</v>
      </c>
      <c r="H192" t="s">
        <v>1000</v>
      </c>
      <c r="I192" t="s">
        <v>1011</v>
      </c>
    </row>
    <row r="193" spans="2:9">
      <c r="B193" t="s">
        <v>313</v>
      </c>
      <c r="C193" t="s">
        <v>996</v>
      </c>
      <c r="D193" t="s">
        <v>997</v>
      </c>
      <c r="E193">
        <v>2036</v>
      </c>
      <c r="F193" s="1264">
        <v>49980</v>
      </c>
      <c r="H193" t="s">
        <v>998</v>
      </c>
      <c r="I193" t="s">
        <v>1013</v>
      </c>
    </row>
    <row r="194" spans="2:9">
      <c r="B194" t="s">
        <v>313</v>
      </c>
      <c r="C194" t="s">
        <v>996</v>
      </c>
      <c r="D194" t="s">
        <v>997</v>
      </c>
      <c r="E194">
        <v>2036</v>
      </c>
      <c r="F194" s="1264">
        <v>49990</v>
      </c>
      <c r="H194" t="s">
        <v>1012</v>
      </c>
      <c r="I194" t="s">
        <v>1014</v>
      </c>
    </row>
    <row r="195" spans="2:9">
      <c r="B195" t="s">
        <v>313</v>
      </c>
      <c r="C195" t="s">
        <v>996</v>
      </c>
      <c r="D195" t="s">
        <v>997</v>
      </c>
      <c r="E195">
        <v>2036</v>
      </c>
      <c r="F195" s="1264">
        <v>50034</v>
      </c>
      <c r="H195" t="s">
        <v>1007</v>
      </c>
      <c r="I195" t="s">
        <v>1015</v>
      </c>
    </row>
    <row r="196" spans="2:9">
      <c r="B196" t="s">
        <v>313</v>
      </c>
      <c r="C196" t="s">
        <v>996</v>
      </c>
      <c r="D196" t="s">
        <v>997</v>
      </c>
      <c r="E196">
        <v>2036</v>
      </c>
      <c r="F196" s="1264">
        <v>50035</v>
      </c>
      <c r="H196" t="s">
        <v>1000</v>
      </c>
      <c r="I196" t="s">
        <v>1016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workbookViewId="0">
      <selection activeCell="B4" sqref="B4:CH7"/>
    </sheetView>
  </sheetViews>
  <sheetFormatPr defaultColWidth="9.1796875" defaultRowHeight="14.5"/>
  <cols>
    <col min="2" max="2" width="16.81640625" customWidth="1"/>
    <col min="3" max="3" width="16.81640625" style="1264"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64" bestFit="1" customWidth="1"/>
    <col min="63" max="63" width="9.1796875" style="1487"/>
    <col min="65" max="65" width="12.453125" bestFit="1" customWidth="1"/>
    <col min="68" max="69" width="10.7265625" style="1264" bestFit="1" customWidth="1"/>
    <col min="71" max="71" width="9.1796875" style="1487"/>
    <col min="74" max="74" width="16" bestFit="1" customWidth="1"/>
    <col min="75" max="75" width="14.81640625" style="1553"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070" t="s">
        <v>274</v>
      </c>
      <c r="E1" s="2070"/>
      <c r="F1" s="2070"/>
      <c r="G1" s="2070"/>
      <c r="H1" s="2070"/>
      <c r="I1" s="2070"/>
      <c r="J1" s="2080" t="s">
        <v>122</v>
      </c>
      <c r="K1" s="2080"/>
      <c r="L1" s="2080"/>
      <c r="M1" s="2080"/>
      <c r="N1" s="2080"/>
      <c r="O1" s="2080"/>
      <c r="P1" s="2081"/>
      <c r="Q1" s="2082" t="s">
        <v>123</v>
      </c>
      <c r="R1" s="2080"/>
      <c r="S1" s="2080"/>
      <c r="T1" s="2080"/>
      <c r="U1" s="2080"/>
      <c r="V1" s="2081"/>
      <c r="W1" s="2082" t="s">
        <v>134</v>
      </c>
      <c r="X1" s="2080"/>
      <c r="Y1" s="2080"/>
      <c r="Z1" s="2080"/>
      <c r="AA1" s="2080"/>
      <c r="AB1" s="2080"/>
      <c r="AC1" s="2071" t="s">
        <v>1085</v>
      </c>
      <c r="AD1" s="2072"/>
      <c r="AE1" s="2073"/>
      <c r="AF1" s="2074" t="s">
        <v>252</v>
      </c>
      <c r="AG1" s="2075"/>
      <c r="AH1" s="2075"/>
      <c r="AI1" s="2075"/>
      <c r="AJ1" s="2076"/>
      <c r="AK1" s="2074" t="s">
        <v>249</v>
      </c>
      <c r="AL1" s="2075"/>
      <c r="AM1" s="2076"/>
      <c r="AN1" s="2077" t="s">
        <v>1086</v>
      </c>
      <c r="AO1" s="2078"/>
      <c r="AP1" s="2079"/>
      <c r="AQ1" s="2074" t="s">
        <v>415</v>
      </c>
      <c r="AR1" s="2075"/>
      <c r="AS1" s="2075"/>
      <c r="AT1" s="2076"/>
      <c r="AU1" s="2083" t="s">
        <v>1131</v>
      </c>
      <c r="AV1" s="2084"/>
      <c r="AW1" s="2084"/>
      <c r="AX1" s="2085"/>
      <c r="AY1" s="2074" t="s">
        <v>417</v>
      </c>
      <c r="AZ1" s="2075"/>
      <c r="BA1" s="2076"/>
      <c r="BB1" s="2083" t="s">
        <v>1137</v>
      </c>
      <c r="BC1" s="2084"/>
      <c r="BD1" s="2084"/>
      <c r="BE1" s="2085"/>
      <c r="BF1" s="2086" t="s">
        <v>122</v>
      </c>
      <c r="BG1" s="2087"/>
      <c r="BH1" s="2087"/>
      <c r="BI1" s="2087"/>
      <c r="BJ1" s="2087"/>
      <c r="BK1" s="2087"/>
      <c r="BL1" s="2087"/>
      <c r="BM1" s="2088"/>
      <c r="BN1" s="2089" t="s">
        <v>123</v>
      </c>
      <c r="BO1" s="2089"/>
      <c r="BP1" s="2089"/>
      <c r="BQ1" s="2089"/>
      <c r="BR1" s="2089"/>
      <c r="BS1" s="2089"/>
      <c r="BT1" s="2089"/>
      <c r="BU1" s="2089"/>
      <c r="BV1" s="2068" t="s">
        <v>1177</v>
      </c>
      <c r="BW1" s="2068"/>
      <c r="BX1" s="2068"/>
      <c r="BY1" s="2068"/>
      <c r="BZ1" s="2068"/>
      <c r="CA1" s="2068"/>
      <c r="CB1" s="2068"/>
      <c r="CC1" s="2068"/>
      <c r="CD1" s="2069"/>
    </row>
    <row r="2" spans="2:86" ht="87" customHeight="1" thickBot="1">
      <c r="B2" s="1486" t="s">
        <v>4</v>
      </c>
      <c r="C2" s="1486" t="s">
        <v>5</v>
      </c>
      <c r="D2" s="1459" t="s">
        <v>1151</v>
      </c>
      <c r="E2" s="1459" t="s">
        <v>1152</v>
      </c>
      <c r="F2" s="1459" t="s">
        <v>1149</v>
      </c>
      <c r="G2" s="1459" t="s">
        <v>1150</v>
      </c>
      <c r="H2" s="1459" t="s">
        <v>1153</v>
      </c>
      <c r="I2" s="1459" t="s">
        <v>274</v>
      </c>
      <c r="J2" s="1459" t="s">
        <v>135</v>
      </c>
      <c r="K2" s="1459" t="s">
        <v>136</v>
      </c>
      <c r="L2" s="1459" t="s">
        <v>1082</v>
      </c>
      <c r="M2" s="1459" t="s">
        <v>138</v>
      </c>
      <c r="N2" s="1459" t="s">
        <v>139</v>
      </c>
      <c r="O2" s="1459" t="s">
        <v>140</v>
      </c>
      <c r="P2" s="1459" t="s">
        <v>141</v>
      </c>
      <c r="Q2" s="1459" t="s">
        <v>135</v>
      </c>
      <c r="R2" s="1459" t="s">
        <v>136</v>
      </c>
      <c r="S2" s="1459" t="s">
        <v>137</v>
      </c>
      <c r="T2" s="1459" t="s">
        <v>138</v>
      </c>
      <c r="U2" s="1459" t="s">
        <v>142</v>
      </c>
      <c r="V2" s="1459" t="s">
        <v>141</v>
      </c>
      <c r="W2" s="1459" t="s">
        <v>143</v>
      </c>
      <c r="X2" s="1459" t="s">
        <v>136</v>
      </c>
      <c r="Y2" s="1459" t="s">
        <v>137</v>
      </c>
      <c r="Z2" s="1459" t="s">
        <v>144</v>
      </c>
      <c r="AA2" s="1459" t="s">
        <v>145</v>
      </c>
      <c r="AB2" s="1475" t="s">
        <v>146</v>
      </c>
      <c r="AC2" s="1476" t="s">
        <v>1123</v>
      </c>
      <c r="AD2" s="1477" t="s">
        <v>1124</v>
      </c>
      <c r="AE2" s="1478" t="s">
        <v>1085</v>
      </c>
      <c r="AF2" s="1479">
        <v>1</v>
      </c>
      <c r="AG2" s="1480" t="s">
        <v>1126</v>
      </c>
      <c r="AH2" s="1480" t="s">
        <v>1127</v>
      </c>
      <c r="AI2" s="1480" t="s">
        <v>1128</v>
      </c>
      <c r="AJ2" s="1481" t="s">
        <v>252</v>
      </c>
      <c r="AK2" s="1482" t="s">
        <v>1091</v>
      </c>
      <c r="AL2" s="1480" t="s">
        <v>1090</v>
      </c>
      <c r="AM2" s="1483" t="s">
        <v>249</v>
      </c>
      <c r="AN2" s="1482" t="s">
        <v>1090</v>
      </c>
      <c r="AO2" s="1480" t="s">
        <v>249</v>
      </c>
      <c r="AP2" s="1483" t="s">
        <v>1086</v>
      </c>
      <c r="AQ2" s="1482" t="s">
        <v>1085</v>
      </c>
      <c r="AR2" s="1480" t="s">
        <v>1089</v>
      </c>
      <c r="AS2" s="1484" t="s">
        <v>1086</v>
      </c>
      <c r="AT2" s="1483" t="s">
        <v>415</v>
      </c>
      <c r="AU2" s="1482" t="s">
        <v>1087</v>
      </c>
      <c r="AV2" s="1484" t="s">
        <v>1133</v>
      </c>
      <c r="AW2" s="1484" t="s">
        <v>1134</v>
      </c>
      <c r="AX2" s="1483" t="s">
        <v>1088</v>
      </c>
      <c r="AY2" s="1485" t="s">
        <v>1130</v>
      </c>
      <c r="AZ2" s="1484" t="s">
        <v>1132</v>
      </c>
      <c r="BA2" s="1483" t="s">
        <v>417</v>
      </c>
      <c r="BB2" s="1482" t="s">
        <v>1087</v>
      </c>
      <c r="BC2" s="1484" t="s">
        <v>1135</v>
      </c>
      <c r="BD2" s="1484" t="s">
        <v>1136</v>
      </c>
      <c r="BE2" s="1539" t="s">
        <v>1088</v>
      </c>
      <c r="BF2" s="1540" t="s">
        <v>149</v>
      </c>
      <c r="BG2" s="1541" t="s">
        <v>150</v>
      </c>
      <c r="BH2" s="1542" t="s">
        <v>155</v>
      </c>
      <c r="BI2" s="1542" t="s">
        <v>156</v>
      </c>
      <c r="BJ2" s="1541" t="s">
        <v>157</v>
      </c>
      <c r="BK2" s="1543" t="s">
        <v>1113</v>
      </c>
      <c r="BL2" s="1541" t="s">
        <v>153</v>
      </c>
      <c r="BM2" s="1544" t="s">
        <v>154</v>
      </c>
      <c r="BN2" s="1540" t="s">
        <v>149</v>
      </c>
      <c r="BO2" s="1541" t="s">
        <v>150</v>
      </c>
      <c r="BP2" s="1542" t="s">
        <v>155</v>
      </c>
      <c r="BQ2" s="1542" t="s">
        <v>156</v>
      </c>
      <c r="BR2" s="1541" t="s">
        <v>157</v>
      </c>
      <c r="BS2" s="1543" t="s">
        <v>1113</v>
      </c>
      <c r="BT2" s="1541" t="s">
        <v>153</v>
      </c>
      <c r="BU2" s="1544" t="s">
        <v>1174</v>
      </c>
      <c r="BV2" s="1549" t="s">
        <v>1105</v>
      </c>
      <c r="BW2" s="1552" t="s">
        <v>1106</v>
      </c>
      <c r="BX2" s="1549" t="s">
        <v>1108</v>
      </c>
      <c r="BY2" s="1549" t="s">
        <v>1097</v>
      </c>
      <c r="BZ2" s="1549" t="s">
        <v>1096</v>
      </c>
      <c r="CA2" s="1549" t="s">
        <v>1111</v>
      </c>
      <c r="CB2" s="1549" t="s">
        <v>1112</v>
      </c>
      <c r="CC2" s="1550" t="s">
        <v>1138</v>
      </c>
      <c r="CD2" s="1551" t="s">
        <v>653</v>
      </c>
      <c r="CE2" s="1546" t="s">
        <v>1178</v>
      </c>
      <c r="CF2" s="1547" t="s">
        <v>1179</v>
      </c>
      <c r="CG2" s="1548" t="s">
        <v>1046</v>
      </c>
      <c r="CH2" s="1548" t="s">
        <v>1021</v>
      </c>
    </row>
    <row r="3" spans="2:86">
      <c r="B3" s="1264">
        <f>'00 - Cover'!F19</f>
        <v>45708</v>
      </c>
      <c r="C3" s="1264">
        <f>'00 - Cover'!F20</f>
        <v>45715</v>
      </c>
      <c r="D3" s="1265">
        <f>'10 -Principal Deficiency Amount'!C12</f>
        <v>60134211.480000496</v>
      </c>
      <c r="E3" s="1265">
        <f>'10 -Principal Deficiency Amount'!D12</f>
        <v>64375085.400000304</v>
      </c>
      <c r="F3" s="1265">
        <f>'10 -Principal Deficiency Amount'!E12</f>
        <v>70408226.130000308</v>
      </c>
      <c r="G3" s="1265">
        <f>'10 -Principal Deficiency Amount'!F12</f>
        <v>6033140.7300000004</v>
      </c>
      <c r="H3" s="1782"/>
      <c r="I3" s="1265">
        <f>'10 -Principal Deficiency Amount'!G12</f>
        <v>0</v>
      </c>
      <c r="J3" s="1265">
        <f>'11 - Notes Follow-up'!D25</f>
        <v>7545120320.2400007</v>
      </c>
      <c r="K3" s="1265">
        <f>'11 - Notes Follow-up'!E25</f>
        <v>0</v>
      </c>
      <c r="L3" s="1265">
        <f>'11 - Notes Follow-up'!F25</f>
        <v>57126801.439999998</v>
      </c>
      <c r="M3" s="1265">
        <f>'11 - Notes Follow-up'!G25</f>
        <v>7487993518.8000011</v>
      </c>
      <c r="N3" s="1265">
        <f>'11 - Notes Follow-up'!H25</f>
        <v>77732</v>
      </c>
      <c r="O3" s="1265">
        <f>'11 - Notes Follow-up'!I25</f>
        <v>734.92</v>
      </c>
      <c r="P3" s="1265">
        <f>'11 - Notes Follow-up'!J25</f>
        <v>96330.900000000009</v>
      </c>
      <c r="Q3" s="1265">
        <f>'11 - Notes Follow-up'!L25</f>
        <v>397111618.19999999</v>
      </c>
      <c r="R3" s="1265">
        <f>'11 - Notes Follow-up'!M25</f>
        <v>0</v>
      </c>
      <c r="S3" s="1265">
        <f>'11 - Notes Follow-up'!N25</f>
        <v>3006719.76</v>
      </c>
      <c r="T3" s="1265">
        <f>'11 - Notes Follow-up'!O25</f>
        <v>394104898.44</v>
      </c>
      <c r="U3" s="1265">
        <f>'11 - Notes Follow-up'!P25</f>
        <v>4092</v>
      </c>
      <c r="V3" s="1265">
        <f>'11 - Notes Follow-up'!Q25</f>
        <v>96311.069999999992</v>
      </c>
      <c r="W3" s="1265">
        <f>'11 - Notes Follow-up'!S25</f>
        <v>300</v>
      </c>
      <c r="X3" s="1265">
        <f>'11 - Notes Follow-up'!T25</f>
        <v>0</v>
      </c>
      <c r="Y3" s="1265">
        <f>'11 - Notes Follow-up'!U25</f>
        <v>0</v>
      </c>
      <c r="Z3" s="1265">
        <f>'11 - Notes Follow-up'!V25</f>
        <v>300</v>
      </c>
      <c r="AA3" s="1265">
        <f>'11 - Notes Follow-up'!W25</f>
        <v>2</v>
      </c>
      <c r="AB3" s="1265">
        <f>'11 - Notes Follow-up'!X25</f>
        <v>150</v>
      </c>
      <c r="AC3" s="1265">
        <f>'11 bis-Notes Calculation'!D17</f>
        <v>7942231938.4400005</v>
      </c>
      <c r="AD3" s="1265">
        <f>'11 bis-Notes Calculation'!E17</f>
        <v>7882097726.96</v>
      </c>
      <c r="AE3" s="1265">
        <f>'11 bis-Notes Calculation'!F17</f>
        <v>60134211.480000496</v>
      </c>
      <c r="AF3" s="1487">
        <f>'11 bis-Notes Calculation'!H17</f>
        <v>1</v>
      </c>
      <c r="AG3" s="1265">
        <f>'11 bis-Notes Calculation'!I17</f>
        <v>7487993518.8000011</v>
      </c>
      <c r="AH3" s="1265">
        <f>'11 bis-Notes Calculation'!J17</f>
        <v>225.95000049471855</v>
      </c>
      <c r="AI3" s="1265">
        <f>'11 bis-Notes Calculation'!K17</f>
        <v>7882097726.96</v>
      </c>
      <c r="AJ3" s="1474">
        <f>'11 bis-Notes Calculation'!L17</f>
        <v>0.05</v>
      </c>
      <c r="AK3" s="1339">
        <f>'11 bis-Notes Calculation'!N17</f>
        <v>0.05</v>
      </c>
      <c r="AL3" s="1265">
        <f>'11 bis-Notes Calculation'!O17</f>
        <v>7882097726.96</v>
      </c>
      <c r="AM3" s="1265">
        <f>'11 bis-Notes Calculation'!P17</f>
        <v>394104886.34800005</v>
      </c>
      <c r="AN3" s="1265">
        <f>'11 bis-Notes Calculation'!R17</f>
        <v>7882097726.96</v>
      </c>
      <c r="AO3" s="1265">
        <f>'11 bis-Notes Calculation'!S17</f>
        <v>394104886.34800005</v>
      </c>
      <c r="AP3" s="1265">
        <f>'11 bis-Notes Calculation'!T17</f>
        <v>7487992840.6119995</v>
      </c>
      <c r="AQ3" s="1265">
        <f>'11 bis-Notes Calculation'!V17</f>
        <v>60134211.480000496</v>
      </c>
      <c r="AR3" s="1265">
        <f>'11 bis-Notes Calculation'!W17</f>
        <v>7545120320.2400007</v>
      </c>
      <c r="AS3" s="1265">
        <f>'11 bis-Notes Calculation'!X17</f>
        <v>394104886.34800005</v>
      </c>
      <c r="AT3" s="1265">
        <f>'11 bis-Notes Calculation'!Y17</f>
        <v>57127479.628001213</v>
      </c>
      <c r="AU3" s="1267">
        <f>'11 bis-Notes Calculation'!AA17</f>
        <v>77732</v>
      </c>
      <c r="AV3" s="1265">
        <f>'11 bis-Notes Calculation'!AB17</f>
        <v>734.92</v>
      </c>
      <c r="AW3" s="1265">
        <f>'11 bis-Notes Calculation'!AC17</f>
        <v>57126801.439999998</v>
      </c>
      <c r="AX3" s="1265">
        <f>'11 bis-Notes Calculation'!AD17</f>
        <v>678.18800121545792</v>
      </c>
      <c r="AY3" s="1265">
        <f>'11 bis-Notes Calculation'!AF17</f>
        <v>60134211.480000496</v>
      </c>
      <c r="AZ3" s="1265">
        <f>'11 bis-Notes Calculation'!AG17</f>
        <v>57126801.439999998</v>
      </c>
      <c r="BA3" s="1265">
        <f>'11 bis-Notes Calculation'!AH17</f>
        <v>3006731.8519992828</v>
      </c>
      <c r="BB3" s="1267">
        <f>'11 bis-Notes Calculation'!AJ17</f>
        <v>4092</v>
      </c>
      <c r="BC3" s="1265">
        <f>'11 bis-Notes Calculation'!AK17</f>
        <v>734.78</v>
      </c>
      <c r="BD3" s="1265">
        <f>'11 bis-Notes Calculation'!AL17</f>
        <v>3006719.76</v>
      </c>
      <c r="BE3" s="1265">
        <f>'11 bis-Notes Calculation'!AM17</f>
        <v>12.091999283060431</v>
      </c>
      <c r="BF3">
        <f>'12 - Notes Interest'!D17</f>
        <v>77732</v>
      </c>
      <c r="BG3" s="1265">
        <f>'12 - Notes Interest'!E17</f>
        <v>97065.82</v>
      </c>
      <c r="BH3" s="1264">
        <f>'12 - Notes Interest'!F17</f>
        <v>45684</v>
      </c>
      <c r="BI3" s="1264">
        <f>'12 - Notes Interest'!G17</f>
        <v>45715</v>
      </c>
      <c r="BJ3">
        <f>'12 - Notes Interest'!H17</f>
        <v>31</v>
      </c>
      <c r="BK3" s="1487">
        <f>'12 - Notes Interest'!I17</f>
        <v>6.0000000000000001E-3</v>
      </c>
      <c r="BL3" s="1265">
        <f>'12 - Notes Interest'!J17</f>
        <v>49.46</v>
      </c>
      <c r="BM3" s="1265">
        <f>'12 - Notes Interest'!K17</f>
        <v>3844624.72</v>
      </c>
      <c r="BN3">
        <f>'12 - Notes Interest'!M17</f>
        <v>4092</v>
      </c>
      <c r="BO3">
        <f>'12 - Notes Interest'!N17</f>
        <v>97045.849999999991</v>
      </c>
      <c r="BP3" s="1264">
        <f>'12 - Notes Interest'!O17</f>
        <v>45684</v>
      </c>
      <c r="BQ3" s="1264">
        <f>'12 - Notes Interest'!P17</f>
        <v>45715</v>
      </c>
      <c r="BR3">
        <f>'12 - Notes Interest'!Q17</f>
        <v>31</v>
      </c>
      <c r="BS3" s="1487">
        <f>'12 - Notes Interest'!R17</f>
        <v>1.4999999999999999E-2</v>
      </c>
      <c r="BT3">
        <f>'12 - Notes Interest'!S17</f>
        <v>123.63</v>
      </c>
      <c r="BU3">
        <f>'12 - Notes Interest'!T17</f>
        <v>505893.95999999996</v>
      </c>
      <c r="BV3" s="1265">
        <f>'XX - Reserve calculation'!C12</f>
        <v>7545120320.2400007</v>
      </c>
      <c r="BW3" s="1553">
        <f>'XX - Reserve calculation'!D12</f>
        <v>5.0000000000000001E-3</v>
      </c>
      <c r="BX3" s="1265">
        <f>'XX - Reserve calculation'!E12</f>
        <v>500000</v>
      </c>
      <c r="BY3" s="1265" t="str">
        <f>'XX - Reserve calculation'!F12</f>
        <v>Yes</v>
      </c>
      <c r="BZ3" s="1265" t="str">
        <f>'XX - Reserve calculation'!G12</f>
        <v>No</v>
      </c>
      <c r="CA3" s="1265">
        <f>'XX - Reserve calculation'!H12</f>
        <v>37725601.600000001</v>
      </c>
      <c r="CB3" s="1265">
        <f>'XX - Reserve calculation'!I12</f>
        <v>38297724.670000002</v>
      </c>
      <c r="CC3" s="1265">
        <f>'XX - Reserve calculation'!J12</f>
        <v>38297724.670000002</v>
      </c>
      <c r="CD3" s="1265">
        <f>'XX - Reserve calculation'!K12</f>
        <v>-572123.0700000003</v>
      </c>
      <c r="CE3" s="1265">
        <f>'13 - Issuer Account'!I29</f>
        <v>990.28000047802925</v>
      </c>
      <c r="CF3" s="1265">
        <f>'13 - Issuer Account'!I41</f>
        <v>37725601.600000001</v>
      </c>
      <c r="CG3" s="1265">
        <f>'13 - Issuer Account'!I52</f>
        <v>0</v>
      </c>
      <c r="CH3" s="1265">
        <f>'15 - Priority of Payments'!J21</f>
        <v>70408226.130000308</v>
      </c>
    </row>
    <row r="4" spans="2:86">
      <c r="B4" s="1264">
        <v>45677</v>
      </c>
      <c r="C4" s="1264">
        <v>45684</v>
      </c>
      <c r="D4" s="1265">
        <v>120447192.68000031</v>
      </c>
      <c r="E4" s="1265">
        <v>124639603.96999994</v>
      </c>
      <c r="F4" s="1265">
        <v>130762231.67999993</v>
      </c>
      <c r="G4" s="1265">
        <v>6122627.71</v>
      </c>
      <c r="H4" s="1782"/>
      <c r="I4" s="1265">
        <v>0</v>
      </c>
      <c r="J4" s="1265">
        <v>7659544933.5200005</v>
      </c>
      <c r="K4" s="1265">
        <v>0</v>
      </c>
      <c r="L4" s="1265">
        <v>114424613.28</v>
      </c>
      <c r="M4" s="1265">
        <v>7545120320.2400007</v>
      </c>
      <c r="N4" s="1265">
        <v>77732</v>
      </c>
      <c r="O4" s="1265">
        <v>1472.04</v>
      </c>
      <c r="P4" s="1265">
        <v>97065.82</v>
      </c>
      <c r="Q4">
        <v>403133937.36000001</v>
      </c>
      <c r="R4">
        <v>0</v>
      </c>
      <c r="S4">
        <v>6022319.1600000001</v>
      </c>
      <c r="T4">
        <v>397111618.19999999</v>
      </c>
      <c r="U4">
        <v>4092</v>
      </c>
      <c r="V4">
        <v>97045.849999999991</v>
      </c>
      <c r="W4">
        <v>300</v>
      </c>
      <c r="X4">
        <v>0</v>
      </c>
      <c r="Y4">
        <v>0</v>
      </c>
      <c r="Z4">
        <v>300</v>
      </c>
      <c r="AA4">
        <v>2</v>
      </c>
      <c r="AB4">
        <v>150</v>
      </c>
      <c r="AC4" s="1265">
        <v>8062678870.8800001</v>
      </c>
      <c r="AD4" s="1265">
        <v>7942231678.1999998</v>
      </c>
      <c r="AE4" s="1265">
        <v>120447192.68000031</v>
      </c>
      <c r="AF4" s="1487">
        <v>1</v>
      </c>
      <c r="AG4" s="1265">
        <v>7545120320.2400007</v>
      </c>
      <c r="AH4" s="1265">
        <v>423.66149974614382</v>
      </c>
      <c r="AI4" s="1265">
        <v>7942231678.1999998</v>
      </c>
      <c r="AJ4" s="1474">
        <v>0.05</v>
      </c>
      <c r="AK4" s="1339">
        <v>0.05</v>
      </c>
      <c r="AL4" s="1265">
        <v>7942231678.1999998</v>
      </c>
      <c r="AM4" s="1265">
        <v>397111583.91000003</v>
      </c>
      <c r="AN4" s="1265">
        <v>7942231678.1999998</v>
      </c>
      <c r="AO4" s="1265">
        <v>397111583.91000003</v>
      </c>
      <c r="AP4" s="1265">
        <v>7545120094.29</v>
      </c>
      <c r="AQ4" s="1265">
        <v>120447192.68000031</v>
      </c>
      <c r="AR4" s="1265">
        <v>7659544933.5200005</v>
      </c>
      <c r="AS4" s="1265">
        <v>397111583.91000003</v>
      </c>
      <c r="AT4" s="1265">
        <v>114424839.2300005</v>
      </c>
      <c r="AU4" s="1267">
        <v>77732</v>
      </c>
      <c r="AV4" s="1265">
        <v>1472.04</v>
      </c>
      <c r="AW4" s="1265">
        <v>114424613.28</v>
      </c>
      <c r="AX4" s="1265">
        <v>225.95000049471855</v>
      </c>
      <c r="AY4" s="1265">
        <v>120447192.68000031</v>
      </c>
      <c r="AZ4" s="1265">
        <v>114424613.28</v>
      </c>
      <c r="BA4" s="1265">
        <v>6022353.4499998093</v>
      </c>
      <c r="BB4" s="1267">
        <v>4092</v>
      </c>
      <c r="BC4" s="1265">
        <v>1471.73</v>
      </c>
      <c r="BD4" s="1265">
        <v>6022319.1600000001</v>
      </c>
      <c r="BE4" s="1265">
        <v>34.289999809116125</v>
      </c>
      <c r="BF4">
        <v>77732</v>
      </c>
      <c r="BG4" s="1265">
        <v>98537.86</v>
      </c>
      <c r="BH4" s="1264">
        <v>45653</v>
      </c>
      <c r="BI4" s="1264">
        <v>45684</v>
      </c>
      <c r="BJ4">
        <v>31</v>
      </c>
      <c r="BK4" s="1487">
        <v>6.0000000000000001E-3</v>
      </c>
      <c r="BL4" s="1265">
        <v>50.21</v>
      </c>
      <c r="BM4" s="1265">
        <v>3902923.72</v>
      </c>
      <c r="BN4">
        <v>4092</v>
      </c>
      <c r="BO4">
        <v>98517.58</v>
      </c>
      <c r="BP4" s="1264">
        <v>45653</v>
      </c>
      <c r="BQ4" s="1264">
        <v>45684</v>
      </c>
      <c r="BR4">
        <v>31</v>
      </c>
      <c r="BS4" s="1487">
        <v>1.4999999999999999E-2</v>
      </c>
      <c r="BT4">
        <v>125.51</v>
      </c>
      <c r="BU4">
        <v>513586.92000000004</v>
      </c>
      <c r="BV4" s="1265">
        <v>7659544933.5200005</v>
      </c>
      <c r="BW4" s="1553">
        <v>5.0000000000000001E-3</v>
      </c>
      <c r="BX4" s="1265">
        <v>500000</v>
      </c>
      <c r="BY4" s="1265" t="s">
        <v>1110</v>
      </c>
      <c r="BZ4" s="1265" t="s">
        <v>1109</v>
      </c>
      <c r="CA4" s="1265">
        <v>38297724.670000002</v>
      </c>
      <c r="CB4" s="1265">
        <v>38573797.640000001</v>
      </c>
      <c r="CC4" s="1265">
        <v>38573797.640000001</v>
      </c>
      <c r="CD4" s="1265">
        <v>-276072.96999999881</v>
      </c>
      <c r="CE4" s="1265">
        <v>560.24000027775764</v>
      </c>
      <c r="CF4" s="1265">
        <v>38297724.670000002</v>
      </c>
      <c r="CG4" s="1265">
        <v>0</v>
      </c>
      <c r="CH4" s="1265">
        <v>130762231.67999993</v>
      </c>
    </row>
    <row r="5" spans="2:86">
      <c r="B5" s="1264">
        <v>45644</v>
      </c>
      <c r="C5" s="1264">
        <v>45653</v>
      </c>
      <c r="D5" s="1265">
        <v>58121049.329999924</v>
      </c>
      <c r="E5" s="1265">
        <v>62148473.950000137</v>
      </c>
      <c r="F5" s="1265">
        <v>68164591.890000135</v>
      </c>
      <c r="G5" s="1265">
        <v>6016117.9400000004</v>
      </c>
      <c r="H5" s="1265"/>
      <c r="I5" s="1265">
        <v>0</v>
      </c>
      <c r="J5" s="1265">
        <v>7714759527.7600002</v>
      </c>
      <c r="K5" s="1265">
        <v>0</v>
      </c>
      <c r="L5" s="1265">
        <v>55214594.240000002</v>
      </c>
      <c r="M5" s="1265">
        <v>7659544933.5200005</v>
      </c>
      <c r="N5" s="1265">
        <v>77732</v>
      </c>
      <c r="O5" s="1265">
        <v>710.32</v>
      </c>
      <c r="P5" s="1265">
        <v>98537.86</v>
      </c>
      <c r="Q5">
        <v>406039953</v>
      </c>
      <c r="R5">
        <v>0</v>
      </c>
      <c r="S5">
        <v>2906015.6399999997</v>
      </c>
      <c r="T5">
        <v>403133937.36000001</v>
      </c>
      <c r="U5">
        <v>4092</v>
      </c>
      <c r="V5">
        <v>98517.58</v>
      </c>
      <c r="W5">
        <v>300</v>
      </c>
      <c r="X5">
        <v>0</v>
      </c>
      <c r="Y5">
        <v>0</v>
      </c>
      <c r="Z5">
        <v>300</v>
      </c>
      <c r="AA5">
        <v>2</v>
      </c>
      <c r="AB5">
        <v>150</v>
      </c>
      <c r="AC5" s="1265">
        <v>8120799480.7600002</v>
      </c>
      <c r="AD5" s="1265">
        <v>8062678431.4300003</v>
      </c>
      <c r="AE5" s="1265">
        <v>58121049.329999924</v>
      </c>
      <c r="AF5" s="1487">
        <v>1</v>
      </c>
      <c r="AG5" s="1265">
        <v>7659544933.5200005</v>
      </c>
      <c r="AH5" s="1265">
        <v>542.6830003336072</v>
      </c>
      <c r="AI5" s="1265">
        <v>8062678431.4300003</v>
      </c>
      <c r="AJ5" s="1474">
        <v>0.05</v>
      </c>
      <c r="AK5" s="1339">
        <v>0.05</v>
      </c>
      <c r="AL5" s="1265">
        <v>8062678431.4300003</v>
      </c>
      <c r="AM5" s="1265">
        <v>403133921.57150006</v>
      </c>
      <c r="AN5" s="1265">
        <v>8062678431.4300003</v>
      </c>
      <c r="AO5" s="1265">
        <v>403133921.57150006</v>
      </c>
      <c r="AP5" s="1265">
        <v>7659544509.8585005</v>
      </c>
      <c r="AQ5" s="1265">
        <v>58121049.329999924</v>
      </c>
      <c r="AR5" s="1265">
        <v>7714759527.7600002</v>
      </c>
      <c r="AS5" s="1265">
        <v>403133921.57150006</v>
      </c>
      <c r="AT5" s="1265">
        <v>55215017.901499748</v>
      </c>
      <c r="AU5" s="1267">
        <v>77732</v>
      </c>
      <c r="AV5" s="1265">
        <v>710.32</v>
      </c>
      <c r="AW5" s="1265">
        <v>55214594.240000002</v>
      </c>
      <c r="AX5" s="1265">
        <v>423.66149974614382</v>
      </c>
      <c r="AY5" s="1265">
        <v>58121049.329999924</v>
      </c>
      <c r="AZ5" s="1265">
        <v>55214594.240000002</v>
      </c>
      <c r="BA5" s="1265">
        <v>2906031.4285001755</v>
      </c>
      <c r="BB5" s="1267">
        <v>4092</v>
      </c>
      <c r="BC5" s="1265">
        <v>710.17</v>
      </c>
      <c r="BD5" s="1265">
        <v>2906015.6399999997</v>
      </c>
      <c r="BE5" s="1265">
        <v>15.78850017581135</v>
      </c>
      <c r="BF5">
        <v>77732</v>
      </c>
      <c r="BG5" s="1265">
        <v>99248.180000000008</v>
      </c>
      <c r="BH5" s="1264">
        <v>45623</v>
      </c>
      <c r="BI5" s="1264">
        <v>45653</v>
      </c>
      <c r="BJ5">
        <v>30</v>
      </c>
      <c r="BK5" s="1487">
        <v>6.0000000000000001E-3</v>
      </c>
      <c r="BL5" s="1265">
        <v>48.94</v>
      </c>
      <c r="BM5" s="1265">
        <v>3804204.0799999996</v>
      </c>
      <c r="BN5">
        <v>4092</v>
      </c>
      <c r="BO5">
        <v>99227.75</v>
      </c>
      <c r="BP5" s="1264">
        <v>45623</v>
      </c>
      <c r="BQ5" s="1264">
        <v>45653</v>
      </c>
      <c r="BR5">
        <v>30</v>
      </c>
      <c r="BS5" s="1487">
        <v>1.4999999999999999E-2</v>
      </c>
      <c r="BT5">
        <v>122.34</v>
      </c>
      <c r="BU5">
        <v>500615.28</v>
      </c>
      <c r="BV5" s="1265">
        <v>7714759527.7600002</v>
      </c>
      <c r="BW5" s="1553">
        <v>5.0000000000000001E-3</v>
      </c>
      <c r="BX5" s="1265">
        <v>500000</v>
      </c>
      <c r="BY5" s="1265" t="s">
        <v>1110</v>
      </c>
      <c r="BZ5" s="1265" t="s">
        <v>1109</v>
      </c>
      <c r="CA5" s="1265">
        <v>38573797.640000001</v>
      </c>
      <c r="CB5" s="1265">
        <v>38866000</v>
      </c>
      <c r="CC5" s="1265">
        <v>38866000</v>
      </c>
      <c r="CD5" s="1265">
        <v>-292202.3599999994</v>
      </c>
      <c r="CE5" s="1265">
        <v>739.44999991357327</v>
      </c>
      <c r="CF5" s="1265">
        <v>38573797.640000001</v>
      </c>
      <c r="CG5" s="1265">
        <v>0</v>
      </c>
      <c r="CH5" s="1265">
        <v>68164591.890000135</v>
      </c>
    </row>
    <row r="6" spans="2:86">
      <c r="B6">
        <v>45616</v>
      </c>
      <c r="C6" s="1264">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64">
        <v>45588</v>
      </c>
      <c r="BI6" s="1264">
        <v>45623</v>
      </c>
      <c r="BJ6">
        <v>35</v>
      </c>
      <c r="BK6" s="1487">
        <v>6.0000000000000001E-3</v>
      </c>
      <c r="BL6">
        <v>57.53</v>
      </c>
      <c r="BM6">
        <v>4471921.96</v>
      </c>
      <c r="BN6">
        <v>4092</v>
      </c>
      <c r="BO6">
        <v>100000</v>
      </c>
      <c r="BP6" s="1264">
        <v>45588</v>
      </c>
      <c r="BQ6" s="1264">
        <v>45623</v>
      </c>
      <c r="BR6">
        <v>35</v>
      </c>
      <c r="BS6" s="1487">
        <v>1.4999999999999999E-2</v>
      </c>
      <c r="BT6">
        <v>143.84</v>
      </c>
      <c r="BU6">
        <v>588593.28</v>
      </c>
      <c r="BV6" s="1265">
        <v>7773200000</v>
      </c>
      <c r="BW6" s="1553">
        <v>5.0000000000000001E-3</v>
      </c>
      <c r="BX6" s="1265">
        <v>500000</v>
      </c>
      <c r="BY6" s="1265" t="s">
        <v>1110</v>
      </c>
      <c r="BZ6" s="1265" t="s">
        <v>1109</v>
      </c>
      <c r="CA6" s="1265">
        <v>38866000</v>
      </c>
      <c r="CB6" s="1265">
        <v>0</v>
      </c>
      <c r="CC6" s="1265">
        <v>38866000</v>
      </c>
      <c r="CD6" s="1265">
        <v>0</v>
      </c>
      <c r="CE6">
        <v>849.10000014305115</v>
      </c>
      <c r="CF6">
        <v>38866000</v>
      </c>
      <c r="CG6">
        <v>0</v>
      </c>
      <c r="CH6">
        <v>72163327.339999735</v>
      </c>
    </row>
    <row r="7" spans="2:86">
      <c r="B7">
        <v>45588</v>
      </c>
      <c r="C7" s="1264">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553">
        <v>5.0000000000000001E-3</v>
      </c>
      <c r="BX7">
        <v>500000</v>
      </c>
      <c r="BY7" t="s">
        <v>1110</v>
      </c>
      <c r="BZ7" t="s">
        <v>1109</v>
      </c>
      <c r="CA7">
        <v>38866000</v>
      </c>
      <c r="CB7">
        <v>0</v>
      </c>
      <c r="CC7">
        <v>0</v>
      </c>
      <c r="CD7">
        <v>38866000</v>
      </c>
      <c r="CE7">
        <v>31815.529999732971</v>
      </c>
      <c r="CF7">
        <v>38866000</v>
      </c>
      <c r="CG7">
        <v>0</v>
      </c>
      <c r="CH7" t="e">
        <v>#VALUE!</v>
      </c>
    </row>
    <row r="11" spans="2:86">
      <c r="AH11" s="1265"/>
      <c r="AI11" s="1265"/>
      <c r="AJ11" s="1265"/>
      <c r="AK11" s="1487"/>
      <c r="AL11" s="1265"/>
      <c r="AM11" s="1265"/>
      <c r="AN11" s="1265"/>
      <c r="AO11" s="1474"/>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codeName="Sheet43">
    <tabColor rgb="FFFF0000"/>
  </sheetPr>
  <dimension ref="A1:S7"/>
  <sheetViews>
    <sheetView workbookViewId="0">
      <selection activeCell="Q11" sqref="Q11"/>
    </sheetView>
  </sheetViews>
  <sheetFormatPr defaultColWidth="9.1796875" defaultRowHeight="14.5"/>
  <cols>
    <col min="1" max="1" width="12.54296875" style="1289" bestFit="1" customWidth="1"/>
    <col min="2" max="2" width="15.7265625" style="1291" bestFit="1" customWidth="1"/>
    <col min="3" max="3" width="16.453125" style="1291" customWidth="1"/>
    <col min="4" max="4" width="13.26953125" style="1291" bestFit="1" customWidth="1"/>
    <col min="5" max="5" width="15.7265625" style="1291" bestFit="1" customWidth="1"/>
    <col min="6" max="6" width="9.7265625" style="1291" bestFit="1" customWidth="1"/>
    <col min="7" max="7" width="9.7265625" style="1291" customWidth="1"/>
    <col min="8" max="8" width="9.7265625" style="1291" bestFit="1" customWidth="1"/>
    <col min="9" max="10" width="13.26953125" style="1291" bestFit="1" customWidth="1"/>
    <col min="11" max="11" width="8.81640625" style="1291" bestFit="1" customWidth="1"/>
    <col min="12" max="12" width="13.26953125" style="1291" bestFit="1" customWidth="1"/>
    <col min="13" max="13" width="8.7265625" style="1292"/>
    <col min="14" max="14" width="9.7265625" style="1291" bestFit="1" customWidth="1"/>
  </cols>
  <sheetData>
    <row r="1" spans="1:19" ht="15" thickBot="1"/>
    <row r="2" spans="1:19" ht="73" thickBot="1">
      <c r="A2" s="1296" t="s">
        <v>775</v>
      </c>
      <c r="B2" s="1297" t="s">
        <v>776</v>
      </c>
      <c r="C2" s="1297" t="s">
        <v>776</v>
      </c>
      <c r="D2" s="1297" t="s">
        <v>776</v>
      </c>
      <c r="E2" s="1297" t="s">
        <v>776</v>
      </c>
      <c r="F2" s="1297" t="s">
        <v>776</v>
      </c>
      <c r="G2" s="1297" t="s">
        <v>776</v>
      </c>
      <c r="H2" s="1297" t="s">
        <v>776</v>
      </c>
      <c r="I2" s="1297" t="s">
        <v>776</v>
      </c>
      <c r="J2" s="1297" t="s">
        <v>776</v>
      </c>
      <c r="K2" s="1297" t="s">
        <v>776</v>
      </c>
      <c r="L2" s="1297" t="s">
        <v>776</v>
      </c>
      <c r="M2" s="1321" t="s">
        <v>776</v>
      </c>
      <c r="N2" s="1297" t="s">
        <v>776</v>
      </c>
      <c r="R2" s="1239"/>
      <c r="S2" s="1239"/>
    </row>
    <row r="3" spans="1:19">
      <c r="A3" s="1293">
        <f>'11 - Notes Follow-up'!B25</f>
        <v>45715</v>
      </c>
      <c r="B3" s="1294">
        <f>'11 - Notes Follow-up'!D25</f>
        <v>7545120320.2400007</v>
      </c>
      <c r="C3" s="1294">
        <f>'11 - Notes Follow-up'!E25</f>
        <v>0</v>
      </c>
      <c r="D3" s="1294">
        <f>'11 - Notes Follow-up'!F25</f>
        <v>57126801.439999998</v>
      </c>
      <c r="E3" s="1294">
        <f>'11 - Notes Follow-up'!G25</f>
        <v>7487993518.8000011</v>
      </c>
      <c r="F3" s="1294">
        <f>'11 - Notes Follow-up'!H25</f>
        <v>77732</v>
      </c>
      <c r="G3" s="1294">
        <f>'11 - Notes Follow-up'!I25</f>
        <v>734.92</v>
      </c>
      <c r="H3" s="1294">
        <f>'11 - Notes Follow-up'!J25</f>
        <v>96330.900000000009</v>
      </c>
      <c r="I3" s="1294">
        <f>'11 - Notes Follow-up'!L25</f>
        <v>397111618.19999999</v>
      </c>
      <c r="J3" s="1294">
        <f>'11 - Notes Follow-up'!M25</f>
        <v>0</v>
      </c>
      <c r="K3" s="1294">
        <f>'11 - Notes Follow-up'!N25</f>
        <v>3006719.76</v>
      </c>
      <c r="L3" s="1294">
        <f>'11 - Notes Follow-up'!O25</f>
        <v>394104898.44</v>
      </c>
      <c r="M3" s="1295">
        <f>'11 - Notes Follow-up'!P25</f>
        <v>4092</v>
      </c>
      <c r="N3" s="1294">
        <f>'11 - Notes Follow-up'!Q25</f>
        <v>96311.069999999992</v>
      </c>
    </row>
    <row r="4" spans="1:19">
      <c r="B4" s="1290"/>
      <c r="C4" s="1290"/>
      <c r="D4" s="1290"/>
      <c r="E4" s="1290"/>
      <c r="F4" s="1290"/>
      <c r="G4" s="1290"/>
      <c r="H4" s="1290"/>
      <c r="I4" s="1290"/>
      <c r="J4" s="1290"/>
      <c r="K4" s="1290"/>
      <c r="L4" s="1290"/>
      <c r="N4" s="1290"/>
    </row>
    <row r="5" spans="1:19">
      <c r="B5" s="1290"/>
      <c r="C5" s="1290"/>
      <c r="D5" s="1290"/>
      <c r="E5" s="1290"/>
      <c r="F5" s="1290"/>
      <c r="G5" s="1290"/>
      <c r="H5" s="1290"/>
      <c r="I5" s="1290"/>
      <c r="J5" s="1290"/>
      <c r="K5" s="1290"/>
      <c r="L5" s="1290"/>
      <c r="N5" s="1290"/>
    </row>
    <row r="6" spans="1:19">
      <c r="B6" s="1290"/>
      <c r="C6" s="1290"/>
      <c r="D6" s="1290"/>
      <c r="E6" s="1290"/>
      <c r="F6" s="1290"/>
      <c r="G6" s="1290"/>
      <c r="H6" s="1290"/>
      <c r="I6" s="1290"/>
      <c r="J6" s="1290"/>
      <c r="K6" s="1290"/>
      <c r="L6" s="1290"/>
      <c r="N6" s="1290"/>
    </row>
    <row r="7" spans="1:19">
      <c r="B7" s="1290"/>
      <c r="C7" s="1290"/>
      <c r="D7" s="1290"/>
      <c r="E7" s="1290"/>
      <c r="F7" s="1290"/>
      <c r="G7" s="1290"/>
      <c r="H7" s="1290"/>
      <c r="I7" s="1290"/>
      <c r="J7" s="1290"/>
      <c r="K7" s="1290"/>
      <c r="L7" s="1290"/>
      <c r="N7" s="1290"/>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V254"/>
  <sheetViews>
    <sheetView topLeftCell="DQ232" workbookViewId="0">
      <selection activeCell="DU7" sqref="DU7"/>
    </sheetView>
  </sheetViews>
  <sheetFormatPr defaultColWidth="9.1796875" defaultRowHeight="14.5"/>
  <cols>
    <col min="1" max="1" width="16.54296875" style="1264" customWidth="1"/>
    <col min="2" max="2" width="16.54296875" customWidth="1"/>
    <col min="3" max="67" width="16.54296875" style="1265" customWidth="1"/>
    <col min="68" max="68" width="16.54296875" style="1264" customWidth="1"/>
    <col min="69" max="69" width="16.54296875" style="1267" customWidth="1"/>
    <col min="70" max="71" width="16.54296875" style="1265" customWidth="1"/>
    <col min="72" max="72" width="16.54296875" style="1267" customWidth="1"/>
    <col min="73" max="74" width="16.54296875" style="1265" customWidth="1"/>
    <col min="75" max="75" width="16.54296875" style="1267" customWidth="1"/>
    <col min="76" max="79" width="16.54296875" style="1265" customWidth="1"/>
    <col min="80" max="80" width="17.54296875" style="1265" customWidth="1"/>
    <col min="81" max="81" width="16.54296875" style="1267" customWidth="1"/>
    <col min="82" max="83" width="16.54296875" style="1265" customWidth="1"/>
    <col min="84" max="84" width="20.1796875" style="1265" customWidth="1"/>
    <col min="85" max="85" width="16.54296875" style="1267" customWidth="1"/>
    <col min="86" max="87" width="16.54296875" style="1265" customWidth="1"/>
    <col min="88" max="88" width="18.453125" style="1265" customWidth="1"/>
    <col min="89" max="89" width="16.54296875" style="1267" customWidth="1"/>
    <col min="90" max="90" width="16.54296875" style="1264" customWidth="1"/>
    <col min="91" max="91" width="16.54296875" style="1265" customWidth="1"/>
    <col min="92" max="92" width="16.54296875" style="1267" customWidth="1"/>
    <col min="93" max="93" width="16.54296875" style="1265" customWidth="1"/>
    <col min="94" max="94" width="16.54296875" style="1267" customWidth="1"/>
    <col min="95" max="95" width="16.54296875" style="1265" customWidth="1"/>
    <col min="96" max="96" width="16.54296875" style="1267" customWidth="1"/>
    <col min="97" max="97" width="16.54296875" style="1265" customWidth="1"/>
    <col min="98" max="98" width="16.54296875" style="1267" customWidth="1"/>
    <col min="99" max="99" width="16.54296875" style="1265" customWidth="1"/>
    <col min="100" max="100" width="16.54296875" style="1267" customWidth="1"/>
    <col min="101" max="101" width="16.54296875" style="1265" customWidth="1"/>
    <col min="102" max="102" width="16.54296875" style="1267" customWidth="1"/>
    <col min="103" max="103" width="16.54296875" style="1265" customWidth="1"/>
    <col min="104" max="104" width="16.54296875" style="1267" customWidth="1"/>
    <col min="105" max="105" width="16.54296875" style="1265" customWidth="1"/>
    <col min="106" max="106" width="16.54296875" style="1267" customWidth="1"/>
    <col min="107" max="107" width="16.54296875" style="1265" customWidth="1"/>
    <col min="108" max="108" width="16.54296875" style="1267" customWidth="1"/>
    <col min="109" max="109" width="16.54296875" style="1265" customWidth="1"/>
    <col min="110" max="110" width="16.54296875" style="1267" customWidth="1"/>
    <col min="111" max="111" width="16.54296875" style="1265" customWidth="1"/>
    <col min="112" max="112" width="16.54296875" style="1267" customWidth="1"/>
    <col min="113" max="113" width="16.54296875" style="1265" customWidth="1"/>
    <col min="114" max="114" width="16.54296875" style="1267" customWidth="1"/>
    <col min="115" max="115" width="16.54296875" style="1265" customWidth="1"/>
    <col min="116" max="116" width="16.54296875" style="1267" customWidth="1"/>
    <col min="117" max="117" width="32" style="1265" bestFit="1" customWidth="1"/>
    <col min="118" max="118" width="32" style="1267" customWidth="1"/>
    <col min="119" max="119" width="16.54296875" style="1265" customWidth="1"/>
    <col min="120" max="120" width="16.54296875" style="1267" customWidth="1"/>
    <col min="121" max="121" width="16.54296875" style="1759" customWidth="1"/>
    <col min="122" max="122" width="16.54296875" style="1264" customWidth="1"/>
    <col min="123" max="123" width="16.54296875" style="1374" customWidth="1"/>
    <col min="124" max="124" width="44.81640625" bestFit="1" customWidth="1"/>
    <col min="125" max="125" width="16.54296875" style="1265" customWidth="1"/>
    <col min="126" max="126" width="12.1796875" style="1267" bestFit="1" customWidth="1"/>
  </cols>
  <sheetData>
    <row r="1" spans="1:126" ht="20.5" thickBot="1">
      <c r="A1" s="2118" t="s">
        <v>690</v>
      </c>
      <c r="B1" s="2119"/>
      <c r="C1" s="2119"/>
      <c r="D1" s="2119"/>
      <c r="E1" s="2119"/>
      <c r="F1" s="2119"/>
      <c r="G1" s="2119"/>
      <c r="H1" s="2119"/>
      <c r="I1" s="2119"/>
      <c r="J1" s="2119"/>
      <c r="K1" s="2119"/>
      <c r="L1" s="2120"/>
      <c r="M1" s="2119"/>
      <c r="N1" s="2119"/>
      <c r="O1" s="2119"/>
      <c r="P1" s="2107" t="s">
        <v>691</v>
      </c>
      <c r="Q1" s="2108"/>
      <c r="R1" s="2108"/>
      <c r="S1" s="2108"/>
      <c r="T1" s="2108"/>
      <c r="U1" s="2108"/>
      <c r="V1" s="2108"/>
      <c r="W1" s="2108"/>
      <c r="X1" s="2108"/>
      <c r="Y1" s="2108"/>
      <c r="Z1" s="2108"/>
      <c r="AA1" s="2108"/>
      <c r="AB1" s="2108"/>
      <c r="AC1" s="2108"/>
      <c r="AD1" s="2108"/>
      <c r="AE1" s="2108"/>
      <c r="AF1" s="2108"/>
      <c r="AG1" s="2108"/>
      <c r="AH1" s="2109"/>
      <c r="AI1" s="2109"/>
      <c r="AJ1" s="2109"/>
      <c r="AK1" s="2108"/>
      <c r="AL1" s="2108"/>
      <c r="AM1" s="2108"/>
      <c r="AN1" s="2108"/>
      <c r="AO1" s="2108"/>
      <c r="AP1" s="2108"/>
      <c r="AQ1" s="2108"/>
      <c r="AR1" s="2108"/>
      <c r="AS1" s="2110"/>
      <c r="AT1" s="2107" t="s">
        <v>63</v>
      </c>
      <c r="AU1" s="2108"/>
      <c r="AV1" s="2108"/>
      <c r="AW1" s="2108"/>
      <c r="AX1" s="2108"/>
      <c r="AY1" s="2108"/>
      <c r="AZ1" s="2108"/>
      <c r="BA1" s="2108"/>
      <c r="BB1" s="2108"/>
      <c r="BC1" s="2108"/>
      <c r="BD1" s="2108"/>
      <c r="BE1" s="2108"/>
      <c r="BF1" s="2108"/>
      <c r="BG1" s="2108"/>
      <c r="BH1" s="2108"/>
      <c r="BI1" s="2108"/>
      <c r="BJ1" s="2108"/>
      <c r="BK1" s="2108"/>
      <c r="BL1" s="2107" t="s">
        <v>692</v>
      </c>
      <c r="BM1" s="2108"/>
      <c r="BN1" s="2108"/>
      <c r="BO1" s="2110"/>
      <c r="BP1" s="1780"/>
      <c r="BQ1" s="1324" t="s">
        <v>794</v>
      </c>
      <c r="BR1" s="1322"/>
      <c r="BS1" s="1322"/>
      <c r="BT1" s="1324"/>
      <c r="BU1" s="1322"/>
      <c r="BV1" s="1322"/>
      <c r="BW1" s="1324"/>
      <c r="BX1" s="1322"/>
      <c r="BY1" s="1322"/>
      <c r="BZ1" s="1322"/>
      <c r="CA1" s="1322"/>
      <c r="CB1" s="1322"/>
      <c r="CC1" s="1324"/>
      <c r="CD1" s="1322"/>
      <c r="CE1" s="1322"/>
      <c r="CF1" s="1322"/>
      <c r="CG1" s="1324"/>
      <c r="CH1" s="1322"/>
      <c r="CI1" s="1322"/>
      <c r="CJ1" s="1322"/>
      <c r="CK1" s="1324"/>
      <c r="CL1" s="1257" t="s">
        <v>693</v>
      </c>
      <c r="CM1" s="1258"/>
      <c r="CN1" s="1266"/>
      <c r="CO1" s="1258"/>
      <c r="CP1" s="1266"/>
      <c r="CQ1" s="1258"/>
      <c r="CR1" s="1266"/>
      <c r="CS1" s="1258"/>
      <c r="CT1" s="1266"/>
      <c r="CU1" s="1258"/>
      <c r="CV1" s="1266"/>
      <c r="CW1" s="1256"/>
      <c r="CX1" s="1268"/>
      <c r="CY1" s="1256"/>
      <c r="CZ1" s="1268"/>
      <c r="DA1" s="1258"/>
      <c r="DB1" s="1266"/>
      <c r="DC1" s="1258"/>
      <c r="DD1" s="1266"/>
      <c r="DE1" s="1256"/>
      <c r="DF1" s="1268"/>
      <c r="DG1" s="1256"/>
      <c r="DH1" s="1268"/>
      <c r="DI1" s="1258"/>
      <c r="DJ1" s="1266"/>
      <c r="DK1" s="1258"/>
      <c r="DL1" s="1266"/>
      <c r="DM1" s="1258"/>
      <c r="DN1" s="1266"/>
      <c r="DO1" s="1258"/>
      <c r="DP1" s="1269"/>
      <c r="DQ1" s="1756"/>
      <c r="DR1" s="2111" t="s">
        <v>694</v>
      </c>
      <c r="DS1" s="2112"/>
      <c r="DT1" s="2112"/>
      <c r="DU1" s="2112"/>
      <c r="DV1" s="2113"/>
    </row>
    <row r="2" spans="1:126" ht="30.65" customHeight="1">
      <c r="A2" s="2129" t="s">
        <v>695</v>
      </c>
      <c r="B2" s="2130" t="s">
        <v>696</v>
      </c>
      <c r="C2" s="2132" t="s">
        <v>697</v>
      </c>
      <c r="D2" s="2134" t="s">
        <v>698</v>
      </c>
      <c r="E2" s="2121" t="s">
        <v>51</v>
      </c>
      <c r="F2" s="2121" t="s">
        <v>52</v>
      </c>
      <c r="G2" s="2123" t="s">
        <v>53</v>
      </c>
      <c r="H2" s="2124"/>
      <c r="I2" s="2125"/>
      <c r="J2" s="2121" t="s">
        <v>54</v>
      </c>
      <c r="K2" s="2121" t="s">
        <v>699</v>
      </c>
      <c r="L2" s="2121" t="s">
        <v>1200</v>
      </c>
      <c r="M2" s="2126" t="s">
        <v>56</v>
      </c>
      <c r="N2" s="2126" t="s">
        <v>71</v>
      </c>
      <c r="O2" s="2127" t="s">
        <v>700</v>
      </c>
      <c r="P2" s="2115" t="s">
        <v>701</v>
      </c>
      <c r="Q2" s="2116"/>
      <c r="R2" s="2117"/>
      <c r="S2" s="2114" t="s">
        <v>62</v>
      </c>
      <c r="T2" s="2114"/>
      <c r="U2" s="2114"/>
      <c r="V2" s="2114" t="s">
        <v>702</v>
      </c>
      <c r="W2" s="2114"/>
      <c r="X2" s="2114"/>
      <c r="Y2" s="2114" t="s">
        <v>64</v>
      </c>
      <c r="Z2" s="2114"/>
      <c r="AA2" s="2114"/>
      <c r="AB2" s="2114" t="s">
        <v>703</v>
      </c>
      <c r="AC2" s="2114"/>
      <c r="AD2" s="2114"/>
      <c r="AE2" s="2114" t="s">
        <v>704</v>
      </c>
      <c r="AF2" s="2114"/>
      <c r="AG2" s="2114"/>
      <c r="AH2" s="2114" t="s">
        <v>1201</v>
      </c>
      <c r="AI2" s="2114"/>
      <c r="AJ2" s="2114"/>
      <c r="AK2" s="2114" t="s">
        <v>67</v>
      </c>
      <c r="AL2" s="2114"/>
      <c r="AM2" s="2114"/>
      <c r="AN2" s="2114" t="s">
        <v>68</v>
      </c>
      <c r="AO2" s="2114"/>
      <c r="AP2" s="2114"/>
      <c r="AQ2" s="2114" t="s">
        <v>705</v>
      </c>
      <c r="AR2" s="2114"/>
      <c r="AS2" s="2103"/>
      <c r="AT2" s="2096" t="s">
        <v>82</v>
      </c>
      <c r="AU2" s="2096" t="s">
        <v>722</v>
      </c>
      <c r="AV2" s="2096" t="s">
        <v>84</v>
      </c>
      <c r="AW2" s="2096" t="s">
        <v>85</v>
      </c>
      <c r="AX2" s="2096" t="s">
        <v>86</v>
      </c>
      <c r="AY2" s="2096" t="s">
        <v>87</v>
      </c>
      <c r="AZ2" s="2096" t="s">
        <v>88</v>
      </c>
      <c r="BA2" s="2096" t="s">
        <v>89</v>
      </c>
      <c r="BB2" s="2096" t="s">
        <v>1155</v>
      </c>
      <c r="BC2" s="2096" t="s">
        <v>91</v>
      </c>
      <c r="BD2" s="2096" t="s">
        <v>92</v>
      </c>
      <c r="BE2" s="2096" t="s">
        <v>93</v>
      </c>
      <c r="BF2" s="2096" t="s">
        <v>94</v>
      </c>
      <c r="BG2" s="2096" t="s">
        <v>95</v>
      </c>
      <c r="BH2" s="2096" t="s">
        <v>96</v>
      </c>
      <c r="BI2" s="2096" t="s">
        <v>99</v>
      </c>
      <c r="BJ2" s="2096" t="s">
        <v>97</v>
      </c>
      <c r="BK2" s="2096" t="s">
        <v>98</v>
      </c>
      <c r="BL2" s="2096" t="s">
        <v>706</v>
      </c>
      <c r="BM2" s="2096" t="s">
        <v>707</v>
      </c>
      <c r="BN2" s="2096" t="s">
        <v>708</v>
      </c>
      <c r="BO2" s="2103" t="s">
        <v>709</v>
      </c>
      <c r="BP2" s="2105" t="s">
        <v>695</v>
      </c>
      <c r="BQ2" s="1400" t="s">
        <v>795</v>
      </c>
      <c r="BR2" s="1401"/>
      <c r="BS2" s="1402"/>
      <c r="BT2" s="1400" t="s">
        <v>797</v>
      </c>
      <c r="BU2" s="1401"/>
      <c r="BV2" s="1402"/>
      <c r="BW2" s="1400" t="s">
        <v>798</v>
      </c>
      <c r="BX2" s="1401"/>
      <c r="BY2" s="1402"/>
      <c r="BZ2" s="1326" t="s">
        <v>800</v>
      </c>
      <c r="CA2" s="1326"/>
      <c r="CB2" s="1326"/>
      <c r="CC2" s="1328"/>
      <c r="CD2" s="1326" t="s">
        <v>799</v>
      </c>
      <c r="CE2" s="1326"/>
      <c r="CF2" s="1326"/>
      <c r="CG2" s="1328"/>
      <c r="CH2" s="1326" t="s">
        <v>1938</v>
      </c>
      <c r="CI2" s="1326"/>
      <c r="CJ2" s="1326"/>
      <c r="CK2" s="1328"/>
      <c r="CL2" s="2105" t="s">
        <v>695</v>
      </c>
      <c r="CM2" s="2096" t="s">
        <v>710</v>
      </c>
      <c r="CN2" s="2097" t="s">
        <v>711</v>
      </c>
      <c r="CO2" s="2096" t="s">
        <v>712</v>
      </c>
      <c r="CP2" s="2097" t="s">
        <v>713</v>
      </c>
      <c r="CQ2" s="2096" t="s">
        <v>714</v>
      </c>
      <c r="CR2" s="2097" t="s">
        <v>715</v>
      </c>
      <c r="CS2" s="2096" t="s">
        <v>716</v>
      </c>
      <c r="CT2" s="2097" t="s">
        <v>717</v>
      </c>
      <c r="CU2" s="2096" t="s">
        <v>723</v>
      </c>
      <c r="CV2" s="2097" t="s">
        <v>724</v>
      </c>
      <c r="CW2" s="2096" t="s">
        <v>725</v>
      </c>
      <c r="CX2" s="2097" t="s">
        <v>726</v>
      </c>
      <c r="CY2" s="2096" t="s">
        <v>727</v>
      </c>
      <c r="CZ2" s="2097" t="s">
        <v>728</v>
      </c>
      <c r="DA2" s="2096" t="s">
        <v>729</v>
      </c>
      <c r="DB2" s="2097" t="s">
        <v>730</v>
      </c>
      <c r="DC2" s="2096" t="s">
        <v>732</v>
      </c>
      <c r="DD2" s="2097" t="s">
        <v>731</v>
      </c>
      <c r="DE2" s="2096" t="s">
        <v>733</v>
      </c>
      <c r="DF2" s="2097" t="s">
        <v>734</v>
      </c>
      <c r="DG2" s="2096" t="s">
        <v>737</v>
      </c>
      <c r="DH2" s="2097" t="s">
        <v>735</v>
      </c>
      <c r="DI2" s="2096" t="s">
        <v>736</v>
      </c>
      <c r="DJ2" s="2097" t="s">
        <v>738</v>
      </c>
      <c r="DK2" s="2096" t="s">
        <v>739</v>
      </c>
      <c r="DL2" s="2097" t="s">
        <v>741</v>
      </c>
      <c r="DM2" s="2096" t="s">
        <v>740</v>
      </c>
      <c r="DN2" s="2097" t="s">
        <v>742</v>
      </c>
      <c r="DO2" s="2096" t="s">
        <v>743</v>
      </c>
      <c r="DP2" s="2101" t="s">
        <v>744</v>
      </c>
      <c r="DQ2" s="1757" t="s">
        <v>1937</v>
      </c>
      <c r="DR2" s="2099" t="s">
        <v>695</v>
      </c>
      <c r="DS2" s="2090" t="s">
        <v>718</v>
      </c>
      <c r="DT2" s="2090" t="s">
        <v>719</v>
      </c>
      <c r="DU2" s="2092" t="s">
        <v>403</v>
      </c>
      <c r="DV2" s="2094" t="s">
        <v>720</v>
      </c>
    </row>
    <row r="3" spans="1:126" ht="29.5" thickBot="1">
      <c r="A3" s="2100"/>
      <c r="B3" s="2131"/>
      <c r="C3" s="2133"/>
      <c r="D3" s="2135"/>
      <c r="E3" s="2122"/>
      <c r="F3" s="2122"/>
      <c r="G3" s="1259" t="s">
        <v>72</v>
      </c>
      <c r="H3" s="1259" t="s">
        <v>73</v>
      </c>
      <c r="I3" s="1259" t="s">
        <v>74</v>
      </c>
      <c r="J3" s="2122"/>
      <c r="K3" s="2122"/>
      <c r="L3" s="2122"/>
      <c r="M3" s="2122"/>
      <c r="N3" s="2122"/>
      <c r="O3" s="2128"/>
      <c r="P3" s="1260" t="s">
        <v>75</v>
      </c>
      <c r="Q3" s="1261" t="s">
        <v>76</v>
      </c>
      <c r="R3" s="1261" t="s">
        <v>77</v>
      </c>
      <c r="S3" s="1261" t="s">
        <v>75</v>
      </c>
      <c r="T3" s="1261" t="s">
        <v>76</v>
      </c>
      <c r="U3" s="1261" t="s">
        <v>77</v>
      </c>
      <c r="V3" s="1261" t="s">
        <v>75</v>
      </c>
      <c r="W3" s="1261" t="s">
        <v>76</v>
      </c>
      <c r="X3" s="1261" t="s">
        <v>77</v>
      </c>
      <c r="Y3" s="1261" t="s">
        <v>75</v>
      </c>
      <c r="Z3" s="1261" t="s">
        <v>76</v>
      </c>
      <c r="AA3" s="1261" t="s">
        <v>77</v>
      </c>
      <c r="AB3" s="1261" t="s">
        <v>75</v>
      </c>
      <c r="AC3" s="1261" t="s">
        <v>76</v>
      </c>
      <c r="AD3" s="1261" t="s">
        <v>77</v>
      </c>
      <c r="AE3" s="1261" t="s">
        <v>75</v>
      </c>
      <c r="AF3" s="1261" t="s">
        <v>76</v>
      </c>
      <c r="AG3" s="1261" t="s">
        <v>77</v>
      </c>
      <c r="AH3" s="1261" t="s">
        <v>75</v>
      </c>
      <c r="AI3" s="1261" t="s">
        <v>76</v>
      </c>
      <c r="AJ3" s="1261" t="s">
        <v>77</v>
      </c>
      <c r="AK3" s="1261" t="s">
        <v>75</v>
      </c>
      <c r="AL3" s="1261" t="s">
        <v>76</v>
      </c>
      <c r="AM3" s="1261" t="s">
        <v>77</v>
      </c>
      <c r="AN3" s="1261" t="s">
        <v>75</v>
      </c>
      <c r="AO3" s="1261" t="s">
        <v>76</v>
      </c>
      <c r="AP3" s="1261" t="s">
        <v>77</v>
      </c>
      <c r="AQ3" s="1261" t="s">
        <v>75</v>
      </c>
      <c r="AR3" s="1261" t="s">
        <v>76</v>
      </c>
      <c r="AS3" s="1262" t="s">
        <v>77</v>
      </c>
      <c r="AT3" s="2093"/>
      <c r="AU3" s="2093"/>
      <c r="AV3" s="2093"/>
      <c r="AW3" s="2093"/>
      <c r="AX3" s="2093"/>
      <c r="AY3" s="2093"/>
      <c r="AZ3" s="2093"/>
      <c r="BA3" s="2093"/>
      <c r="BB3" s="2093"/>
      <c r="BC3" s="2093"/>
      <c r="BD3" s="2093"/>
      <c r="BE3" s="2093"/>
      <c r="BF3" s="2093"/>
      <c r="BG3" s="2093"/>
      <c r="BH3" s="2093"/>
      <c r="BI3" s="2093"/>
      <c r="BJ3" s="2093"/>
      <c r="BK3" s="2093"/>
      <c r="BL3" s="2093"/>
      <c r="BM3" s="2093"/>
      <c r="BN3" s="2093"/>
      <c r="BO3" s="2104"/>
      <c r="BP3" s="2106"/>
      <c r="BQ3" s="1325" t="s">
        <v>720</v>
      </c>
      <c r="BR3" s="1323" t="s">
        <v>403</v>
      </c>
      <c r="BS3" s="1263" t="s">
        <v>796</v>
      </c>
      <c r="BT3" s="1325" t="s">
        <v>720</v>
      </c>
      <c r="BU3" s="1323" t="s">
        <v>403</v>
      </c>
      <c r="BV3" s="1263" t="s">
        <v>796</v>
      </c>
      <c r="BW3" s="1325" t="s">
        <v>720</v>
      </c>
      <c r="BX3" s="1323" t="s">
        <v>403</v>
      </c>
      <c r="BY3" s="1263" t="s">
        <v>796</v>
      </c>
      <c r="BZ3" s="1327" t="s">
        <v>801</v>
      </c>
      <c r="CA3" s="1323" t="s">
        <v>802</v>
      </c>
      <c r="CB3" s="1323" t="s">
        <v>803</v>
      </c>
      <c r="CC3" s="1329" t="s">
        <v>804</v>
      </c>
      <c r="CD3" s="1327" t="s">
        <v>801</v>
      </c>
      <c r="CE3" s="1323" t="s">
        <v>802</v>
      </c>
      <c r="CF3" s="1323" t="s">
        <v>803</v>
      </c>
      <c r="CG3" s="1329" t="s">
        <v>804</v>
      </c>
      <c r="CH3" s="1327" t="s">
        <v>801</v>
      </c>
      <c r="CI3" s="1323" t="s">
        <v>802</v>
      </c>
      <c r="CJ3" s="1323" t="s">
        <v>803</v>
      </c>
      <c r="CK3" s="1329" t="s">
        <v>804</v>
      </c>
      <c r="CL3" s="2106"/>
      <c r="CM3" s="2093"/>
      <c r="CN3" s="2098"/>
      <c r="CO3" s="2093"/>
      <c r="CP3" s="2098"/>
      <c r="CQ3" s="2093"/>
      <c r="CR3" s="2098"/>
      <c r="CS3" s="2093"/>
      <c r="CT3" s="2098"/>
      <c r="CU3" s="2093"/>
      <c r="CV3" s="2098"/>
      <c r="CW3" s="2093"/>
      <c r="CX3" s="2098"/>
      <c r="CY3" s="2093"/>
      <c r="CZ3" s="2098"/>
      <c r="DA3" s="2093"/>
      <c r="DB3" s="2098"/>
      <c r="DC3" s="2093"/>
      <c r="DD3" s="2098"/>
      <c r="DE3" s="2093"/>
      <c r="DF3" s="2098"/>
      <c r="DG3" s="2093"/>
      <c r="DH3" s="2098"/>
      <c r="DI3" s="2093"/>
      <c r="DJ3" s="2098"/>
      <c r="DK3" s="2093"/>
      <c r="DL3" s="2098"/>
      <c r="DM3" s="2093"/>
      <c r="DN3" s="2098"/>
      <c r="DO3" s="2093"/>
      <c r="DP3" s="2102"/>
      <c r="DQ3" s="1758"/>
      <c r="DR3" s="2100"/>
      <c r="DS3" s="2091"/>
      <c r="DT3" s="2091"/>
      <c r="DU3" s="2093"/>
      <c r="DV3" s="2095"/>
    </row>
    <row r="4" spans="1:126">
      <c r="A4" s="1264">
        <v>45688</v>
      </c>
      <c r="B4" t="s">
        <v>721</v>
      </c>
      <c r="C4" s="1265">
        <v>7942231678.1999998</v>
      </c>
      <c r="D4" s="1265">
        <v>0</v>
      </c>
      <c r="E4" s="1265">
        <v>42177775.649999999</v>
      </c>
      <c r="F4" s="1265">
        <v>13800626.789999999</v>
      </c>
      <c r="G4" s="1265">
        <v>0</v>
      </c>
      <c r="H4" s="1265">
        <v>0</v>
      </c>
      <c r="I4" s="1265">
        <v>0</v>
      </c>
      <c r="J4" s="1265">
        <v>0</v>
      </c>
      <c r="K4" s="1265">
        <v>411919.03</v>
      </c>
      <c r="L4" s="1265">
        <v>0</v>
      </c>
      <c r="M4" s="1265">
        <v>3743629.77</v>
      </c>
      <c r="N4" s="1265">
        <v>0</v>
      </c>
      <c r="O4" s="1265">
        <v>7882097726.96</v>
      </c>
      <c r="P4" s="1265">
        <v>172771.65</v>
      </c>
      <c r="Q4" s="1265">
        <v>38241.730000000003</v>
      </c>
      <c r="R4" s="1265">
        <v>0</v>
      </c>
      <c r="S4" s="1265">
        <v>106679.76</v>
      </c>
      <c r="T4" s="1265">
        <v>21253.25</v>
      </c>
      <c r="U4" s="1265">
        <v>0</v>
      </c>
      <c r="V4" s="1265">
        <v>71746.8</v>
      </c>
      <c r="W4" s="1265">
        <v>17792.560000000001</v>
      </c>
      <c r="X4" s="1265">
        <v>0</v>
      </c>
      <c r="Y4" s="1265">
        <v>0</v>
      </c>
      <c r="Z4" s="1265">
        <v>0</v>
      </c>
      <c r="AA4" s="1265">
        <v>0</v>
      </c>
      <c r="AB4" s="1265">
        <v>0</v>
      </c>
      <c r="AC4" s="1265">
        <v>0</v>
      </c>
      <c r="AD4" s="1265">
        <v>0</v>
      </c>
      <c r="AE4" s="1265">
        <v>969.07</v>
      </c>
      <c r="AF4" s="1265">
        <v>13.51</v>
      </c>
      <c r="AG4" s="1265">
        <v>0</v>
      </c>
      <c r="AH4" s="1265">
        <v>0</v>
      </c>
      <c r="AI4" s="1265">
        <v>0</v>
      </c>
      <c r="AJ4" s="1265">
        <v>0</v>
      </c>
      <c r="AK4" s="1265">
        <v>0</v>
      </c>
      <c r="AL4" s="1265">
        <v>0</v>
      </c>
      <c r="AM4" s="1265">
        <v>0</v>
      </c>
      <c r="AN4" s="1265">
        <v>0</v>
      </c>
      <c r="AO4" s="1265">
        <v>0</v>
      </c>
      <c r="AP4" s="1265">
        <v>0</v>
      </c>
      <c r="AQ4" s="1265">
        <v>206735.54</v>
      </c>
      <c r="AR4" s="1265">
        <v>41688.910000000003</v>
      </c>
      <c r="AS4" s="1265">
        <v>0</v>
      </c>
      <c r="AT4" s="1265">
        <v>42071095.890000001</v>
      </c>
      <c r="AU4" s="1265">
        <v>71746.8</v>
      </c>
      <c r="AV4" s="1265">
        <v>13800626.789999999</v>
      </c>
      <c r="AW4" s="1265">
        <v>55943469.479999997</v>
      </c>
      <c r="AX4" s="1265">
        <v>9811566.0999999996</v>
      </c>
      <c r="AY4" s="1265">
        <v>17792.560000000001</v>
      </c>
      <c r="AZ4" s="1265">
        <v>0</v>
      </c>
      <c r="BA4" s="1265">
        <v>0</v>
      </c>
      <c r="BB4" s="1265">
        <v>0</v>
      </c>
      <c r="BC4" s="1265">
        <v>75181.8</v>
      </c>
      <c r="BD4" s="1265">
        <v>0</v>
      </c>
      <c r="BE4" s="1265">
        <v>0</v>
      </c>
      <c r="BF4" s="1265">
        <v>9904540.4600000009</v>
      </c>
      <c r="BG4" s="1265">
        <v>0</v>
      </c>
      <c r="BH4" s="1265">
        <v>0</v>
      </c>
      <c r="BI4" s="1265">
        <v>0</v>
      </c>
      <c r="BJ4" s="1265">
        <v>65848009.939999998</v>
      </c>
      <c r="BK4" s="1265">
        <v>65848009.939999998</v>
      </c>
      <c r="BL4" s="1265">
        <v>7755240.1500000004</v>
      </c>
      <c r="BM4" s="1265">
        <v>7755240.1500000004</v>
      </c>
      <c r="BN4" s="1265">
        <v>3806.61</v>
      </c>
      <c r="BO4" s="1265">
        <v>0</v>
      </c>
      <c r="BP4" s="1264">
        <v>45688</v>
      </c>
      <c r="BQ4" s="1267">
        <v>1</v>
      </c>
      <c r="BR4" s="1265">
        <v>72001.25</v>
      </c>
      <c r="BS4" s="1265">
        <v>50.4</v>
      </c>
      <c r="BT4" s="1267">
        <v>20</v>
      </c>
      <c r="BU4" s="1265">
        <v>3671628.52</v>
      </c>
      <c r="BV4" s="1265">
        <v>3756.21</v>
      </c>
      <c r="BW4" s="1267">
        <v>0</v>
      </c>
      <c r="BX4" s="1265">
        <v>0</v>
      </c>
      <c r="BY4" s="1265">
        <v>0</v>
      </c>
      <c r="BZ4" s="1265">
        <v>3743629.77</v>
      </c>
      <c r="CA4" s="1265">
        <v>3806.61</v>
      </c>
      <c r="CB4" s="1265">
        <v>0</v>
      </c>
      <c r="CC4" s="1267">
        <v>21</v>
      </c>
      <c r="CD4" s="1265">
        <v>0</v>
      </c>
      <c r="CE4" s="1265">
        <v>0</v>
      </c>
      <c r="CF4" s="1265">
        <v>0</v>
      </c>
      <c r="CG4" s="1267">
        <v>0</v>
      </c>
      <c r="CH4" s="1265">
        <v>238668.41</v>
      </c>
      <c r="CI4" s="1265">
        <v>90.25</v>
      </c>
      <c r="CJ4" s="1265">
        <v>0</v>
      </c>
      <c r="CK4" s="1267">
        <v>2</v>
      </c>
      <c r="CL4" s="1264">
        <v>45688</v>
      </c>
      <c r="CM4" s="1265">
        <v>7851886174.6700001</v>
      </c>
      <c r="CN4" s="1267">
        <v>55789</v>
      </c>
      <c r="CO4" s="1265">
        <v>19070387.640000001</v>
      </c>
      <c r="CP4" s="1267">
        <v>114</v>
      </c>
      <c r="CQ4" s="1265">
        <v>7512666.54</v>
      </c>
      <c r="CR4" s="1267">
        <v>47</v>
      </c>
      <c r="CS4" s="1265">
        <v>2234762.4300000002</v>
      </c>
      <c r="CT4" s="1267">
        <v>22</v>
      </c>
      <c r="CU4" s="1265">
        <v>1393735.6799999999</v>
      </c>
      <c r="CV4" s="1267">
        <v>8</v>
      </c>
      <c r="CW4" s="1265">
        <v>0</v>
      </c>
      <c r="CX4" s="1267">
        <v>0</v>
      </c>
      <c r="CY4" s="1265">
        <v>0</v>
      </c>
      <c r="CZ4" s="1267">
        <v>0</v>
      </c>
      <c r="DA4" s="1265">
        <v>0</v>
      </c>
      <c r="DB4" s="1267">
        <v>0</v>
      </c>
      <c r="DC4" s="1265">
        <v>0</v>
      </c>
      <c r="DD4" s="1267">
        <v>0</v>
      </c>
      <c r="DE4" s="1265">
        <v>0</v>
      </c>
      <c r="DF4" s="1267">
        <v>0</v>
      </c>
      <c r="DG4" s="1265">
        <v>0</v>
      </c>
      <c r="DH4" s="1267">
        <v>0</v>
      </c>
      <c r="DI4" s="1265">
        <v>0</v>
      </c>
      <c r="DJ4" s="1267">
        <v>0</v>
      </c>
      <c r="DK4" s="1265">
        <v>0</v>
      </c>
      <c r="DL4" s="1267">
        <v>0</v>
      </c>
      <c r="DM4" s="1265">
        <v>411276.35</v>
      </c>
      <c r="DN4" s="1267">
        <v>6</v>
      </c>
      <c r="DO4" s="1265">
        <v>0</v>
      </c>
      <c r="DP4" s="1267">
        <v>12</v>
      </c>
      <c r="DQ4" s="1759">
        <v>1.4859000000000001E-2</v>
      </c>
      <c r="DR4" s="1264">
        <v>45688</v>
      </c>
      <c r="DS4" s="1373" t="s">
        <v>805</v>
      </c>
      <c r="DT4" t="s">
        <v>429</v>
      </c>
      <c r="DU4" s="1265">
        <v>0</v>
      </c>
      <c r="DV4" s="1267">
        <v>55980</v>
      </c>
    </row>
    <row r="5" spans="1:126">
      <c r="A5" s="1264">
        <v>45688</v>
      </c>
      <c r="B5" t="s">
        <v>345</v>
      </c>
      <c r="C5" s="1265">
        <v>238668.41</v>
      </c>
      <c r="D5" s="1265">
        <v>0</v>
      </c>
      <c r="E5" s="1265">
        <v>642.67999999999995</v>
      </c>
      <c r="F5" s="1265">
        <v>0</v>
      </c>
      <c r="G5" s="1265">
        <v>0</v>
      </c>
      <c r="H5" s="1265">
        <v>0</v>
      </c>
      <c r="I5" s="1265">
        <v>0</v>
      </c>
      <c r="J5" s="1265">
        <v>0</v>
      </c>
      <c r="K5" s="1265">
        <v>411919.03</v>
      </c>
      <c r="L5" s="1265">
        <v>0</v>
      </c>
      <c r="M5" s="1265">
        <v>238668.41</v>
      </c>
      <c r="N5" s="1265">
        <v>0</v>
      </c>
      <c r="O5" s="1265">
        <v>411276.35</v>
      </c>
      <c r="P5" s="1265">
        <v>0</v>
      </c>
      <c r="Q5" s="1265">
        <v>0</v>
      </c>
      <c r="R5" s="1265">
        <v>0</v>
      </c>
      <c r="S5" s="1265">
        <v>0</v>
      </c>
      <c r="T5" s="1265">
        <v>0</v>
      </c>
      <c r="U5" s="1265">
        <v>0</v>
      </c>
      <c r="V5" s="1265">
        <v>969.07</v>
      </c>
      <c r="W5" s="1265">
        <v>13.51</v>
      </c>
      <c r="X5" s="1265">
        <v>0</v>
      </c>
      <c r="Y5" s="1265">
        <v>0</v>
      </c>
      <c r="Z5" s="1265">
        <v>0</v>
      </c>
      <c r="AA5" s="1265">
        <v>0</v>
      </c>
      <c r="AB5" s="1265">
        <v>0</v>
      </c>
      <c r="AC5" s="1265">
        <v>0</v>
      </c>
      <c r="AD5" s="1265">
        <v>0</v>
      </c>
      <c r="AE5" s="1265">
        <v>969.07</v>
      </c>
      <c r="AF5" s="1265">
        <v>13.51</v>
      </c>
      <c r="AG5" s="1265">
        <v>0</v>
      </c>
      <c r="AH5" s="1265">
        <v>0</v>
      </c>
      <c r="AI5" s="1265">
        <v>0</v>
      </c>
      <c r="AJ5" s="1265">
        <v>0</v>
      </c>
      <c r="AK5" s="1265">
        <v>0</v>
      </c>
      <c r="AL5" s="1265">
        <v>0</v>
      </c>
      <c r="AM5" s="1265">
        <v>0</v>
      </c>
      <c r="AN5" s="1265">
        <v>0</v>
      </c>
      <c r="AO5" s="1265">
        <v>0</v>
      </c>
      <c r="AP5" s="1265">
        <v>0</v>
      </c>
      <c r="AQ5" s="1265">
        <v>0</v>
      </c>
      <c r="AR5" s="1265">
        <v>0</v>
      </c>
      <c r="AS5" s="1265">
        <v>0</v>
      </c>
      <c r="AT5" s="1265">
        <v>642.67999999999995</v>
      </c>
      <c r="AU5" s="1265">
        <v>969.07</v>
      </c>
      <c r="AV5" s="1265">
        <v>0</v>
      </c>
      <c r="AW5" s="1265">
        <v>1611.75</v>
      </c>
      <c r="AX5" s="1265">
        <v>12.58</v>
      </c>
      <c r="AY5" s="1265">
        <v>13.51</v>
      </c>
      <c r="AZ5" s="1265">
        <v>0</v>
      </c>
      <c r="BA5" s="1265">
        <v>0</v>
      </c>
      <c r="BB5" s="1265">
        <v>0</v>
      </c>
      <c r="BC5" s="1265">
        <v>0</v>
      </c>
      <c r="BD5" s="1265">
        <v>0</v>
      </c>
      <c r="BE5" s="1265">
        <v>0</v>
      </c>
      <c r="BF5" s="1265">
        <v>26.09</v>
      </c>
      <c r="BG5" s="1265">
        <v>0</v>
      </c>
      <c r="BH5" s="1265">
        <v>0</v>
      </c>
      <c r="BI5" s="1265">
        <v>0</v>
      </c>
      <c r="BJ5" s="1265">
        <v>1637.84</v>
      </c>
      <c r="BK5" s="1265">
        <v>1637.84</v>
      </c>
      <c r="BL5" s="1265">
        <v>284.77999999999997</v>
      </c>
      <c r="BM5" s="1265">
        <v>284.77999999999997</v>
      </c>
      <c r="BN5" s="1265">
        <v>90.25</v>
      </c>
      <c r="BO5" s="1265">
        <v>0</v>
      </c>
      <c r="BP5" s="1264">
        <v>45657</v>
      </c>
      <c r="BQ5" s="1267">
        <v>2</v>
      </c>
      <c r="BR5" s="1265">
        <v>574406.91999999993</v>
      </c>
      <c r="BS5" s="1265">
        <v>417.5</v>
      </c>
      <c r="BT5" s="1267">
        <v>6</v>
      </c>
      <c r="BU5" s="1265">
        <v>820697.87</v>
      </c>
      <c r="BV5" s="1265">
        <v>1068.02</v>
      </c>
      <c r="BW5" s="1267">
        <v>14</v>
      </c>
      <c r="BX5" s="1265">
        <v>1995804.8499999996</v>
      </c>
      <c r="BY5" s="1265">
        <v>1808.9099999999996</v>
      </c>
      <c r="BZ5" s="1265">
        <v>3390909.6399999997</v>
      </c>
      <c r="CA5" s="1265">
        <v>3294.4299999999994</v>
      </c>
      <c r="CB5" s="1265">
        <v>0</v>
      </c>
      <c r="CC5" s="1267">
        <v>22</v>
      </c>
      <c r="CD5" s="1265">
        <v>0</v>
      </c>
      <c r="CE5" s="1265">
        <v>0</v>
      </c>
      <c r="CF5" s="1265">
        <v>0</v>
      </c>
      <c r="CG5" s="1267">
        <v>0</v>
      </c>
      <c r="CH5" s="1265">
        <v>254831.75</v>
      </c>
      <c r="CI5" s="1265">
        <v>459.87</v>
      </c>
      <c r="CJ5" s="1265">
        <v>0</v>
      </c>
      <c r="CK5" s="1267">
        <v>2</v>
      </c>
      <c r="CL5" s="1264">
        <v>45657</v>
      </c>
      <c r="CM5" s="1265">
        <v>7913177373.5100002</v>
      </c>
      <c r="CN5" s="1267">
        <v>55965</v>
      </c>
      <c r="CO5" s="1265">
        <v>20261511.460000001</v>
      </c>
      <c r="CP5" s="1267">
        <v>126</v>
      </c>
      <c r="CQ5" s="1265">
        <v>6209398.6799999997</v>
      </c>
      <c r="CR5" s="1267">
        <v>39</v>
      </c>
      <c r="CS5" s="1265">
        <v>2583394.5499999998</v>
      </c>
      <c r="CT5" s="1267">
        <v>20</v>
      </c>
      <c r="CU5" s="1265">
        <v>0</v>
      </c>
      <c r="CV5" s="1267">
        <v>0</v>
      </c>
      <c r="CW5" s="1265">
        <v>0</v>
      </c>
      <c r="CX5" s="1267">
        <v>0</v>
      </c>
      <c r="CY5" s="1265">
        <v>0</v>
      </c>
      <c r="CZ5" s="1267">
        <v>0</v>
      </c>
      <c r="DA5" s="1265">
        <v>0</v>
      </c>
      <c r="DB5" s="1267">
        <v>0</v>
      </c>
      <c r="DC5" s="1265">
        <v>0</v>
      </c>
      <c r="DD5" s="1267">
        <v>0</v>
      </c>
      <c r="DE5" s="1265">
        <v>0</v>
      </c>
      <c r="DF5" s="1267">
        <v>0</v>
      </c>
      <c r="DG5" s="1265">
        <v>0</v>
      </c>
      <c r="DH5" s="1267">
        <v>0</v>
      </c>
      <c r="DI5" s="1265">
        <v>0</v>
      </c>
      <c r="DJ5" s="1267">
        <v>0</v>
      </c>
      <c r="DK5" s="1265">
        <v>0</v>
      </c>
      <c r="DL5" s="1267">
        <v>0</v>
      </c>
      <c r="DM5" s="1265">
        <v>238668.41</v>
      </c>
      <c r="DN5" s="1267">
        <v>3</v>
      </c>
      <c r="DO5" s="1265">
        <v>0</v>
      </c>
      <c r="DP5" s="1267">
        <v>6</v>
      </c>
      <c r="DQ5" s="1759">
        <v>1.4859000000000001E-2</v>
      </c>
      <c r="DR5" s="1264">
        <v>45688</v>
      </c>
      <c r="DS5" s="1373" t="s">
        <v>806</v>
      </c>
      <c r="DT5" t="s">
        <v>450</v>
      </c>
      <c r="DU5" s="1265">
        <v>56114312.25</v>
      </c>
      <c r="DV5" s="1267">
        <v>2245</v>
      </c>
    </row>
    <row r="6" spans="1:126">
      <c r="A6" s="1264">
        <v>45657</v>
      </c>
      <c r="B6" t="s">
        <v>721</v>
      </c>
      <c r="C6" s="1265">
        <v>8062678431.4300003</v>
      </c>
      <c r="D6" s="1265">
        <v>0</v>
      </c>
      <c r="E6" s="1265">
        <v>41765874.259999998</v>
      </c>
      <c r="F6" s="1265">
        <v>14770590.32</v>
      </c>
      <c r="G6" s="1265">
        <v>0</v>
      </c>
      <c r="H6" s="1265">
        <v>0</v>
      </c>
      <c r="I6" s="1265">
        <v>0</v>
      </c>
      <c r="J6" s="1265">
        <v>0</v>
      </c>
      <c r="K6" s="1265">
        <v>282412.90999999997</v>
      </c>
      <c r="L6" s="1265">
        <v>0</v>
      </c>
      <c r="M6" s="1265">
        <v>3390909.64</v>
      </c>
      <c r="N6" s="1265">
        <v>60236966.100000001</v>
      </c>
      <c r="O6" s="1265">
        <v>7942231678.1999998</v>
      </c>
      <c r="P6" s="1265">
        <v>129108.29</v>
      </c>
      <c r="Q6" s="1265">
        <v>24117.33</v>
      </c>
      <c r="R6" s="1265">
        <v>0</v>
      </c>
      <c r="S6" s="1265">
        <v>122480.08</v>
      </c>
      <c r="T6" s="1265">
        <v>29989.43</v>
      </c>
      <c r="U6" s="1265">
        <v>0</v>
      </c>
      <c r="V6" s="1265">
        <v>77115.009999999995</v>
      </c>
      <c r="W6" s="1265">
        <v>15738.69</v>
      </c>
      <c r="X6" s="1265">
        <v>0</v>
      </c>
      <c r="Y6" s="1265">
        <v>0</v>
      </c>
      <c r="Z6" s="1265">
        <v>0</v>
      </c>
      <c r="AA6" s="1265">
        <v>0</v>
      </c>
      <c r="AB6" s="1265">
        <v>0</v>
      </c>
      <c r="AC6" s="1265">
        <v>0</v>
      </c>
      <c r="AD6" s="1265">
        <v>0</v>
      </c>
      <c r="AE6" s="1265">
        <v>0</v>
      </c>
      <c r="AF6" s="1265">
        <v>0</v>
      </c>
      <c r="AG6" s="1265">
        <v>0</v>
      </c>
      <c r="AH6" s="1265">
        <v>0</v>
      </c>
      <c r="AI6" s="1265">
        <v>0</v>
      </c>
      <c r="AJ6" s="1265">
        <v>0</v>
      </c>
      <c r="AK6" s="1265">
        <v>0</v>
      </c>
      <c r="AL6" s="1265">
        <v>0</v>
      </c>
      <c r="AM6" s="1265">
        <v>0</v>
      </c>
      <c r="AN6" s="1265">
        <v>1701.71</v>
      </c>
      <c r="AO6" s="1265">
        <v>126.34</v>
      </c>
      <c r="AP6" s="1265">
        <v>0</v>
      </c>
      <c r="AQ6" s="1265">
        <v>172771.65</v>
      </c>
      <c r="AR6" s="1265">
        <v>38241.730000000003</v>
      </c>
      <c r="AS6" s="1265">
        <v>0</v>
      </c>
      <c r="AT6" s="1265">
        <v>41643394.18</v>
      </c>
      <c r="AU6" s="1265">
        <v>77115.009999999995</v>
      </c>
      <c r="AV6" s="1265">
        <v>14770590.32</v>
      </c>
      <c r="AW6" s="1265">
        <v>56491099.509999998</v>
      </c>
      <c r="AX6" s="1265">
        <v>9926226.8000000007</v>
      </c>
      <c r="AY6" s="1265">
        <v>15738.69</v>
      </c>
      <c r="AZ6" s="1265">
        <v>0</v>
      </c>
      <c r="BA6" s="1265">
        <v>0</v>
      </c>
      <c r="BB6" s="1265">
        <v>0</v>
      </c>
      <c r="BC6" s="1265">
        <v>68938.8</v>
      </c>
      <c r="BD6" s="1265">
        <v>0</v>
      </c>
      <c r="BE6" s="1265">
        <v>0</v>
      </c>
      <c r="BF6" s="1265">
        <v>10010904.289999999</v>
      </c>
      <c r="BG6" s="1265">
        <v>0</v>
      </c>
      <c r="BH6" s="1265">
        <v>0</v>
      </c>
      <c r="BI6" s="1265">
        <v>0</v>
      </c>
      <c r="BJ6" s="1265">
        <v>66502003.799999997</v>
      </c>
      <c r="BK6" s="1265">
        <v>66502003.799999997</v>
      </c>
      <c r="BL6" s="1265">
        <v>7868933.2199999997</v>
      </c>
      <c r="BM6" s="1265">
        <v>7868933.2199999997</v>
      </c>
      <c r="BN6" s="1265">
        <v>3294.4299999999994</v>
      </c>
      <c r="BO6" s="1265">
        <v>55421.15999999996</v>
      </c>
      <c r="BP6" s="1264">
        <v>45626</v>
      </c>
      <c r="BQ6" s="1267">
        <v>4</v>
      </c>
      <c r="BR6" s="1265">
        <v>408945.69999999995</v>
      </c>
      <c r="BS6" s="1265">
        <v>436.15000000000003</v>
      </c>
      <c r="BT6" s="1267">
        <v>22</v>
      </c>
      <c r="BU6" s="1265">
        <v>2678021.54</v>
      </c>
      <c r="BV6" s="1265">
        <v>1937.04</v>
      </c>
      <c r="BW6" s="1267">
        <v>0</v>
      </c>
      <c r="BX6" s="1265">
        <v>0</v>
      </c>
      <c r="BY6" s="1265">
        <v>0</v>
      </c>
      <c r="BZ6" s="1265">
        <v>3086967.2399999998</v>
      </c>
      <c r="CA6" s="1265">
        <v>2373.19</v>
      </c>
      <c r="CB6" s="1265">
        <v>0</v>
      </c>
      <c r="CC6" s="1267">
        <v>26</v>
      </c>
      <c r="CD6" s="1265">
        <v>0</v>
      </c>
      <c r="CE6" s="1265">
        <v>0</v>
      </c>
      <c r="CF6" s="1265">
        <v>0</v>
      </c>
      <c r="CG6" s="1267">
        <v>0</v>
      </c>
      <c r="CH6" s="1265">
        <v>63768.42</v>
      </c>
      <c r="CI6" s="1265">
        <v>101.85</v>
      </c>
      <c r="CJ6" s="1265">
        <v>0</v>
      </c>
      <c r="CK6" s="1267">
        <v>1</v>
      </c>
      <c r="CL6" s="1264">
        <v>45626</v>
      </c>
      <c r="CM6" s="1265">
        <v>8038993600.0500002</v>
      </c>
      <c r="CN6" s="1267">
        <v>56548</v>
      </c>
      <c r="CO6" s="1265">
        <v>17650355.260000002</v>
      </c>
      <c r="CP6" s="1267">
        <v>111</v>
      </c>
      <c r="CQ6" s="1265">
        <v>6034476.1200000001</v>
      </c>
      <c r="CR6" s="1267">
        <v>31</v>
      </c>
      <c r="CS6" s="1265">
        <v>0</v>
      </c>
      <c r="CT6" s="1267">
        <v>0</v>
      </c>
      <c r="CU6" s="1265">
        <v>0</v>
      </c>
      <c r="CV6" s="1267">
        <v>0</v>
      </c>
      <c r="CW6" s="1265">
        <v>0</v>
      </c>
      <c r="CX6" s="1267">
        <v>0</v>
      </c>
      <c r="CY6" s="1265">
        <v>0</v>
      </c>
      <c r="CZ6" s="1267">
        <v>0</v>
      </c>
      <c r="DA6" s="1265">
        <v>0</v>
      </c>
      <c r="DB6" s="1267">
        <v>0</v>
      </c>
      <c r="DC6" s="1265">
        <v>0</v>
      </c>
      <c r="DD6" s="1267">
        <v>0</v>
      </c>
      <c r="DE6" s="1265">
        <v>0</v>
      </c>
      <c r="DF6" s="1267">
        <v>0</v>
      </c>
      <c r="DG6" s="1265">
        <v>0</v>
      </c>
      <c r="DH6" s="1267">
        <v>0</v>
      </c>
      <c r="DI6" s="1265">
        <v>0</v>
      </c>
      <c r="DJ6" s="1267">
        <v>0</v>
      </c>
      <c r="DK6" s="1265">
        <v>0</v>
      </c>
      <c r="DL6" s="1267">
        <v>0</v>
      </c>
      <c r="DM6" s="1265">
        <v>256996.09</v>
      </c>
      <c r="DN6" s="1267">
        <v>2</v>
      </c>
      <c r="DO6" s="1265">
        <v>0</v>
      </c>
      <c r="DP6" s="1267">
        <v>3</v>
      </c>
      <c r="DQ6" s="1759">
        <v>1.4836999999999999E-2</v>
      </c>
      <c r="DR6" s="1264">
        <v>45688</v>
      </c>
      <c r="DS6" s="1373" t="s">
        <v>807</v>
      </c>
      <c r="DT6" t="s">
        <v>451</v>
      </c>
      <c r="DU6" s="1265">
        <v>522935098.24000001</v>
      </c>
      <c r="DV6" s="1267">
        <v>10412</v>
      </c>
    </row>
    <row r="7" spans="1:126">
      <c r="A7" s="1264">
        <v>45657</v>
      </c>
      <c r="B7" t="s">
        <v>345</v>
      </c>
      <c r="C7" s="1265">
        <v>256996.09</v>
      </c>
      <c r="D7" s="1265">
        <v>0</v>
      </c>
      <c r="E7" s="1265">
        <v>45908.84</v>
      </c>
      <c r="F7" s="1265">
        <v>0</v>
      </c>
      <c r="G7" s="1265">
        <v>0</v>
      </c>
      <c r="H7" s="1265">
        <v>0</v>
      </c>
      <c r="I7" s="1265">
        <v>0</v>
      </c>
      <c r="J7" s="1265">
        <v>0</v>
      </c>
      <c r="K7" s="1265">
        <v>282412.90999999997</v>
      </c>
      <c r="L7" s="1265">
        <v>0</v>
      </c>
      <c r="M7" s="1265">
        <v>254831.75</v>
      </c>
      <c r="N7" s="1265">
        <v>0</v>
      </c>
      <c r="O7" s="1265">
        <v>238668.41</v>
      </c>
      <c r="P7" s="1265">
        <v>3909.79</v>
      </c>
      <c r="Q7" s="1265">
        <v>230.22</v>
      </c>
      <c r="R7" s="1265">
        <v>0</v>
      </c>
      <c r="S7" s="1265">
        <v>0</v>
      </c>
      <c r="T7" s="1265">
        <v>0</v>
      </c>
      <c r="U7" s="1265">
        <v>0</v>
      </c>
      <c r="V7" s="1265">
        <v>3909.79</v>
      </c>
      <c r="W7" s="1265">
        <v>230.22</v>
      </c>
      <c r="X7" s="1265">
        <v>0</v>
      </c>
      <c r="Y7" s="1265">
        <v>0</v>
      </c>
      <c r="Z7" s="1265">
        <v>0</v>
      </c>
      <c r="AA7" s="1265">
        <v>0</v>
      </c>
      <c r="AB7" s="1265">
        <v>0</v>
      </c>
      <c r="AC7" s="1265">
        <v>0</v>
      </c>
      <c r="AD7" s="1265">
        <v>0</v>
      </c>
      <c r="AE7" s="1265">
        <v>0</v>
      </c>
      <c r="AF7" s="1265">
        <v>0</v>
      </c>
      <c r="AG7" s="1265">
        <v>0</v>
      </c>
      <c r="AH7" s="1265">
        <v>0</v>
      </c>
      <c r="AI7" s="1265">
        <v>0</v>
      </c>
      <c r="AJ7" s="1265">
        <v>0</v>
      </c>
      <c r="AK7" s="1265">
        <v>0</v>
      </c>
      <c r="AL7" s="1265">
        <v>0</v>
      </c>
      <c r="AM7" s="1265">
        <v>0</v>
      </c>
      <c r="AN7" s="1265">
        <v>0</v>
      </c>
      <c r="AO7" s="1265">
        <v>0</v>
      </c>
      <c r="AP7" s="1265">
        <v>0</v>
      </c>
      <c r="AQ7" s="1265">
        <v>0</v>
      </c>
      <c r="AR7" s="1265">
        <v>0</v>
      </c>
      <c r="AS7" s="1265">
        <v>0</v>
      </c>
      <c r="AT7" s="1265">
        <v>45908.84</v>
      </c>
      <c r="AU7" s="1265">
        <v>3909.79</v>
      </c>
      <c r="AV7" s="1265">
        <v>0</v>
      </c>
      <c r="AW7" s="1265">
        <v>49818.63</v>
      </c>
      <c r="AX7" s="1265">
        <v>866</v>
      </c>
      <c r="AY7" s="1265">
        <v>230.22</v>
      </c>
      <c r="AZ7" s="1265">
        <v>0</v>
      </c>
      <c r="BA7" s="1265">
        <v>0</v>
      </c>
      <c r="BB7" s="1265">
        <v>0</v>
      </c>
      <c r="BC7" s="1265">
        <v>0</v>
      </c>
      <c r="BD7" s="1265">
        <v>0</v>
      </c>
      <c r="BE7" s="1265">
        <v>0</v>
      </c>
      <c r="BF7" s="1265">
        <v>1096.22</v>
      </c>
      <c r="BG7" s="1265">
        <v>0</v>
      </c>
      <c r="BH7" s="1265">
        <v>0</v>
      </c>
      <c r="BI7" s="1265">
        <v>0</v>
      </c>
      <c r="BJ7" s="1265">
        <v>50914.85</v>
      </c>
      <c r="BK7" s="1265">
        <v>50914.85</v>
      </c>
      <c r="BL7" s="1265">
        <v>555.51</v>
      </c>
      <c r="BM7" s="1265">
        <v>555.51</v>
      </c>
      <c r="BN7" s="1265">
        <v>459.87</v>
      </c>
      <c r="BO7" s="1265">
        <v>0</v>
      </c>
      <c r="BP7" s="1264">
        <v>45596</v>
      </c>
      <c r="BQ7" s="1267">
        <v>0</v>
      </c>
      <c r="BR7" s="1265">
        <v>0</v>
      </c>
      <c r="BS7" s="1265">
        <v>0</v>
      </c>
      <c r="BT7" s="1267">
        <v>2</v>
      </c>
      <c r="BU7" s="1265">
        <v>262375.61</v>
      </c>
      <c r="BV7" s="1265">
        <v>232.45</v>
      </c>
      <c r="BW7" s="1267">
        <v>10</v>
      </c>
      <c r="BX7" s="1265">
        <v>1276580.07</v>
      </c>
      <c r="BY7" s="1265">
        <v>1196.04</v>
      </c>
      <c r="BZ7" s="1265">
        <v>1538955.6800000002</v>
      </c>
      <c r="CA7" s="1265">
        <v>1428.49</v>
      </c>
      <c r="CB7" s="1265">
        <v>0</v>
      </c>
      <c r="CC7" s="1267">
        <v>12</v>
      </c>
      <c r="CD7" s="1265">
        <v>0</v>
      </c>
      <c r="CE7" s="1265">
        <v>0</v>
      </c>
      <c r="CF7" s="1265">
        <v>0</v>
      </c>
      <c r="CG7" s="1267">
        <v>0</v>
      </c>
      <c r="CH7" s="1265">
        <v>0</v>
      </c>
      <c r="CI7" s="1265">
        <v>0</v>
      </c>
      <c r="CJ7" s="1265">
        <v>0</v>
      </c>
      <c r="CK7" s="1267">
        <v>0</v>
      </c>
      <c r="CL7" s="1264">
        <v>45596</v>
      </c>
      <c r="CM7" s="1265">
        <v>8120798931.6599998</v>
      </c>
      <c r="CN7" s="1267">
        <v>56839</v>
      </c>
      <c r="CO7" s="1265">
        <v>0</v>
      </c>
      <c r="CP7" s="1267">
        <v>0</v>
      </c>
      <c r="CQ7" s="1265">
        <v>0</v>
      </c>
      <c r="CR7" s="1267">
        <v>0</v>
      </c>
      <c r="CS7" s="1265">
        <v>0</v>
      </c>
      <c r="CT7" s="1267">
        <v>0</v>
      </c>
      <c r="CU7" s="1265">
        <v>0</v>
      </c>
      <c r="CV7" s="1267">
        <v>0</v>
      </c>
      <c r="CW7" s="1265">
        <v>0</v>
      </c>
      <c r="CX7" s="1267">
        <v>0</v>
      </c>
      <c r="CY7" s="1265">
        <v>0</v>
      </c>
      <c r="CZ7" s="1267">
        <v>0</v>
      </c>
      <c r="DA7" s="1265">
        <v>0</v>
      </c>
      <c r="DB7" s="1267">
        <v>0</v>
      </c>
      <c r="DC7" s="1265">
        <v>0</v>
      </c>
      <c r="DD7" s="1267">
        <v>0</v>
      </c>
      <c r="DE7" s="1265">
        <v>0</v>
      </c>
      <c r="DF7" s="1267">
        <v>0</v>
      </c>
      <c r="DG7" s="1265">
        <v>0</v>
      </c>
      <c r="DH7" s="1267">
        <v>0</v>
      </c>
      <c r="DI7" s="1265">
        <v>0</v>
      </c>
      <c r="DJ7" s="1267">
        <v>0</v>
      </c>
      <c r="DK7" s="1265">
        <v>0</v>
      </c>
      <c r="DL7" s="1267">
        <v>0</v>
      </c>
      <c r="DM7" s="1265">
        <v>65384.86</v>
      </c>
      <c r="DN7" s="1267">
        <v>1</v>
      </c>
      <c r="DO7" s="1265">
        <v>0</v>
      </c>
      <c r="DP7" s="1267">
        <v>1</v>
      </c>
      <c r="DQ7" s="1759">
        <v>1.4827809999999999E-2</v>
      </c>
      <c r="DR7" s="1264">
        <v>45688</v>
      </c>
      <c r="DS7" s="1373" t="s">
        <v>808</v>
      </c>
      <c r="DT7" t="s">
        <v>452</v>
      </c>
      <c r="DU7" s="1265">
        <v>1941564753.0899999</v>
      </c>
      <c r="DV7" s="1267">
        <v>20597</v>
      </c>
    </row>
    <row r="8" spans="1:126">
      <c r="A8" s="1264">
        <v>45626</v>
      </c>
      <c r="B8" t="s">
        <v>721</v>
      </c>
      <c r="C8" s="1265">
        <v>8120798931.6599998</v>
      </c>
      <c r="D8" s="1265">
        <v>0</v>
      </c>
      <c r="E8" s="1265">
        <v>41993813.539999999</v>
      </c>
      <c r="F8" s="1265">
        <v>12780562.119999999</v>
      </c>
      <c r="G8" s="1265">
        <v>0</v>
      </c>
      <c r="H8" s="1265">
        <v>0</v>
      </c>
      <c r="I8" s="1265">
        <v>0</v>
      </c>
      <c r="J8" s="1265">
        <v>0</v>
      </c>
      <c r="K8" s="1265">
        <v>259157.33</v>
      </c>
      <c r="L8" s="1265">
        <v>0</v>
      </c>
      <c r="M8" s="1265">
        <v>3086967.24</v>
      </c>
      <c r="N8" s="1265">
        <v>0</v>
      </c>
      <c r="O8" s="1265">
        <v>8062678431.4300003</v>
      </c>
      <c r="P8" s="1265">
        <v>0</v>
      </c>
      <c r="Q8" s="1265">
        <v>0</v>
      </c>
      <c r="R8" s="1265">
        <v>0</v>
      </c>
      <c r="S8" s="1265">
        <v>129108.29</v>
      </c>
      <c r="T8" s="1265">
        <v>24117.33</v>
      </c>
      <c r="U8" s="1265">
        <v>0</v>
      </c>
      <c r="V8" s="1265">
        <v>0</v>
      </c>
      <c r="W8" s="1265">
        <v>0</v>
      </c>
      <c r="X8" s="1265">
        <v>0</v>
      </c>
      <c r="Y8" s="1265">
        <v>0</v>
      </c>
      <c r="Z8" s="1265">
        <v>0</v>
      </c>
      <c r="AA8" s="1265">
        <v>0</v>
      </c>
      <c r="AB8" s="1265">
        <v>0</v>
      </c>
      <c r="AC8" s="1265">
        <v>0</v>
      </c>
      <c r="AD8" s="1265">
        <v>0</v>
      </c>
      <c r="AE8" s="1265">
        <v>0</v>
      </c>
      <c r="AF8" s="1265">
        <v>0</v>
      </c>
      <c r="AG8" s="1265">
        <v>0</v>
      </c>
      <c r="AH8" s="1265">
        <v>0</v>
      </c>
      <c r="AI8" s="1265">
        <v>0</v>
      </c>
      <c r="AJ8" s="1265">
        <v>0</v>
      </c>
      <c r="AK8" s="1265">
        <v>0</v>
      </c>
      <c r="AL8" s="1265">
        <v>0</v>
      </c>
      <c r="AM8" s="1265">
        <v>0</v>
      </c>
      <c r="AN8" s="1265">
        <v>0</v>
      </c>
      <c r="AO8" s="1265">
        <v>0</v>
      </c>
      <c r="AP8" s="1265">
        <v>0</v>
      </c>
      <c r="AQ8" s="1265">
        <v>129108.29</v>
      </c>
      <c r="AR8" s="1265">
        <v>24117.33</v>
      </c>
      <c r="AS8" s="1265">
        <v>0</v>
      </c>
      <c r="AT8" s="1265">
        <v>41864705.25</v>
      </c>
      <c r="AU8" s="1265">
        <v>0</v>
      </c>
      <c r="AV8" s="1265">
        <v>12780562.119999999</v>
      </c>
      <c r="AW8" s="1265">
        <v>54645267.369999997</v>
      </c>
      <c r="AX8" s="1265">
        <v>10017515.09</v>
      </c>
      <c r="AY8" s="1265">
        <v>0</v>
      </c>
      <c r="AZ8" s="1265">
        <v>0</v>
      </c>
      <c r="BA8" s="1265">
        <v>0</v>
      </c>
      <c r="BB8" s="1265">
        <v>0</v>
      </c>
      <c r="BC8" s="1265">
        <v>56405.84</v>
      </c>
      <c r="BD8" s="1265">
        <v>0</v>
      </c>
      <c r="BE8" s="1265">
        <v>0</v>
      </c>
      <c r="BF8" s="1265">
        <v>10073920.93</v>
      </c>
      <c r="BG8" s="1265">
        <v>0</v>
      </c>
      <c r="BH8" s="1265">
        <v>0</v>
      </c>
      <c r="BI8" s="1265">
        <v>0</v>
      </c>
      <c r="BJ8" s="1265">
        <v>64719188.299999997</v>
      </c>
      <c r="BK8" s="1265">
        <v>64719188.299999997</v>
      </c>
      <c r="BL8" s="1265">
        <v>7863322.6900000004</v>
      </c>
      <c r="BM8" s="1265">
        <v>7863322.6900000004</v>
      </c>
      <c r="BN8" s="1265">
        <v>2373.19</v>
      </c>
      <c r="BO8" s="1265">
        <v>0</v>
      </c>
      <c r="BP8" s="1264">
        <v>45565</v>
      </c>
      <c r="BQ8" s="1267">
        <v>0</v>
      </c>
      <c r="BR8" s="1265">
        <v>0</v>
      </c>
      <c r="BS8" s="1265">
        <v>0</v>
      </c>
      <c r="BT8" s="1267">
        <v>0</v>
      </c>
      <c r="BU8" s="1265">
        <v>0</v>
      </c>
      <c r="BV8" s="1265">
        <v>0</v>
      </c>
      <c r="BW8" s="1267">
        <v>0</v>
      </c>
      <c r="BX8" s="1265">
        <v>0</v>
      </c>
      <c r="BY8" s="1265">
        <v>0</v>
      </c>
      <c r="BZ8" s="1265">
        <v>0</v>
      </c>
      <c r="CA8" s="1265">
        <v>0</v>
      </c>
      <c r="CB8" s="1265">
        <v>0</v>
      </c>
      <c r="CC8" s="1267">
        <v>0</v>
      </c>
      <c r="CD8" s="1265">
        <v>0</v>
      </c>
      <c r="CE8" s="1265">
        <v>0</v>
      </c>
      <c r="CF8" s="1265">
        <v>0</v>
      </c>
      <c r="CG8" s="1267">
        <v>0</v>
      </c>
      <c r="CH8" s="1265">
        <v>0</v>
      </c>
      <c r="CI8" s="1265">
        <v>0</v>
      </c>
      <c r="CJ8" s="1265">
        <v>0</v>
      </c>
      <c r="CK8" s="1267">
        <v>0</v>
      </c>
      <c r="CL8" s="1264">
        <v>45565</v>
      </c>
      <c r="CM8" s="1265">
        <v>8182368484.4700003</v>
      </c>
      <c r="CN8" s="1267">
        <v>56971</v>
      </c>
      <c r="CO8" s="1265">
        <v>0</v>
      </c>
      <c r="CP8" s="1267">
        <v>0</v>
      </c>
      <c r="CQ8" s="1265">
        <v>0</v>
      </c>
      <c r="CR8" s="1267">
        <v>0</v>
      </c>
      <c r="CS8" s="1265">
        <v>0</v>
      </c>
      <c r="CT8" s="1267">
        <v>0</v>
      </c>
      <c r="CU8" s="1265">
        <v>0</v>
      </c>
      <c r="CV8" s="1267">
        <v>0</v>
      </c>
      <c r="CW8" s="1265">
        <v>0</v>
      </c>
      <c r="CX8" s="1267">
        <v>0</v>
      </c>
      <c r="CY8" s="1265">
        <v>0</v>
      </c>
      <c r="CZ8" s="1267">
        <v>0</v>
      </c>
      <c r="DA8" s="1265">
        <v>0</v>
      </c>
      <c r="DB8" s="1267">
        <v>0</v>
      </c>
      <c r="DC8" s="1265">
        <v>0</v>
      </c>
      <c r="DD8" s="1267">
        <v>0</v>
      </c>
      <c r="DE8" s="1265">
        <v>0</v>
      </c>
      <c r="DF8" s="1267">
        <v>0</v>
      </c>
      <c r="DG8" s="1265">
        <v>0</v>
      </c>
      <c r="DH8" s="1267">
        <v>0</v>
      </c>
      <c r="DI8" s="1265">
        <v>0</v>
      </c>
      <c r="DJ8" s="1267">
        <v>0</v>
      </c>
      <c r="DK8" s="1265">
        <v>0</v>
      </c>
      <c r="DL8" s="1267">
        <v>0</v>
      </c>
      <c r="DM8" s="1265">
        <v>0</v>
      </c>
      <c r="DN8" s="1267">
        <v>0</v>
      </c>
      <c r="DO8" s="1265">
        <v>0</v>
      </c>
      <c r="DP8" s="1267">
        <v>0</v>
      </c>
      <c r="DQ8" s="1759">
        <v>1.4832E-2</v>
      </c>
      <c r="DR8" s="1264">
        <v>45688</v>
      </c>
      <c r="DS8" s="1373" t="s">
        <v>809</v>
      </c>
      <c r="DT8" t="s">
        <v>453</v>
      </c>
      <c r="DU8" s="1265">
        <v>961690984.66999996</v>
      </c>
      <c r="DV8" s="1267">
        <v>7756</v>
      </c>
    </row>
    <row r="9" spans="1:126">
      <c r="A9" s="1264">
        <v>45626</v>
      </c>
      <c r="B9" t="s">
        <v>345</v>
      </c>
      <c r="C9" s="1265">
        <v>64473.05</v>
      </c>
      <c r="D9" s="1265">
        <v>0</v>
      </c>
      <c r="E9" s="1265">
        <v>2865.87</v>
      </c>
      <c r="F9" s="1265">
        <v>0</v>
      </c>
      <c r="G9" s="1265">
        <v>0</v>
      </c>
      <c r="H9" s="1265">
        <v>0</v>
      </c>
      <c r="I9" s="1265">
        <v>0</v>
      </c>
      <c r="J9" s="1265">
        <v>0</v>
      </c>
      <c r="K9" s="1265">
        <v>259157.33</v>
      </c>
      <c r="L9" s="1265">
        <v>0</v>
      </c>
      <c r="M9" s="1265">
        <v>63768.42</v>
      </c>
      <c r="N9" s="1265">
        <v>0</v>
      </c>
      <c r="O9" s="1265">
        <v>256996.09</v>
      </c>
      <c r="P9" s="1265">
        <v>0</v>
      </c>
      <c r="Q9" s="1265">
        <v>0</v>
      </c>
      <c r="R9" s="1265">
        <v>0</v>
      </c>
      <c r="S9" s="1265">
        <v>3909.79</v>
      </c>
      <c r="T9" s="1265">
        <v>230.22</v>
      </c>
      <c r="U9" s="1265">
        <v>0</v>
      </c>
      <c r="V9" s="1265">
        <v>0</v>
      </c>
      <c r="W9" s="1265">
        <v>0</v>
      </c>
      <c r="X9" s="1265">
        <v>0</v>
      </c>
      <c r="Y9" s="1265">
        <v>0</v>
      </c>
      <c r="Z9" s="1265">
        <v>0</v>
      </c>
      <c r="AA9" s="1265">
        <v>0</v>
      </c>
      <c r="AB9" s="1265">
        <v>0</v>
      </c>
      <c r="AC9" s="1265">
        <v>0</v>
      </c>
      <c r="AD9" s="1265">
        <v>0</v>
      </c>
      <c r="AE9" s="1265">
        <v>0</v>
      </c>
      <c r="AF9" s="1265">
        <v>0</v>
      </c>
      <c r="AG9" s="1265">
        <v>0</v>
      </c>
      <c r="AH9" s="1265">
        <v>0</v>
      </c>
      <c r="AI9" s="1265">
        <v>0</v>
      </c>
      <c r="AJ9" s="1265">
        <v>0</v>
      </c>
      <c r="AK9" s="1265">
        <v>0</v>
      </c>
      <c r="AL9" s="1265">
        <v>0</v>
      </c>
      <c r="AM9" s="1265">
        <v>0</v>
      </c>
      <c r="AN9" s="1265">
        <v>0</v>
      </c>
      <c r="AO9" s="1265">
        <v>0</v>
      </c>
      <c r="AP9" s="1265">
        <v>0</v>
      </c>
      <c r="AQ9" s="1265">
        <v>3909.79</v>
      </c>
      <c r="AR9" s="1265">
        <v>230.22</v>
      </c>
      <c r="AS9" s="1265">
        <v>0</v>
      </c>
      <c r="AT9" s="1265">
        <v>-1043.92</v>
      </c>
      <c r="AU9" s="1265">
        <v>0</v>
      </c>
      <c r="AV9" s="1265">
        <v>0</v>
      </c>
      <c r="AW9" s="1265">
        <v>-1043.92</v>
      </c>
      <c r="AX9" s="1265">
        <v>485.35</v>
      </c>
      <c r="AY9" s="1265">
        <v>0</v>
      </c>
      <c r="AZ9" s="1265">
        <v>0</v>
      </c>
      <c r="BA9" s="1265">
        <v>0</v>
      </c>
      <c r="BB9" s="1265">
        <v>0</v>
      </c>
      <c r="BC9" s="1265">
        <v>0</v>
      </c>
      <c r="BD9" s="1265">
        <v>0</v>
      </c>
      <c r="BE9" s="1265">
        <v>0</v>
      </c>
      <c r="BF9" s="1265">
        <v>485.35</v>
      </c>
      <c r="BG9" s="1265">
        <v>0</v>
      </c>
      <c r="BH9" s="1265">
        <v>0</v>
      </c>
      <c r="BI9" s="1265">
        <v>0</v>
      </c>
      <c r="BJ9" s="1265">
        <v>-558.57000000000005</v>
      </c>
      <c r="BK9" s="1265">
        <v>-558.57000000000005</v>
      </c>
      <c r="BL9" s="1265">
        <v>568.62</v>
      </c>
      <c r="BM9" s="1265">
        <v>568.62</v>
      </c>
      <c r="BN9" s="1265">
        <v>101.85</v>
      </c>
      <c r="BO9" s="1265">
        <v>0</v>
      </c>
      <c r="DR9" s="1264">
        <v>45688</v>
      </c>
      <c r="DS9" s="1373" t="s">
        <v>810</v>
      </c>
      <c r="DT9" t="s">
        <v>454</v>
      </c>
      <c r="DU9" s="1265">
        <v>812726145.29999995</v>
      </c>
      <c r="DV9" s="1267">
        <v>4857</v>
      </c>
    </row>
    <row r="10" spans="1:126">
      <c r="A10" s="1264">
        <v>45596</v>
      </c>
      <c r="B10" t="s">
        <v>721</v>
      </c>
      <c r="C10" s="1265">
        <v>8182368484.4700003</v>
      </c>
      <c r="D10" s="1265">
        <v>0</v>
      </c>
      <c r="E10" s="1265">
        <v>42217161.75</v>
      </c>
      <c r="F10" s="1265">
        <v>12577297.26</v>
      </c>
      <c r="G10" s="1265">
        <v>0</v>
      </c>
      <c r="H10" s="1265">
        <v>0</v>
      </c>
      <c r="I10" s="1265">
        <v>0</v>
      </c>
      <c r="J10" s="1265">
        <v>0</v>
      </c>
      <c r="K10" s="1265">
        <v>65384.86</v>
      </c>
      <c r="L10" s="1265">
        <v>0</v>
      </c>
      <c r="M10" s="1265">
        <v>1682935.28</v>
      </c>
      <c r="N10" s="1265">
        <v>5026773.66</v>
      </c>
      <c r="O10" s="1265">
        <v>8120798931.6599998</v>
      </c>
      <c r="P10" s="1265">
        <v>0</v>
      </c>
      <c r="Q10" s="1265">
        <v>0</v>
      </c>
      <c r="R10" s="1265">
        <v>0</v>
      </c>
      <c r="S10" s="1265">
        <v>0</v>
      </c>
      <c r="T10" s="1265">
        <v>0</v>
      </c>
      <c r="U10" s="1265">
        <v>0</v>
      </c>
      <c r="V10" s="1265">
        <v>0</v>
      </c>
      <c r="W10" s="1265">
        <v>0</v>
      </c>
      <c r="X10" s="1265">
        <v>0</v>
      </c>
      <c r="Y10" s="1265">
        <v>0</v>
      </c>
      <c r="Z10" s="1265">
        <v>0</v>
      </c>
      <c r="AA10" s="1265">
        <v>0</v>
      </c>
      <c r="AB10" s="1265">
        <v>0</v>
      </c>
      <c r="AC10" s="1265">
        <v>0</v>
      </c>
      <c r="AD10" s="1265">
        <v>0</v>
      </c>
      <c r="AE10" s="1265">
        <v>0</v>
      </c>
      <c r="AF10" s="1265">
        <v>0</v>
      </c>
      <c r="AG10" s="1265">
        <v>0</v>
      </c>
      <c r="AH10" s="1265">
        <v>0</v>
      </c>
      <c r="AI10" s="1265">
        <v>0</v>
      </c>
      <c r="AJ10" s="1265">
        <v>0</v>
      </c>
      <c r="AK10" s="1265">
        <v>0</v>
      </c>
      <c r="AL10" s="1265">
        <v>0</v>
      </c>
      <c r="AM10" s="1265">
        <v>0</v>
      </c>
      <c r="AN10" s="1265">
        <v>0</v>
      </c>
      <c r="AO10" s="1265">
        <v>0</v>
      </c>
      <c r="AP10" s="1265">
        <v>0</v>
      </c>
      <c r="AQ10" s="1265">
        <v>0</v>
      </c>
      <c r="AR10" s="1265">
        <v>0</v>
      </c>
      <c r="AS10" s="1265">
        <v>0</v>
      </c>
      <c r="AT10" s="1265">
        <v>42217161.75</v>
      </c>
      <c r="AU10" s="1265">
        <v>0</v>
      </c>
      <c r="AV10" s="1265">
        <v>12577297.26</v>
      </c>
      <c r="AW10" s="1265">
        <v>54794459.009999998</v>
      </c>
      <c r="AX10" s="1265">
        <v>2544753.75</v>
      </c>
      <c r="AY10" s="1265">
        <v>0</v>
      </c>
      <c r="AZ10" s="1265">
        <v>0</v>
      </c>
      <c r="BA10" s="1265">
        <v>0</v>
      </c>
      <c r="BB10" s="1265">
        <v>0</v>
      </c>
      <c r="BC10" s="1265">
        <v>52923.47</v>
      </c>
      <c r="BD10" s="1265">
        <v>0</v>
      </c>
      <c r="BE10" s="1265">
        <v>0</v>
      </c>
      <c r="BF10" s="1265">
        <v>2597677.2200000002</v>
      </c>
      <c r="BG10" s="1265">
        <v>0</v>
      </c>
      <c r="BH10" s="1265">
        <v>0</v>
      </c>
      <c r="BI10" s="1265">
        <v>0</v>
      </c>
      <c r="BJ10" s="1265">
        <v>57392136.229999997</v>
      </c>
      <c r="BK10" s="1265">
        <v>57392136.229999997</v>
      </c>
      <c r="BL10" s="1265">
        <v>8000386.2400000002</v>
      </c>
      <c r="BM10" s="1265">
        <v>8000386.2400000002</v>
      </c>
      <c r="BN10" s="1265">
        <v>1527.8999999999999</v>
      </c>
      <c r="BO10" s="1265">
        <v>4927.7599999999993</v>
      </c>
      <c r="DR10" s="1264">
        <v>45688</v>
      </c>
      <c r="DS10" s="1373" t="s">
        <v>811</v>
      </c>
      <c r="DT10" t="s">
        <v>455</v>
      </c>
      <c r="DU10" s="1265">
        <v>684352984.52999997</v>
      </c>
      <c r="DV10" s="1267">
        <v>3338</v>
      </c>
    </row>
    <row r="11" spans="1:126">
      <c r="A11" s="1264">
        <v>45596</v>
      </c>
      <c r="B11" t="s">
        <v>345</v>
      </c>
      <c r="C11" s="1265">
        <v>0</v>
      </c>
      <c r="D11" s="1265">
        <v>0</v>
      </c>
      <c r="E11" s="1265">
        <v>911.81</v>
      </c>
      <c r="F11" s="1265">
        <v>0</v>
      </c>
      <c r="G11" s="1265">
        <v>0</v>
      </c>
      <c r="H11" s="1265">
        <v>0</v>
      </c>
      <c r="I11" s="1265">
        <v>0</v>
      </c>
      <c r="J11" s="1265">
        <v>0</v>
      </c>
      <c r="K11" s="1265">
        <v>65384.86</v>
      </c>
      <c r="L11" s="1265">
        <v>0</v>
      </c>
      <c r="M11" s="1265">
        <v>0</v>
      </c>
      <c r="N11" s="1265">
        <v>0</v>
      </c>
      <c r="O11" s="1265">
        <v>64473.05</v>
      </c>
      <c r="P11" s="1265">
        <v>0</v>
      </c>
      <c r="Q11" s="1265">
        <v>0</v>
      </c>
      <c r="R11" s="1265">
        <v>0</v>
      </c>
      <c r="S11" s="1265">
        <v>0</v>
      </c>
      <c r="T11" s="1265">
        <v>0</v>
      </c>
      <c r="U11" s="1265">
        <v>0</v>
      </c>
      <c r="V11" s="1265">
        <v>0</v>
      </c>
      <c r="W11" s="1265">
        <v>0</v>
      </c>
      <c r="X11" s="1265">
        <v>0</v>
      </c>
      <c r="Y11" s="1265">
        <v>0</v>
      </c>
      <c r="Z11" s="1265">
        <v>0</v>
      </c>
      <c r="AA11" s="1265">
        <v>0</v>
      </c>
      <c r="AB11" s="1265">
        <v>0</v>
      </c>
      <c r="AC11" s="1265">
        <v>0</v>
      </c>
      <c r="AD11" s="1265">
        <v>0</v>
      </c>
      <c r="AE11" s="1265">
        <v>0</v>
      </c>
      <c r="AF11" s="1265">
        <v>0</v>
      </c>
      <c r="AG11" s="1265">
        <v>0</v>
      </c>
      <c r="AH11" s="1265">
        <v>0</v>
      </c>
      <c r="AI11" s="1265">
        <v>0</v>
      </c>
      <c r="AJ11" s="1265">
        <v>0</v>
      </c>
      <c r="AK11" s="1265">
        <v>0</v>
      </c>
      <c r="AL11" s="1265">
        <v>0</v>
      </c>
      <c r="AM11" s="1265">
        <v>0</v>
      </c>
      <c r="AN11" s="1265">
        <v>0</v>
      </c>
      <c r="AO11" s="1265">
        <v>0</v>
      </c>
      <c r="AP11" s="1265">
        <v>0</v>
      </c>
      <c r="AQ11" s="1265">
        <v>0</v>
      </c>
      <c r="AR11" s="1265">
        <v>0</v>
      </c>
      <c r="AS11" s="1265">
        <v>0</v>
      </c>
      <c r="AT11" s="1265">
        <v>911.81</v>
      </c>
      <c r="AU11" s="1265">
        <v>0</v>
      </c>
      <c r="AV11" s="1265">
        <v>0</v>
      </c>
      <c r="AW11" s="1265">
        <v>911.81</v>
      </c>
      <c r="AX11" s="1265">
        <v>31.79</v>
      </c>
      <c r="AY11" s="1265">
        <v>0</v>
      </c>
      <c r="AZ11" s="1265">
        <v>0</v>
      </c>
      <c r="BA11" s="1265">
        <v>0</v>
      </c>
      <c r="BB11" s="1265">
        <v>0</v>
      </c>
      <c r="BC11" s="1265">
        <v>0</v>
      </c>
      <c r="BD11" s="1265">
        <v>0</v>
      </c>
      <c r="BE11" s="1265">
        <v>0</v>
      </c>
      <c r="BF11" s="1265">
        <v>0</v>
      </c>
      <c r="BG11" s="1265">
        <v>0</v>
      </c>
      <c r="BH11" s="1265">
        <v>0</v>
      </c>
      <c r="BI11" s="1265">
        <v>0</v>
      </c>
      <c r="BJ11" s="1265">
        <v>943.6</v>
      </c>
      <c r="BK11" s="1265">
        <v>943.6</v>
      </c>
      <c r="BL11" s="1265">
        <v>0</v>
      </c>
      <c r="BM11" s="1265">
        <v>0</v>
      </c>
      <c r="BN11" s="1265">
        <v>0</v>
      </c>
      <c r="BO11" s="1265">
        <v>0</v>
      </c>
      <c r="DR11" s="1264">
        <v>45688</v>
      </c>
      <c r="DS11" s="1373" t="s">
        <v>812</v>
      </c>
      <c r="DT11" t="s">
        <v>456</v>
      </c>
      <c r="DU11" s="1265">
        <v>435350983.95999998</v>
      </c>
      <c r="DV11" s="1267">
        <v>1785</v>
      </c>
    </row>
    <row r="12" spans="1:126">
      <c r="A12" s="1264">
        <v>45565</v>
      </c>
      <c r="B12" t="s">
        <v>721</v>
      </c>
      <c r="C12" s="1265">
        <v>0</v>
      </c>
      <c r="D12" s="1265">
        <v>8182368484.4700003</v>
      </c>
      <c r="E12" s="1265">
        <v>0</v>
      </c>
      <c r="F12" s="1265">
        <v>0</v>
      </c>
      <c r="G12" s="1265">
        <v>0</v>
      </c>
      <c r="H12" s="1265">
        <v>0</v>
      </c>
      <c r="I12" s="1265">
        <v>0</v>
      </c>
      <c r="J12" s="1265">
        <v>0</v>
      </c>
      <c r="K12" s="1265">
        <v>0</v>
      </c>
      <c r="L12" s="1265">
        <v>0</v>
      </c>
      <c r="M12" s="1265">
        <v>0</v>
      </c>
      <c r="N12" s="1265">
        <v>0</v>
      </c>
      <c r="O12" s="1265">
        <v>8182368484.4700003</v>
      </c>
      <c r="P12" s="1265">
        <v>0</v>
      </c>
      <c r="Q12" s="1265">
        <v>0</v>
      </c>
      <c r="R12" s="1265">
        <v>0</v>
      </c>
      <c r="S12" s="1265">
        <v>0</v>
      </c>
      <c r="T12" s="1265">
        <v>0</v>
      </c>
      <c r="U12" s="1265">
        <v>0</v>
      </c>
      <c r="V12" s="1265">
        <v>0</v>
      </c>
      <c r="W12" s="1265">
        <v>0</v>
      </c>
      <c r="X12" s="1265">
        <v>0</v>
      </c>
      <c r="Y12" s="1265">
        <v>0</v>
      </c>
      <c r="Z12" s="1265">
        <v>0</v>
      </c>
      <c r="AA12" s="1265">
        <v>0</v>
      </c>
      <c r="AB12" s="1265">
        <v>0</v>
      </c>
      <c r="AC12" s="1265">
        <v>0</v>
      </c>
      <c r="AD12" s="1265">
        <v>0</v>
      </c>
      <c r="AE12" s="1265">
        <v>0</v>
      </c>
      <c r="AF12" s="1265">
        <v>0</v>
      </c>
      <c r="AG12" s="1265">
        <v>0</v>
      </c>
      <c r="AH12" s="1265">
        <v>0</v>
      </c>
      <c r="AI12" s="1265">
        <v>0</v>
      </c>
      <c r="AJ12" s="1265">
        <v>0</v>
      </c>
      <c r="AK12" s="1265">
        <v>0</v>
      </c>
      <c r="AL12" s="1265">
        <v>0</v>
      </c>
      <c r="AM12" s="1265">
        <v>0</v>
      </c>
      <c r="AN12" s="1265">
        <v>0</v>
      </c>
      <c r="AO12" s="1265">
        <v>0</v>
      </c>
      <c r="AP12" s="1265">
        <v>0</v>
      </c>
      <c r="AQ12" s="1265">
        <v>0</v>
      </c>
      <c r="AR12" s="1265">
        <v>0</v>
      </c>
      <c r="AS12" s="1265">
        <v>0</v>
      </c>
      <c r="AT12" s="1265">
        <v>0</v>
      </c>
      <c r="AU12" s="1265">
        <v>0</v>
      </c>
      <c r="AV12" s="1265">
        <v>0</v>
      </c>
      <c r="AW12" s="1265">
        <v>0</v>
      </c>
      <c r="AX12" s="1265">
        <v>0</v>
      </c>
      <c r="AY12" s="1265">
        <v>0</v>
      </c>
      <c r="AZ12" s="1265">
        <v>0</v>
      </c>
      <c r="BA12" s="1265">
        <v>0</v>
      </c>
      <c r="BB12" s="1265">
        <v>0</v>
      </c>
      <c r="BC12" s="1265">
        <v>0</v>
      </c>
      <c r="BD12" s="1265">
        <v>0</v>
      </c>
      <c r="BE12" s="1265">
        <v>0</v>
      </c>
      <c r="BF12" s="1265">
        <v>0</v>
      </c>
      <c r="BG12" s="1265">
        <v>0</v>
      </c>
      <c r="BH12" s="1265">
        <v>0</v>
      </c>
      <c r="BI12" s="1265">
        <v>0</v>
      </c>
      <c r="BJ12" s="1265">
        <v>0</v>
      </c>
      <c r="BK12" s="1265">
        <v>0</v>
      </c>
      <c r="BL12" s="1265">
        <v>8022567.3799999999</v>
      </c>
      <c r="BM12" s="1265">
        <v>8022567.3799999999</v>
      </c>
      <c r="BN12" s="1265">
        <v>0</v>
      </c>
      <c r="BO12" s="1265">
        <v>0</v>
      </c>
      <c r="DR12" s="1264">
        <v>45688</v>
      </c>
      <c r="DS12" s="1373" t="s">
        <v>813</v>
      </c>
      <c r="DT12" t="s">
        <v>457</v>
      </c>
      <c r="DU12" s="1265">
        <v>328090160.88</v>
      </c>
      <c r="DV12" s="1267">
        <v>1145</v>
      </c>
    </row>
    <row r="13" spans="1:126">
      <c r="A13" s="1264">
        <v>45565</v>
      </c>
      <c r="B13" t="s">
        <v>345</v>
      </c>
      <c r="C13" s="1265">
        <v>0</v>
      </c>
      <c r="D13" s="1265">
        <v>0</v>
      </c>
      <c r="E13" s="1265">
        <v>0</v>
      </c>
      <c r="F13" s="1265">
        <v>0</v>
      </c>
      <c r="G13" s="1265">
        <v>0</v>
      </c>
      <c r="H13" s="1265">
        <v>0</v>
      </c>
      <c r="I13" s="1265">
        <v>0</v>
      </c>
      <c r="J13" s="1265">
        <v>0</v>
      </c>
      <c r="K13" s="1265">
        <v>0</v>
      </c>
      <c r="L13" s="1265">
        <v>0</v>
      </c>
      <c r="M13" s="1265">
        <v>0</v>
      </c>
      <c r="N13" s="1265">
        <v>0</v>
      </c>
      <c r="O13" s="1265">
        <v>0</v>
      </c>
      <c r="P13" s="1265">
        <v>0</v>
      </c>
      <c r="Q13" s="1265">
        <v>0</v>
      </c>
      <c r="R13" s="1265">
        <v>0</v>
      </c>
      <c r="S13" s="1265">
        <v>0</v>
      </c>
      <c r="T13" s="1265">
        <v>0</v>
      </c>
      <c r="U13" s="1265">
        <v>0</v>
      </c>
      <c r="V13" s="1265">
        <v>0</v>
      </c>
      <c r="W13" s="1265">
        <v>0</v>
      </c>
      <c r="X13" s="1265">
        <v>0</v>
      </c>
      <c r="Y13" s="1265">
        <v>0</v>
      </c>
      <c r="Z13" s="1265">
        <v>0</v>
      </c>
      <c r="AA13" s="1265">
        <v>0</v>
      </c>
      <c r="AB13" s="1265">
        <v>0</v>
      </c>
      <c r="AC13" s="1265">
        <v>0</v>
      </c>
      <c r="AD13" s="1265">
        <v>0</v>
      </c>
      <c r="AE13" s="1265">
        <v>0</v>
      </c>
      <c r="AF13" s="1265">
        <v>0</v>
      </c>
      <c r="AG13" s="1265">
        <v>0</v>
      </c>
      <c r="AH13" s="1265">
        <v>0</v>
      </c>
      <c r="AI13" s="1265">
        <v>0</v>
      </c>
      <c r="AJ13" s="1265">
        <v>0</v>
      </c>
      <c r="AK13" s="1265">
        <v>0</v>
      </c>
      <c r="AL13" s="1265">
        <v>0</v>
      </c>
      <c r="AM13" s="1265">
        <v>0</v>
      </c>
      <c r="AN13" s="1265">
        <v>0</v>
      </c>
      <c r="AO13" s="1265">
        <v>0</v>
      </c>
      <c r="AP13" s="1265">
        <v>0</v>
      </c>
      <c r="AQ13" s="1265">
        <v>0</v>
      </c>
      <c r="AR13" s="1265">
        <v>0</v>
      </c>
      <c r="AS13" s="1265">
        <v>0</v>
      </c>
      <c r="AT13" s="1265">
        <v>0</v>
      </c>
      <c r="AU13" s="1265">
        <v>0</v>
      </c>
      <c r="AV13" s="1265">
        <v>0</v>
      </c>
      <c r="AW13" s="1265">
        <v>0</v>
      </c>
      <c r="AX13" s="1265">
        <v>0</v>
      </c>
      <c r="AY13" s="1265">
        <v>0</v>
      </c>
      <c r="AZ13" s="1265">
        <v>0</v>
      </c>
      <c r="BA13" s="1265">
        <v>0</v>
      </c>
      <c r="BB13" s="1265">
        <v>0</v>
      </c>
      <c r="BC13" s="1265">
        <v>0</v>
      </c>
      <c r="BD13" s="1265">
        <v>0</v>
      </c>
      <c r="BE13" s="1265">
        <v>0</v>
      </c>
      <c r="BF13" s="1265">
        <v>0</v>
      </c>
      <c r="BG13" s="1265">
        <v>0</v>
      </c>
      <c r="BH13" s="1265">
        <v>0</v>
      </c>
      <c r="BI13" s="1265">
        <v>0</v>
      </c>
      <c r="BJ13" s="1265">
        <v>0</v>
      </c>
      <c r="BK13" s="1265">
        <v>0</v>
      </c>
      <c r="BL13" s="1265">
        <v>0</v>
      </c>
      <c r="BM13" s="1265">
        <v>0</v>
      </c>
      <c r="BN13" s="1265">
        <v>0</v>
      </c>
      <c r="BO13" s="1265">
        <v>0</v>
      </c>
      <c r="DR13" s="1264">
        <v>45688</v>
      </c>
      <c r="DS13" s="1373" t="s">
        <v>814</v>
      </c>
      <c r="DT13" t="s">
        <v>458</v>
      </c>
      <c r="DU13" s="1265">
        <v>226660589.63</v>
      </c>
      <c r="DV13" s="1267">
        <v>705</v>
      </c>
    </row>
    <row r="14" spans="1:126">
      <c r="DR14" s="1264">
        <v>45688</v>
      </c>
      <c r="DS14" s="1373" t="s">
        <v>815</v>
      </c>
      <c r="DT14" t="s">
        <v>459</v>
      </c>
      <c r="DU14" s="1265">
        <v>178760069.38</v>
      </c>
      <c r="DV14" s="1267">
        <v>485</v>
      </c>
    </row>
    <row r="15" spans="1:126">
      <c r="DR15" s="1264">
        <v>45688</v>
      </c>
      <c r="DS15" s="1373" t="s">
        <v>816</v>
      </c>
      <c r="DT15" t="s">
        <v>460</v>
      </c>
      <c r="DU15" s="1265">
        <v>175875072.59</v>
      </c>
      <c r="DV15" s="1267">
        <v>422</v>
      </c>
    </row>
    <row r="16" spans="1:126">
      <c r="DR16" s="1264">
        <v>45688</v>
      </c>
      <c r="DS16" s="1373" t="s">
        <v>817</v>
      </c>
      <c r="DT16" t="s">
        <v>461</v>
      </c>
      <c r="DU16" s="1265">
        <v>183723189.22999999</v>
      </c>
      <c r="DV16" s="1267">
        <v>386</v>
      </c>
    </row>
    <row r="17" spans="122:126">
      <c r="DR17" s="1264">
        <v>45688</v>
      </c>
      <c r="DS17" s="1373" t="s">
        <v>818</v>
      </c>
      <c r="DT17" t="s">
        <v>462</v>
      </c>
      <c r="DU17" s="1265">
        <v>187403766.50999999</v>
      </c>
      <c r="DV17" s="1267">
        <v>366</v>
      </c>
    </row>
    <row r="18" spans="122:126">
      <c r="DR18" s="1264">
        <v>45688</v>
      </c>
      <c r="DS18" s="1373" t="s">
        <v>819</v>
      </c>
      <c r="DT18" t="s">
        <v>463</v>
      </c>
      <c r="DU18" s="1265">
        <v>144941549.49000001</v>
      </c>
      <c r="DV18" s="1267">
        <v>262</v>
      </c>
    </row>
    <row r="19" spans="122:126">
      <c r="DR19" s="1264">
        <v>45688</v>
      </c>
      <c r="DS19" s="1373" t="s">
        <v>820</v>
      </c>
      <c r="DT19" t="s">
        <v>464</v>
      </c>
      <c r="DU19" s="1265">
        <v>125217513.43000001</v>
      </c>
      <c r="DV19" s="1267">
        <v>209</v>
      </c>
    </row>
    <row r="20" spans="122:126">
      <c r="DR20" s="1264">
        <v>45688</v>
      </c>
      <c r="DS20" s="1373" t="s">
        <v>821</v>
      </c>
      <c r="DT20" t="s">
        <v>465</v>
      </c>
      <c r="DU20" s="1265">
        <v>99956402.379999995</v>
      </c>
      <c r="DV20" s="1267">
        <v>161</v>
      </c>
    </row>
    <row r="21" spans="122:126">
      <c r="DR21" s="1264">
        <v>45688</v>
      </c>
      <c r="DS21" s="1373" t="s">
        <v>822</v>
      </c>
      <c r="DT21" t="s">
        <v>466</v>
      </c>
      <c r="DU21" s="1265">
        <v>87424523.530000001</v>
      </c>
      <c r="DV21" s="1267">
        <v>133</v>
      </c>
    </row>
    <row r="22" spans="122:126">
      <c r="DR22" s="1264">
        <v>45688</v>
      </c>
      <c r="DS22" s="1373" t="s">
        <v>823</v>
      </c>
      <c r="DT22" t="s">
        <v>467</v>
      </c>
      <c r="DU22" s="1265">
        <v>64990743.68</v>
      </c>
      <c r="DV22" s="1267">
        <v>91</v>
      </c>
    </row>
    <row r="23" spans="122:126">
      <c r="DR23" s="1264">
        <v>45688</v>
      </c>
      <c r="DS23" s="1373" t="s">
        <v>824</v>
      </c>
      <c r="DT23" t="s">
        <v>468</v>
      </c>
      <c r="DU23" s="1265">
        <v>60351304.149999999</v>
      </c>
      <c r="DV23" s="1267">
        <v>80</v>
      </c>
    </row>
    <row r="24" spans="122:126">
      <c r="DR24" s="1264">
        <v>45688</v>
      </c>
      <c r="DS24" s="1373" t="s">
        <v>825</v>
      </c>
      <c r="DT24" t="s">
        <v>469</v>
      </c>
      <c r="DU24" s="1265">
        <v>44946388.539999999</v>
      </c>
      <c r="DV24" s="1267">
        <v>58</v>
      </c>
    </row>
    <row r="25" spans="122:126">
      <c r="DR25" s="1264">
        <v>45688</v>
      </c>
      <c r="DS25" s="1373" t="s">
        <v>826</v>
      </c>
      <c r="DT25" t="s">
        <v>470</v>
      </c>
      <c r="DU25" s="1265">
        <v>56755554.439999998</v>
      </c>
      <c r="DV25" s="1267">
        <v>71</v>
      </c>
    </row>
    <row r="26" spans="122:126">
      <c r="DR26" s="1264">
        <v>45688</v>
      </c>
      <c r="DS26" s="1373" t="s">
        <v>827</v>
      </c>
      <c r="DT26" t="s">
        <v>471</v>
      </c>
      <c r="DU26" s="1265">
        <v>35842010.079999998</v>
      </c>
      <c r="DV26" s="1267">
        <v>41</v>
      </c>
    </row>
    <row r="27" spans="122:126">
      <c r="DR27" s="1264">
        <v>45688</v>
      </c>
      <c r="DS27" s="1373" t="s">
        <v>828</v>
      </c>
      <c r="DT27" t="s">
        <v>472</v>
      </c>
      <c r="DU27" s="1265">
        <v>40066792.130000003</v>
      </c>
      <c r="DV27" s="1267">
        <v>45</v>
      </c>
    </row>
    <row r="28" spans="122:126">
      <c r="DR28" s="1264">
        <v>45688</v>
      </c>
      <c r="DS28" s="1373" t="s">
        <v>829</v>
      </c>
      <c r="DT28" t="s">
        <v>473</v>
      </c>
      <c r="DU28" s="1265">
        <v>25022556.98</v>
      </c>
      <c r="DV28" s="1267">
        <v>25</v>
      </c>
    </row>
    <row r="29" spans="122:126">
      <c r="DR29" s="1264">
        <v>45688</v>
      </c>
      <c r="DS29" s="1373" t="s">
        <v>830</v>
      </c>
      <c r="DT29" t="s">
        <v>474</v>
      </c>
      <c r="DU29" s="1265">
        <v>33168472.899999999</v>
      </c>
      <c r="DV29" s="1267">
        <v>37</v>
      </c>
    </row>
    <row r="30" spans="122:126">
      <c r="DR30" s="1264">
        <v>45688</v>
      </c>
      <c r="DS30" s="1373" t="s">
        <v>831</v>
      </c>
      <c r="DT30" t="s">
        <v>475</v>
      </c>
      <c r="DU30" s="1265">
        <v>24629583.34</v>
      </c>
      <c r="DV30" s="1267">
        <v>24</v>
      </c>
    </row>
    <row r="31" spans="122:126">
      <c r="DR31" s="1264">
        <v>45688</v>
      </c>
      <c r="DS31" s="1373" t="s">
        <v>832</v>
      </c>
      <c r="DT31" t="s">
        <v>476</v>
      </c>
      <c r="DU31" s="1265">
        <v>26915438.989999998</v>
      </c>
      <c r="DV31" s="1267">
        <v>23</v>
      </c>
    </row>
    <row r="32" spans="122:126">
      <c r="DR32" s="1264">
        <v>45688</v>
      </c>
      <c r="DS32" s="1373" t="s">
        <v>833</v>
      </c>
      <c r="DT32" t="s">
        <v>477</v>
      </c>
      <c r="DU32" s="1265">
        <v>21875898.690000001</v>
      </c>
      <c r="DV32" s="1267">
        <v>21</v>
      </c>
    </row>
    <row r="33" spans="122:126">
      <c r="DR33" s="1264">
        <v>45688</v>
      </c>
      <c r="DS33" s="1373" t="s">
        <v>834</v>
      </c>
      <c r="DT33" t="s">
        <v>478</v>
      </c>
      <c r="DU33" s="1265">
        <v>20025863.859999999</v>
      </c>
      <c r="DV33" s="1267">
        <v>17</v>
      </c>
    </row>
    <row r="34" spans="122:126">
      <c r="DR34" s="1264">
        <v>45688</v>
      </c>
      <c r="DS34" s="1373" t="s">
        <v>835</v>
      </c>
      <c r="DT34" t="s">
        <v>479</v>
      </c>
      <c r="DU34" s="1265">
        <v>16854132.219999999</v>
      </c>
      <c r="DV34" s="1267">
        <v>14</v>
      </c>
    </row>
    <row r="35" spans="122:126">
      <c r="DR35" s="1264">
        <v>45688</v>
      </c>
      <c r="DS35" s="1373" t="s">
        <v>836</v>
      </c>
      <c r="DT35" t="s">
        <v>480</v>
      </c>
      <c r="DU35" s="1265">
        <v>257864887.87</v>
      </c>
      <c r="DV35" s="1267">
        <v>169</v>
      </c>
    </row>
    <row r="36" spans="122:126">
      <c r="DR36" s="1264">
        <v>45688</v>
      </c>
      <c r="DS36" s="1373" t="s">
        <v>837</v>
      </c>
      <c r="DT36" t="s">
        <v>840</v>
      </c>
      <c r="DU36" s="1265">
        <v>10587</v>
      </c>
      <c r="DV36" s="1267">
        <v>0</v>
      </c>
    </row>
    <row r="37" spans="122:126">
      <c r="DR37" s="1264">
        <v>45688</v>
      </c>
      <c r="DS37" s="1373" t="s">
        <v>838</v>
      </c>
      <c r="DT37" t="s">
        <v>841</v>
      </c>
      <c r="DU37" s="1265">
        <v>187922.06</v>
      </c>
      <c r="DV37" s="1267">
        <v>0</v>
      </c>
    </row>
    <row r="38" spans="122:126">
      <c r="DR38" s="1264">
        <v>45688</v>
      </c>
      <c r="DS38" s="1373" t="s">
        <v>839</v>
      </c>
      <c r="DT38" t="s">
        <v>437</v>
      </c>
      <c r="DU38" s="1265">
        <v>3400000</v>
      </c>
      <c r="DV38" s="1267">
        <v>0</v>
      </c>
    </row>
    <row r="39" spans="122:126">
      <c r="DR39" s="1264">
        <v>45688</v>
      </c>
      <c r="DS39" s="1373" t="s">
        <v>842</v>
      </c>
      <c r="DT39" t="s">
        <v>450</v>
      </c>
      <c r="DU39" s="1265">
        <v>323706826.43000001</v>
      </c>
      <c r="DV39" s="1267">
        <v>10347</v>
      </c>
    </row>
    <row r="40" spans="122:126">
      <c r="DR40" s="1264">
        <v>45688</v>
      </c>
      <c r="DS40" s="1373" t="s">
        <v>843</v>
      </c>
      <c r="DT40" t="s">
        <v>451</v>
      </c>
      <c r="DU40" s="1265">
        <v>1179229511.28</v>
      </c>
      <c r="DV40" s="1267">
        <v>15703</v>
      </c>
    </row>
    <row r="41" spans="122:126">
      <c r="DR41" s="1264">
        <v>45688</v>
      </c>
      <c r="DS41" s="1373" t="s">
        <v>844</v>
      </c>
      <c r="DT41" t="s">
        <v>452</v>
      </c>
      <c r="DU41" s="1265">
        <v>1860392850.75</v>
      </c>
      <c r="DV41" s="1267">
        <v>15110</v>
      </c>
    </row>
    <row r="42" spans="122:126">
      <c r="DR42" s="1264">
        <v>45688</v>
      </c>
      <c r="DS42" s="1373" t="s">
        <v>845</v>
      </c>
      <c r="DT42" t="s">
        <v>453</v>
      </c>
      <c r="DU42" s="1265">
        <v>921872327.40999997</v>
      </c>
      <c r="DV42" s="1267">
        <v>5319</v>
      </c>
    </row>
    <row r="43" spans="122:126">
      <c r="DR43" s="1264">
        <v>45688</v>
      </c>
      <c r="DS43" s="1373" t="s">
        <v>846</v>
      </c>
      <c r="DT43" t="s">
        <v>454</v>
      </c>
      <c r="DU43" s="1265">
        <v>736187336.29999995</v>
      </c>
      <c r="DV43" s="1267">
        <v>3302</v>
      </c>
    </row>
    <row r="44" spans="122:126">
      <c r="DR44" s="1264">
        <v>45688</v>
      </c>
      <c r="DS44" s="1373" t="s">
        <v>847</v>
      </c>
      <c r="DT44" t="s">
        <v>455</v>
      </c>
      <c r="DU44" s="1265">
        <v>515656604.48000002</v>
      </c>
      <c r="DV44" s="1267">
        <v>1893</v>
      </c>
    </row>
    <row r="45" spans="122:126">
      <c r="DR45" s="1264">
        <v>45688</v>
      </c>
      <c r="DS45" s="1373" t="s">
        <v>848</v>
      </c>
      <c r="DT45" t="s">
        <v>456</v>
      </c>
      <c r="DU45" s="1265">
        <v>326054971.00999999</v>
      </c>
      <c r="DV45" s="1267">
        <v>1008</v>
      </c>
    </row>
    <row r="46" spans="122:126">
      <c r="DR46" s="1264">
        <v>45688</v>
      </c>
      <c r="DS46" s="1373" t="s">
        <v>849</v>
      </c>
      <c r="DT46" t="s">
        <v>457</v>
      </c>
      <c r="DU46" s="1265">
        <v>243360520.68000001</v>
      </c>
      <c r="DV46" s="1267">
        <v>653</v>
      </c>
    </row>
    <row r="47" spans="122:126">
      <c r="DR47" s="1264">
        <v>45688</v>
      </c>
      <c r="DS47" s="1373" t="s">
        <v>850</v>
      </c>
      <c r="DT47" t="s">
        <v>458</v>
      </c>
      <c r="DU47" s="1265">
        <v>160762839.88999999</v>
      </c>
      <c r="DV47" s="1267">
        <v>379</v>
      </c>
    </row>
    <row r="48" spans="122:126">
      <c r="DR48" s="1264">
        <v>45688</v>
      </c>
      <c r="DS48" s="1373" t="s">
        <v>851</v>
      </c>
      <c r="DT48" t="s">
        <v>459</v>
      </c>
      <c r="DU48" s="1265">
        <v>183539755.99000001</v>
      </c>
      <c r="DV48" s="1267">
        <v>385</v>
      </c>
    </row>
    <row r="49" spans="122:126">
      <c r="DR49" s="1264">
        <v>45688</v>
      </c>
      <c r="DS49" s="1373" t="s">
        <v>852</v>
      </c>
      <c r="DT49" t="s">
        <v>460</v>
      </c>
      <c r="DU49" s="1265">
        <v>227586608.94</v>
      </c>
      <c r="DV49" s="1267">
        <v>434</v>
      </c>
    </row>
    <row r="50" spans="122:126">
      <c r="DR50" s="1264">
        <v>45688</v>
      </c>
      <c r="DS50" s="1373" t="s">
        <v>853</v>
      </c>
      <c r="DT50" t="s">
        <v>461</v>
      </c>
      <c r="DU50" s="1265">
        <v>161080730.83000001</v>
      </c>
      <c r="DV50" s="1267">
        <v>281</v>
      </c>
    </row>
    <row r="51" spans="122:126">
      <c r="DR51" s="1264">
        <v>45688</v>
      </c>
      <c r="DS51" s="1373" t="s">
        <v>854</v>
      </c>
      <c r="DT51" t="s">
        <v>462</v>
      </c>
      <c r="DU51" s="1265">
        <v>154274404.05000001</v>
      </c>
      <c r="DV51" s="1267">
        <v>248</v>
      </c>
    </row>
    <row r="52" spans="122:126">
      <c r="DR52" s="1264">
        <v>45688</v>
      </c>
      <c r="DS52" s="1373" t="s">
        <v>855</v>
      </c>
      <c r="DT52" t="s">
        <v>463</v>
      </c>
      <c r="DU52" s="1265">
        <v>129489173.75</v>
      </c>
      <c r="DV52" s="1267">
        <v>192</v>
      </c>
    </row>
    <row r="53" spans="122:126">
      <c r="DR53" s="1264">
        <v>45688</v>
      </c>
      <c r="DS53" s="1373" t="s">
        <v>856</v>
      </c>
      <c r="DT53" t="s">
        <v>464</v>
      </c>
      <c r="DU53" s="1265">
        <v>86045664.629999995</v>
      </c>
      <c r="DV53" s="1267">
        <v>119</v>
      </c>
    </row>
    <row r="54" spans="122:126">
      <c r="DR54" s="1264">
        <v>45688</v>
      </c>
      <c r="DS54" s="1373" t="s">
        <v>857</v>
      </c>
      <c r="DT54" t="s">
        <v>465</v>
      </c>
      <c r="DU54" s="1265">
        <v>66344277.670000002</v>
      </c>
      <c r="DV54" s="1267">
        <v>86</v>
      </c>
    </row>
    <row r="55" spans="122:126">
      <c r="DR55" s="1264">
        <v>45688</v>
      </c>
      <c r="DS55" s="1373" t="s">
        <v>858</v>
      </c>
      <c r="DT55" t="s">
        <v>466</v>
      </c>
      <c r="DU55" s="1265">
        <v>65124322.289999999</v>
      </c>
      <c r="DV55" s="1267">
        <v>79</v>
      </c>
    </row>
    <row r="56" spans="122:126">
      <c r="DR56" s="1264">
        <v>45688</v>
      </c>
      <c r="DS56" s="1373" t="s">
        <v>859</v>
      </c>
      <c r="DT56" t="s">
        <v>467</v>
      </c>
      <c r="DU56" s="1265">
        <v>48108585.310000002</v>
      </c>
      <c r="DV56" s="1267">
        <v>55</v>
      </c>
    </row>
    <row r="57" spans="122:126">
      <c r="DR57" s="1264">
        <v>45688</v>
      </c>
      <c r="DS57" s="1373" t="s">
        <v>860</v>
      </c>
      <c r="DT57" t="s">
        <v>468</v>
      </c>
      <c r="DU57" s="1265">
        <v>45357997.509999998</v>
      </c>
      <c r="DV57" s="1267">
        <v>49</v>
      </c>
    </row>
    <row r="58" spans="122:126">
      <c r="DR58" s="1264">
        <v>45688</v>
      </c>
      <c r="DS58" s="1373" t="s">
        <v>861</v>
      </c>
      <c r="DT58" t="s">
        <v>469</v>
      </c>
      <c r="DU58" s="1265">
        <v>36193236.310000002</v>
      </c>
      <c r="DV58" s="1267">
        <v>37</v>
      </c>
    </row>
    <row r="59" spans="122:126">
      <c r="DR59" s="1264">
        <v>45688</v>
      </c>
      <c r="DS59" s="1373" t="s">
        <v>862</v>
      </c>
      <c r="DT59" t="s">
        <v>470</v>
      </c>
      <c r="DU59" s="1265">
        <v>38800086.149999999</v>
      </c>
      <c r="DV59" s="1267">
        <v>38</v>
      </c>
    </row>
    <row r="60" spans="122:126">
      <c r="DR60" s="1264">
        <v>45688</v>
      </c>
      <c r="DS60" s="1373" t="s">
        <v>863</v>
      </c>
      <c r="DT60" t="s">
        <v>471</v>
      </c>
      <c r="DU60" s="1265">
        <v>27939093.5</v>
      </c>
      <c r="DV60" s="1267">
        <v>26</v>
      </c>
    </row>
    <row r="61" spans="122:126">
      <c r="DR61" s="1264">
        <v>45688</v>
      </c>
      <c r="DS61" s="1373" t="s">
        <v>864</v>
      </c>
      <c r="DT61" t="s">
        <v>472</v>
      </c>
      <c r="DU61" s="1265">
        <v>24809610.109999999</v>
      </c>
      <c r="DV61" s="1267">
        <v>22</v>
      </c>
    </row>
    <row r="62" spans="122:126">
      <c r="DR62" s="1264">
        <v>45688</v>
      </c>
      <c r="DS62" s="1373" t="s">
        <v>865</v>
      </c>
      <c r="DT62" t="s">
        <v>473</v>
      </c>
      <c r="DU62" s="1265">
        <v>18812743.91</v>
      </c>
      <c r="DV62" s="1267">
        <v>16</v>
      </c>
    </row>
    <row r="63" spans="122:126">
      <c r="DR63" s="1264">
        <v>45688</v>
      </c>
      <c r="DS63" s="1373" t="s">
        <v>866</v>
      </c>
      <c r="DT63" t="s">
        <v>474</v>
      </c>
      <c r="DU63" s="1265">
        <v>25658718.170000002</v>
      </c>
      <c r="DV63" s="1267">
        <v>21</v>
      </c>
    </row>
    <row r="64" spans="122:126">
      <c r="DR64" s="1264">
        <v>45688</v>
      </c>
      <c r="DS64" s="1373" t="s">
        <v>867</v>
      </c>
      <c r="DT64" t="s">
        <v>475</v>
      </c>
      <c r="DU64" s="1265">
        <v>19164447.280000001</v>
      </c>
      <c r="DV64" s="1267">
        <v>15</v>
      </c>
    </row>
    <row r="65" spans="122:126">
      <c r="DR65" s="1264">
        <v>45688</v>
      </c>
      <c r="DS65" s="1373" t="s">
        <v>868</v>
      </c>
      <c r="DT65" t="s">
        <v>476</v>
      </c>
      <c r="DU65" s="1265">
        <v>25301528.710000001</v>
      </c>
      <c r="DV65" s="1267">
        <v>19</v>
      </c>
    </row>
    <row r="66" spans="122:126">
      <c r="DR66" s="1264">
        <v>45688</v>
      </c>
      <c r="DS66" s="1373" t="s">
        <v>869</v>
      </c>
      <c r="DT66" t="s">
        <v>477</v>
      </c>
      <c r="DU66" s="1265">
        <v>27552518.59</v>
      </c>
      <c r="DV66" s="1267">
        <v>20</v>
      </c>
    </row>
    <row r="67" spans="122:126">
      <c r="DR67" s="1264">
        <v>45688</v>
      </c>
      <c r="DS67" s="1373" t="s">
        <v>870</v>
      </c>
      <c r="DT67" t="s">
        <v>478</v>
      </c>
      <c r="DU67" s="1265">
        <v>28499150.829999998</v>
      </c>
      <c r="DV67" s="1267">
        <v>20</v>
      </c>
    </row>
    <row r="68" spans="122:126">
      <c r="DR68" s="1264">
        <v>45688</v>
      </c>
      <c r="DS68" s="1373" t="s">
        <v>871</v>
      </c>
      <c r="DT68" t="s">
        <v>479</v>
      </c>
      <c r="DU68" s="1265">
        <v>23570037.579999998</v>
      </c>
      <c r="DV68" s="1267">
        <v>16</v>
      </c>
    </row>
    <row r="69" spans="122:126">
      <c r="DR69" s="1264">
        <v>45688</v>
      </c>
      <c r="DS69" s="1373" t="s">
        <v>872</v>
      </c>
      <c r="DT69" t="s">
        <v>480</v>
      </c>
      <c r="DU69" s="1265">
        <v>151621246.62</v>
      </c>
      <c r="DV69" s="1267">
        <v>88</v>
      </c>
    </row>
    <row r="70" spans="122:126">
      <c r="DR70" s="1264">
        <v>45688</v>
      </c>
      <c r="DS70" s="1373" t="s">
        <v>873</v>
      </c>
      <c r="DT70" t="s">
        <v>840</v>
      </c>
      <c r="DU70" s="1265">
        <v>2331.52</v>
      </c>
      <c r="DV70" s="1267">
        <v>0</v>
      </c>
    </row>
    <row r="71" spans="122:126">
      <c r="DR71" s="1264">
        <v>45688</v>
      </c>
      <c r="DS71" s="1373" t="s">
        <v>874</v>
      </c>
      <c r="DT71" t="s">
        <v>841</v>
      </c>
      <c r="DU71" s="1265">
        <v>140805.72</v>
      </c>
      <c r="DV71" s="1267">
        <v>0</v>
      </c>
    </row>
    <row r="72" spans="122:126">
      <c r="DR72" s="1264">
        <v>45688</v>
      </c>
      <c r="DS72" s="1373" t="s">
        <v>875</v>
      </c>
      <c r="DT72" t="s">
        <v>437</v>
      </c>
      <c r="DU72" s="1265">
        <v>2349937.69</v>
      </c>
      <c r="DV72" s="1267">
        <v>0</v>
      </c>
    </row>
    <row r="73" spans="122:126">
      <c r="DR73" s="1264">
        <v>45688</v>
      </c>
      <c r="DS73" s="1373" t="s">
        <v>876</v>
      </c>
      <c r="DT73" t="s">
        <v>485</v>
      </c>
      <c r="DU73" s="1265">
        <v>1031010.29</v>
      </c>
      <c r="DV73" s="1267">
        <v>24</v>
      </c>
    </row>
    <row r="74" spans="122:126">
      <c r="DR74" s="1264">
        <v>45688</v>
      </c>
      <c r="DS74" s="1373" t="s">
        <v>877</v>
      </c>
      <c r="DT74" t="s">
        <v>486</v>
      </c>
      <c r="DU74" s="1265">
        <v>10317354.210000001</v>
      </c>
      <c r="DV74" s="1267">
        <v>183</v>
      </c>
    </row>
    <row r="75" spans="122:126">
      <c r="DR75" s="1264">
        <v>45688</v>
      </c>
      <c r="DS75" s="1373" t="s">
        <v>878</v>
      </c>
      <c r="DT75" t="s">
        <v>487</v>
      </c>
      <c r="DU75" s="1265">
        <v>36880144.759999998</v>
      </c>
      <c r="DV75" s="1267">
        <v>494</v>
      </c>
    </row>
    <row r="76" spans="122:126">
      <c r="DR76" s="1264">
        <v>45688</v>
      </c>
      <c r="DS76" s="1373" t="s">
        <v>879</v>
      </c>
      <c r="DT76" t="s">
        <v>488</v>
      </c>
      <c r="DU76" s="1265">
        <v>95805047.700000003</v>
      </c>
      <c r="DV76" s="1267">
        <v>949</v>
      </c>
    </row>
    <row r="77" spans="122:126">
      <c r="DR77" s="1264">
        <v>45688</v>
      </c>
      <c r="DS77" s="1373" t="s">
        <v>880</v>
      </c>
      <c r="DT77" t="s">
        <v>489</v>
      </c>
      <c r="DU77" s="1265">
        <v>151529337.03</v>
      </c>
      <c r="DV77" s="1267">
        <v>1440</v>
      </c>
    </row>
    <row r="78" spans="122:126">
      <c r="DR78" s="1264">
        <v>45688</v>
      </c>
      <c r="DS78" s="1373" t="s">
        <v>881</v>
      </c>
      <c r="DT78" t="s">
        <v>490</v>
      </c>
      <c r="DU78" s="1265">
        <v>274735371.51999998</v>
      </c>
      <c r="DV78" s="1267">
        <v>2213</v>
      </c>
    </row>
    <row r="79" spans="122:126">
      <c r="DR79" s="1264">
        <v>45688</v>
      </c>
      <c r="DS79" s="1373" t="s">
        <v>882</v>
      </c>
      <c r="DT79" t="s">
        <v>491</v>
      </c>
      <c r="DU79" s="1265">
        <v>377959009.85000002</v>
      </c>
      <c r="DV79" s="1267">
        <v>2864</v>
      </c>
    </row>
    <row r="80" spans="122:126">
      <c r="DR80" s="1264">
        <v>45688</v>
      </c>
      <c r="DS80" s="1373" t="s">
        <v>883</v>
      </c>
      <c r="DT80" t="s">
        <v>492</v>
      </c>
      <c r="DU80" s="1265">
        <v>567108187.15999997</v>
      </c>
      <c r="DV80" s="1267">
        <v>3861</v>
      </c>
    </row>
    <row r="81" spans="122:126">
      <c r="DR81" s="1264">
        <v>45688</v>
      </c>
      <c r="DS81" s="1373" t="s">
        <v>884</v>
      </c>
      <c r="DT81" t="s">
        <v>493</v>
      </c>
      <c r="DU81" s="1265">
        <v>868841222</v>
      </c>
      <c r="DV81" s="1267">
        <v>5638</v>
      </c>
    </row>
    <row r="82" spans="122:126">
      <c r="DR82" s="1264">
        <v>45688</v>
      </c>
      <c r="DS82" s="1373" t="s">
        <v>885</v>
      </c>
      <c r="DT82" t="s">
        <v>494</v>
      </c>
      <c r="DU82" s="1265">
        <v>1679190795.74</v>
      </c>
      <c r="DV82" s="1267">
        <v>10055</v>
      </c>
    </row>
    <row r="83" spans="122:126">
      <c r="DR83" s="1264">
        <v>45688</v>
      </c>
      <c r="DS83" s="1373" t="s">
        <v>886</v>
      </c>
      <c r="DT83" t="s">
        <v>495</v>
      </c>
      <c r="DU83" s="1265">
        <v>3003232852.0999999</v>
      </c>
      <c r="DV83" s="1267">
        <v>21446</v>
      </c>
    </row>
    <row r="84" spans="122:126">
      <c r="DR84" s="1264">
        <v>45688</v>
      </c>
      <c r="DS84" s="1373" t="s">
        <v>887</v>
      </c>
      <c r="DT84" t="s">
        <v>1239</v>
      </c>
      <c r="DU84" s="1265">
        <v>815467394.60000002</v>
      </c>
      <c r="DV84" s="1267">
        <v>6813</v>
      </c>
    </row>
    <row r="85" spans="122:126">
      <c r="DR85" s="1264">
        <v>45688</v>
      </c>
      <c r="DS85" s="1373" t="s">
        <v>888</v>
      </c>
      <c r="DT85" t="s">
        <v>840</v>
      </c>
      <c r="DU85" s="1265">
        <v>3.2</v>
      </c>
      <c r="DV85" s="1267">
        <v>0</v>
      </c>
    </row>
    <row r="86" spans="122:126">
      <c r="DR86" s="1264">
        <v>45688</v>
      </c>
      <c r="DS86" s="1373" t="s">
        <v>889</v>
      </c>
      <c r="DT86" t="s">
        <v>841</v>
      </c>
      <c r="DU86" s="1265">
        <v>92.67</v>
      </c>
      <c r="DV86" s="1267">
        <v>0</v>
      </c>
    </row>
    <row r="87" spans="122:126">
      <c r="DR87" s="1264">
        <v>45688</v>
      </c>
      <c r="DS87" s="1373" t="s">
        <v>890</v>
      </c>
      <c r="DT87" t="s">
        <v>437</v>
      </c>
      <c r="DU87" s="1265">
        <v>120</v>
      </c>
      <c r="DV87" s="1267">
        <v>0</v>
      </c>
    </row>
    <row r="88" spans="122:126">
      <c r="DR88" s="1264">
        <v>45688</v>
      </c>
      <c r="DS88" s="1373" t="s">
        <v>891</v>
      </c>
      <c r="DT88" t="s">
        <v>485</v>
      </c>
      <c r="DU88" s="1265">
        <v>31600664.969999999</v>
      </c>
      <c r="DV88" s="1267">
        <v>1140</v>
      </c>
    </row>
    <row r="89" spans="122:126">
      <c r="DR89" s="1264">
        <v>45688</v>
      </c>
      <c r="DS89" s="1373" t="s">
        <v>892</v>
      </c>
      <c r="DT89" t="s">
        <v>486</v>
      </c>
      <c r="DU89" s="1265">
        <v>123275540.68000001</v>
      </c>
      <c r="DV89" s="1267">
        <v>2389</v>
      </c>
    </row>
    <row r="90" spans="122:126">
      <c r="DR90" s="1264">
        <v>45688</v>
      </c>
      <c r="DS90" s="1373" t="s">
        <v>893</v>
      </c>
      <c r="DT90" t="s">
        <v>487</v>
      </c>
      <c r="DU90" s="1265">
        <v>257754060.47999999</v>
      </c>
      <c r="DV90" s="1267">
        <v>3412</v>
      </c>
    </row>
    <row r="91" spans="122:126">
      <c r="DR91" s="1264">
        <v>45688</v>
      </c>
      <c r="DS91" s="1373" t="s">
        <v>894</v>
      </c>
      <c r="DT91" t="s">
        <v>488</v>
      </c>
      <c r="DU91" s="1265">
        <v>448879256.58999997</v>
      </c>
      <c r="DV91" s="1267">
        <v>4360</v>
      </c>
    </row>
    <row r="92" spans="122:126">
      <c r="DR92" s="1264">
        <v>45688</v>
      </c>
      <c r="DS92" s="1373" t="s">
        <v>895</v>
      </c>
      <c r="DT92" t="s">
        <v>489</v>
      </c>
      <c r="DU92" s="1265">
        <v>698366269.24000001</v>
      </c>
      <c r="DV92" s="1267">
        <v>5569</v>
      </c>
    </row>
    <row r="93" spans="122:126">
      <c r="DR93" s="1264">
        <v>45688</v>
      </c>
      <c r="DS93" s="1373" t="s">
        <v>896</v>
      </c>
      <c r="DT93" t="s">
        <v>490</v>
      </c>
      <c r="DU93" s="1265">
        <v>873199038.07000005</v>
      </c>
      <c r="DV93" s="1267">
        <v>6351</v>
      </c>
    </row>
    <row r="94" spans="122:126">
      <c r="DR94" s="1264">
        <v>45688</v>
      </c>
      <c r="DS94" s="1373" t="s">
        <v>897</v>
      </c>
      <c r="DT94" t="s">
        <v>491</v>
      </c>
      <c r="DU94" s="1265">
        <v>1081668001.72</v>
      </c>
      <c r="DV94" s="1267">
        <v>7123</v>
      </c>
    </row>
    <row r="95" spans="122:126">
      <c r="DR95" s="1264">
        <v>45688</v>
      </c>
      <c r="DS95" s="1373" t="s">
        <v>898</v>
      </c>
      <c r="DT95" t="s">
        <v>492</v>
      </c>
      <c r="DU95" s="1265">
        <v>1219684845.5699999</v>
      </c>
      <c r="DV95" s="1267">
        <v>7646</v>
      </c>
    </row>
    <row r="96" spans="122:126">
      <c r="DR96" s="1264">
        <v>45688</v>
      </c>
      <c r="DS96" s="1373" t="s">
        <v>899</v>
      </c>
      <c r="DT96" t="s">
        <v>493</v>
      </c>
      <c r="DU96" s="1265">
        <v>1388538568.8099999</v>
      </c>
      <c r="DV96" s="1267">
        <v>8230</v>
      </c>
    </row>
    <row r="97" spans="122:126">
      <c r="DR97" s="1264">
        <v>45688</v>
      </c>
      <c r="DS97" s="1373" t="s">
        <v>900</v>
      </c>
      <c r="DT97" t="s">
        <v>494</v>
      </c>
      <c r="DU97" s="1265">
        <v>1431785552.3099999</v>
      </c>
      <c r="DV97" s="1267">
        <v>7731</v>
      </c>
    </row>
    <row r="98" spans="122:126">
      <c r="DR98" s="1264">
        <v>45688</v>
      </c>
      <c r="DS98" s="1373" t="s">
        <v>901</v>
      </c>
      <c r="DT98" t="s">
        <v>495</v>
      </c>
      <c r="DU98" s="1265">
        <v>327345928.51999998</v>
      </c>
      <c r="DV98" s="1267">
        <v>2029</v>
      </c>
    </row>
    <row r="99" spans="122:126">
      <c r="DR99" s="1264">
        <v>45688</v>
      </c>
      <c r="DS99" s="1373" t="s">
        <v>902</v>
      </c>
      <c r="DT99" t="s">
        <v>1239</v>
      </c>
      <c r="DU99" s="1265">
        <v>0</v>
      </c>
      <c r="DV99" s="1267">
        <v>0</v>
      </c>
    </row>
    <row r="100" spans="122:126">
      <c r="DR100" s="1264">
        <v>45688</v>
      </c>
      <c r="DS100" s="1373" t="s">
        <v>903</v>
      </c>
      <c r="DT100" t="s">
        <v>840</v>
      </c>
      <c r="DU100" s="1265">
        <v>0.4</v>
      </c>
      <c r="DV100" s="1267">
        <v>0</v>
      </c>
    </row>
    <row r="101" spans="122:126">
      <c r="DR101" s="1264">
        <v>45688</v>
      </c>
      <c r="DS101" s="1373" t="s">
        <v>904</v>
      </c>
      <c r="DT101" t="s">
        <v>841</v>
      </c>
      <c r="DU101" s="1265">
        <v>70.319999999999993</v>
      </c>
      <c r="DV101" s="1267">
        <v>0</v>
      </c>
    </row>
    <row r="102" spans="122:126">
      <c r="DR102" s="1264">
        <v>45688</v>
      </c>
      <c r="DS102" s="1373" t="s">
        <v>905</v>
      </c>
      <c r="DT102" t="s">
        <v>437</v>
      </c>
      <c r="DU102" s="1265">
        <v>119.77</v>
      </c>
      <c r="DV102" s="1267">
        <v>0</v>
      </c>
    </row>
    <row r="103" spans="122:126">
      <c r="DR103" s="1264">
        <v>45688</v>
      </c>
      <c r="DS103" s="1373" t="s">
        <v>906</v>
      </c>
      <c r="DT103" t="s">
        <v>497</v>
      </c>
      <c r="DU103" s="1265">
        <v>381507.39</v>
      </c>
      <c r="DV103" s="1267">
        <v>7</v>
      </c>
    </row>
    <row r="104" spans="122:126">
      <c r="DR104" s="1264">
        <v>45688</v>
      </c>
      <c r="DS104" s="1373" t="s">
        <v>907</v>
      </c>
      <c r="DT104" t="s">
        <v>498</v>
      </c>
      <c r="DU104" s="1265">
        <v>1434636.37</v>
      </c>
      <c r="DV104" s="1267">
        <v>31</v>
      </c>
    </row>
    <row r="105" spans="122:126">
      <c r="DR105" s="1264">
        <v>45688</v>
      </c>
      <c r="DS105" s="1373" t="s">
        <v>908</v>
      </c>
      <c r="DT105" t="s">
        <v>499</v>
      </c>
      <c r="DU105" s="1265">
        <v>2984248.38</v>
      </c>
      <c r="DV105" s="1267">
        <v>71</v>
      </c>
    </row>
    <row r="106" spans="122:126">
      <c r="DR106" s="1264">
        <v>45688</v>
      </c>
      <c r="DS106" s="1373" t="s">
        <v>909</v>
      </c>
      <c r="DT106" t="s">
        <v>500</v>
      </c>
      <c r="DU106" s="1265">
        <v>10415287.66</v>
      </c>
      <c r="DV106" s="1267">
        <v>246</v>
      </c>
    </row>
    <row r="107" spans="122:126">
      <c r="DR107" s="1264">
        <v>45688</v>
      </c>
      <c r="DS107" s="1373" t="s">
        <v>910</v>
      </c>
      <c r="DT107" t="s">
        <v>501</v>
      </c>
      <c r="DU107" s="1265">
        <v>10720896.35</v>
      </c>
      <c r="DV107" s="1267">
        <v>200</v>
      </c>
    </row>
    <row r="108" spans="122:126">
      <c r="DR108" s="1264">
        <v>45688</v>
      </c>
      <c r="DS108" s="1373" t="s">
        <v>911</v>
      </c>
      <c r="DT108" t="s">
        <v>502</v>
      </c>
      <c r="DU108" s="1265">
        <v>14416782.68</v>
      </c>
      <c r="DV108" s="1267">
        <v>287</v>
      </c>
    </row>
    <row r="109" spans="122:126">
      <c r="DR109" s="1264">
        <v>45688</v>
      </c>
      <c r="DS109" s="1373" t="s">
        <v>912</v>
      </c>
      <c r="DT109" t="s">
        <v>503</v>
      </c>
      <c r="DU109" s="1265">
        <v>127712297.52</v>
      </c>
      <c r="DV109" s="1267">
        <v>2036</v>
      </c>
    </row>
    <row r="110" spans="122:126">
      <c r="DR110" s="1264">
        <v>45688</v>
      </c>
      <c r="DS110" s="1373" t="s">
        <v>913</v>
      </c>
      <c r="DT110" t="s">
        <v>504</v>
      </c>
      <c r="DU110" s="1265">
        <v>30814373.960000001</v>
      </c>
      <c r="DV110" s="1267">
        <v>484</v>
      </c>
    </row>
    <row r="111" spans="122:126">
      <c r="DR111" s="1264">
        <v>45688</v>
      </c>
      <c r="DS111" s="1373" t="s">
        <v>914</v>
      </c>
      <c r="DT111" t="s">
        <v>505</v>
      </c>
      <c r="DU111" s="1265">
        <v>153738431.96000001</v>
      </c>
      <c r="DV111" s="1267">
        <v>2020</v>
      </c>
    </row>
    <row r="112" spans="122:126">
      <c r="DR112" s="1264">
        <v>45688</v>
      </c>
      <c r="DS112" s="1373" t="s">
        <v>915</v>
      </c>
      <c r="DT112" t="s">
        <v>506</v>
      </c>
      <c r="DU112" s="1265">
        <v>57688176.460000001</v>
      </c>
      <c r="DV112" s="1267">
        <v>694</v>
      </c>
    </row>
    <row r="113" spans="122:126">
      <c r="DR113" s="1264">
        <v>45688</v>
      </c>
      <c r="DS113" s="1373" t="s">
        <v>916</v>
      </c>
      <c r="DT113" t="s">
        <v>507</v>
      </c>
      <c r="DU113" s="1265">
        <v>89337473.25</v>
      </c>
      <c r="DV113" s="1267">
        <v>965</v>
      </c>
    </row>
    <row r="114" spans="122:126">
      <c r="DR114" s="1264">
        <v>45688</v>
      </c>
      <c r="DS114" s="1373" t="s">
        <v>917</v>
      </c>
      <c r="DT114" t="s">
        <v>508</v>
      </c>
      <c r="DU114" s="1265">
        <v>711029439.78999996</v>
      </c>
      <c r="DV114" s="1267">
        <v>7427</v>
      </c>
    </row>
    <row r="115" spans="122:126">
      <c r="DR115" s="1264">
        <v>45688</v>
      </c>
      <c r="DS115" s="1373" t="s">
        <v>918</v>
      </c>
      <c r="DT115" t="s">
        <v>509</v>
      </c>
      <c r="DU115" s="1265">
        <v>117608846.75</v>
      </c>
      <c r="DV115" s="1267">
        <v>1093</v>
      </c>
    </row>
    <row r="116" spans="122:126">
      <c r="DR116" s="1264">
        <v>45688</v>
      </c>
      <c r="DS116" s="1373" t="s">
        <v>919</v>
      </c>
      <c r="DT116" t="s">
        <v>510</v>
      </c>
      <c r="DU116" s="1265">
        <v>283549102</v>
      </c>
      <c r="DV116" s="1267">
        <v>2418</v>
      </c>
    </row>
    <row r="117" spans="122:126">
      <c r="DR117" s="1264">
        <v>45688</v>
      </c>
      <c r="DS117" s="1373" t="s">
        <v>920</v>
      </c>
      <c r="DT117" t="s">
        <v>511</v>
      </c>
      <c r="DU117" s="1265">
        <v>154509008.90000001</v>
      </c>
      <c r="DV117" s="1267">
        <v>1169</v>
      </c>
    </row>
    <row r="118" spans="122:126">
      <c r="DR118" s="1264">
        <v>45688</v>
      </c>
      <c r="DS118" s="1373" t="s">
        <v>921</v>
      </c>
      <c r="DT118" t="s">
        <v>512</v>
      </c>
      <c r="DU118" s="1265">
        <v>142600823.28999999</v>
      </c>
      <c r="DV118" s="1267">
        <v>1000</v>
      </c>
    </row>
    <row r="119" spans="122:126">
      <c r="DR119" s="1264">
        <v>45688</v>
      </c>
      <c r="DS119" s="1373" t="s">
        <v>922</v>
      </c>
      <c r="DT119" t="s">
        <v>513</v>
      </c>
      <c r="DU119" s="1265">
        <v>2043023116.5699999</v>
      </c>
      <c r="DV119" s="1267">
        <v>14356</v>
      </c>
    </row>
    <row r="120" spans="122:126">
      <c r="DR120" s="1264">
        <v>45688</v>
      </c>
      <c r="DS120" s="1373" t="s">
        <v>923</v>
      </c>
      <c r="DT120" t="s">
        <v>514</v>
      </c>
      <c r="DU120" s="1265">
        <v>235908754.19999999</v>
      </c>
      <c r="DV120" s="1267">
        <v>1469</v>
      </c>
    </row>
    <row r="121" spans="122:126">
      <c r="DR121" s="1264">
        <v>45688</v>
      </c>
      <c r="DS121" s="1373" t="s">
        <v>924</v>
      </c>
      <c r="DT121" t="s">
        <v>515</v>
      </c>
      <c r="DU121" s="1265">
        <v>346096861.79000002</v>
      </c>
      <c r="DV121" s="1267">
        <v>1997</v>
      </c>
    </row>
    <row r="122" spans="122:126">
      <c r="DR122" s="1264">
        <v>45688</v>
      </c>
      <c r="DS122" s="1373" t="s">
        <v>925</v>
      </c>
      <c r="DT122" t="s">
        <v>516</v>
      </c>
      <c r="DU122" s="1265">
        <v>127298061.72</v>
      </c>
      <c r="DV122" s="1267">
        <v>768</v>
      </c>
    </row>
    <row r="123" spans="122:126">
      <c r="DR123" s="1264">
        <v>45688</v>
      </c>
      <c r="DS123" s="1373" t="s">
        <v>926</v>
      </c>
      <c r="DT123" t="s">
        <v>517</v>
      </c>
      <c r="DU123" s="1265">
        <v>86332527.560000002</v>
      </c>
      <c r="DV123" s="1267">
        <v>533</v>
      </c>
    </row>
    <row r="124" spans="122:126">
      <c r="DR124" s="1264">
        <v>45688</v>
      </c>
      <c r="DS124" s="1373" t="s">
        <v>927</v>
      </c>
      <c r="DT124" t="s">
        <v>518</v>
      </c>
      <c r="DU124" s="1265">
        <v>2693171638.4899998</v>
      </c>
      <c r="DV124" s="1267">
        <v>14280</v>
      </c>
    </row>
    <row r="125" spans="122:126">
      <c r="DR125" s="1264">
        <v>45688</v>
      </c>
      <c r="DS125" s="1373" t="s">
        <v>928</v>
      </c>
      <c r="DT125" t="s">
        <v>519</v>
      </c>
      <c r="DU125" s="1265">
        <v>147766788.94</v>
      </c>
      <c r="DV125" s="1267">
        <v>821</v>
      </c>
    </row>
    <row r="126" spans="122:126">
      <c r="DR126" s="1264">
        <v>45688</v>
      </c>
      <c r="DS126" s="1373" t="s">
        <v>929</v>
      </c>
      <c r="DT126" t="s">
        <v>520</v>
      </c>
      <c r="DU126" s="1265">
        <v>251792750.61000001</v>
      </c>
      <c r="DV126" s="1267">
        <v>1245</v>
      </c>
    </row>
    <row r="127" spans="122:126">
      <c r="DR127" s="1264">
        <v>45688</v>
      </c>
      <c r="DS127" s="1373" t="s">
        <v>930</v>
      </c>
      <c r="DT127" t="s">
        <v>521</v>
      </c>
      <c r="DU127" s="1265">
        <v>18349773.420000002</v>
      </c>
      <c r="DV127" s="1267">
        <v>126</v>
      </c>
    </row>
    <row r="128" spans="122:126">
      <c r="DR128" s="1264">
        <v>45688</v>
      </c>
      <c r="DS128" s="1373" t="s">
        <v>931</v>
      </c>
      <c r="DT128" t="s">
        <v>522</v>
      </c>
      <c r="DU128" s="1265">
        <v>2697296.36</v>
      </c>
      <c r="DV128" s="1267">
        <v>25</v>
      </c>
    </row>
    <row r="129" spans="122:126">
      <c r="DR129" s="1264">
        <v>45688</v>
      </c>
      <c r="DS129" s="1373" t="s">
        <v>932</v>
      </c>
      <c r="DT129" t="s">
        <v>523</v>
      </c>
      <c r="DU129" s="1265">
        <v>20718824.59</v>
      </c>
      <c r="DV129" s="1267">
        <v>212</v>
      </c>
    </row>
    <row r="130" spans="122:126">
      <c r="DR130" s="1264">
        <v>45688</v>
      </c>
      <c r="DS130" s="1373" t="s">
        <v>933</v>
      </c>
      <c r="DT130" t="s">
        <v>840</v>
      </c>
      <c r="DU130" s="1265">
        <v>4</v>
      </c>
      <c r="DV130" s="1267">
        <v>0</v>
      </c>
    </row>
    <row r="131" spans="122:126">
      <c r="DR131" s="1264">
        <v>45688</v>
      </c>
      <c r="DS131" s="1373" t="s">
        <v>934</v>
      </c>
      <c r="DT131" t="s">
        <v>841</v>
      </c>
      <c r="DU131" s="1265">
        <v>21.18</v>
      </c>
      <c r="DV131" s="1267">
        <v>0</v>
      </c>
    </row>
    <row r="132" spans="122:126">
      <c r="DR132" s="1264">
        <v>45688</v>
      </c>
      <c r="DS132" s="1373" t="s">
        <v>935</v>
      </c>
      <c r="DT132" t="s">
        <v>437</v>
      </c>
      <c r="DU132" s="1265">
        <v>30.08</v>
      </c>
      <c r="DV132" s="1267">
        <v>0</v>
      </c>
    </row>
    <row r="133" spans="122:126">
      <c r="DR133" s="1264">
        <v>45688</v>
      </c>
      <c r="DS133" s="1373" t="s">
        <v>936</v>
      </c>
      <c r="DT133" t="s">
        <v>525</v>
      </c>
      <c r="DU133" s="1265">
        <v>4181878.12</v>
      </c>
      <c r="DV133" s="1267">
        <v>344</v>
      </c>
    </row>
    <row r="134" spans="122:126">
      <c r="DR134" s="1264">
        <v>45688</v>
      </c>
      <c r="DS134" s="1373" t="s">
        <v>937</v>
      </c>
      <c r="DT134" t="s">
        <v>526</v>
      </c>
      <c r="DU134" s="1265">
        <v>19149888.489999998</v>
      </c>
      <c r="DV134" s="1267">
        <v>918</v>
      </c>
    </row>
    <row r="135" spans="122:126">
      <c r="DR135" s="1264">
        <v>45688</v>
      </c>
      <c r="DS135" s="1373" t="s">
        <v>938</v>
      </c>
      <c r="DT135" t="s">
        <v>527</v>
      </c>
      <c r="DU135" s="1265">
        <v>36961518.189999998</v>
      </c>
      <c r="DV135" s="1267">
        <v>1231</v>
      </c>
    </row>
    <row r="136" spans="122:126">
      <c r="DR136" s="1264">
        <v>45688</v>
      </c>
      <c r="DS136" s="1373" t="s">
        <v>939</v>
      </c>
      <c r="DT136" t="s">
        <v>528</v>
      </c>
      <c r="DU136" s="1265">
        <v>60511521.18</v>
      </c>
      <c r="DV136" s="1267">
        <v>1474</v>
      </c>
    </row>
    <row r="137" spans="122:126">
      <c r="DR137" s="1264">
        <v>45688</v>
      </c>
      <c r="DS137" s="1373" t="s">
        <v>940</v>
      </c>
      <c r="DT137" t="s">
        <v>529</v>
      </c>
      <c r="DU137" s="1265">
        <v>88266683.469999999</v>
      </c>
      <c r="DV137" s="1267">
        <v>1680</v>
      </c>
    </row>
    <row r="138" spans="122:126">
      <c r="DR138" s="1264">
        <v>45688</v>
      </c>
      <c r="DS138" s="1373" t="s">
        <v>941</v>
      </c>
      <c r="DT138" t="s">
        <v>498</v>
      </c>
      <c r="DU138" s="1265">
        <v>124460130.87</v>
      </c>
      <c r="DV138" s="1267">
        <v>2033</v>
      </c>
    </row>
    <row r="139" spans="122:126">
      <c r="DR139" s="1264">
        <v>45688</v>
      </c>
      <c r="DS139" s="1373" t="s">
        <v>942</v>
      </c>
      <c r="DT139" t="s">
        <v>499</v>
      </c>
      <c r="DU139" s="1265">
        <v>167008560.63999999</v>
      </c>
      <c r="DV139" s="1267">
        <v>2361</v>
      </c>
    </row>
    <row r="140" spans="122:126">
      <c r="DR140" s="1264">
        <v>45688</v>
      </c>
      <c r="DS140" s="1373" t="s">
        <v>943</v>
      </c>
      <c r="DT140" t="s">
        <v>500</v>
      </c>
      <c r="DU140" s="1265">
        <v>190248666.27000001</v>
      </c>
      <c r="DV140" s="1267">
        <v>2407</v>
      </c>
    </row>
    <row r="141" spans="122:126">
      <c r="DR141" s="1264">
        <v>45688</v>
      </c>
      <c r="DS141" s="1373" t="s">
        <v>944</v>
      </c>
      <c r="DT141" t="s">
        <v>501</v>
      </c>
      <c r="DU141" s="1265">
        <v>233696347</v>
      </c>
      <c r="DV141" s="1267">
        <v>2557</v>
      </c>
    </row>
    <row r="142" spans="122:126">
      <c r="DR142" s="1264">
        <v>45688</v>
      </c>
      <c r="DS142" s="1373" t="s">
        <v>945</v>
      </c>
      <c r="DT142" t="s">
        <v>502</v>
      </c>
      <c r="DU142" s="1265">
        <v>279085467.31</v>
      </c>
      <c r="DV142" s="1267">
        <v>2754</v>
      </c>
    </row>
    <row r="143" spans="122:126">
      <c r="DR143" s="1264">
        <v>45688</v>
      </c>
      <c r="DS143" s="1373" t="s">
        <v>946</v>
      </c>
      <c r="DT143" t="s">
        <v>503</v>
      </c>
      <c r="DU143" s="1265">
        <v>327070161.38999999</v>
      </c>
      <c r="DV143" s="1267">
        <v>2928</v>
      </c>
    </row>
    <row r="144" spans="122:126">
      <c r="DR144" s="1264">
        <v>45688</v>
      </c>
      <c r="DS144" s="1373" t="s">
        <v>947</v>
      </c>
      <c r="DT144" t="s">
        <v>504</v>
      </c>
      <c r="DU144" s="1265">
        <v>336141077.51999998</v>
      </c>
      <c r="DV144" s="1267">
        <v>2833</v>
      </c>
    </row>
    <row r="145" spans="122:126">
      <c r="DR145" s="1264">
        <v>45688</v>
      </c>
      <c r="DS145" s="1373" t="s">
        <v>1240</v>
      </c>
      <c r="DT145" t="s">
        <v>505</v>
      </c>
      <c r="DU145" s="1265">
        <v>375320433.62</v>
      </c>
      <c r="DV145" s="1267">
        <v>2822</v>
      </c>
    </row>
    <row r="146" spans="122:126">
      <c r="DR146" s="1264">
        <v>45688</v>
      </c>
      <c r="DS146" s="1373" t="s">
        <v>1241</v>
      </c>
      <c r="DT146" t="s">
        <v>506</v>
      </c>
      <c r="DU146" s="1265">
        <v>401003172.22000003</v>
      </c>
      <c r="DV146" s="1267">
        <v>2767</v>
      </c>
    </row>
    <row r="147" spans="122:126">
      <c r="DR147" s="1264">
        <v>45688</v>
      </c>
      <c r="DS147" s="1373" t="s">
        <v>1242</v>
      </c>
      <c r="DT147" t="s">
        <v>507</v>
      </c>
      <c r="DU147" s="1265">
        <v>451853553.56</v>
      </c>
      <c r="DV147" s="1267">
        <v>2945</v>
      </c>
    </row>
    <row r="148" spans="122:126">
      <c r="DR148" s="1264">
        <v>45688</v>
      </c>
      <c r="DS148" s="1373" t="s">
        <v>1243</v>
      </c>
      <c r="DT148" t="s">
        <v>508</v>
      </c>
      <c r="DU148" s="1265">
        <v>456269001.73000002</v>
      </c>
      <c r="DV148" s="1267">
        <v>2795</v>
      </c>
    </row>
    <row r="149" spans="122:126">
      <c r="DR149" s="1264">
        <v>45688</v>
      </c>
      <c r="DS149" s="1373" t="s">
        <v>1244</v>
      </c>
      <c r="DT149" t="s">
        <v>509</v>
      </c>
      <c r="DU149" s="1265">
        <v>523985059.52999997</v>
      </c>
      <c r="DV149" s="1267">
        <v>3021</v>
      </c>
    </row>
    <row r="150" spans="122:126">
      <c r="DR150" s="1264">
        <v>45688</v>
      </c>
      <c r="DS150" s="1373" t="s">
        <v>1245</v>
      </c>
      <c r="DT150" t="s">
        <v>510</v>
      </c>
      <c r="DU150" s="1265">
        <v>541802736.98000002</v>
      </c>
      <c r="DV150" s="1267">
        <v>2938</v>
      </c>
    </row>
    <row r="151" spans="122:126">
      <c r="DR151" s="1264">
        <v>45688</v>
      </c>
      <c r="DS151" s="1373" t="s">
        <v>1246</v>
      </c>
      <c r="DT151" t="s">
        <v>511</v>
      </c>
      <c r="DU151" s="1265">
        <v>525405802.73000002</v>
      </c>
      <c r="DV151" s="1267">
        <v>2796</v>
      </c>
    </row>
    <row r="152" spans="122:126">
      <c r="DR152" s="1264">
        <v>45688</v>
      </c>
      <c r="DS152" s="1373" t="s">
        <v>1247</v>
      </c>
      <c r="DT152" t="s">
        <v>512</v>
      </c>
      <c r="DU152" s="1265">
        <v>429149644.44</v>
      </c>
      <c r="DV152" s="1267">
        <v>2391</v>
      </c>
    </row>
    <row r="153" spans="122:126">
      <c r="DR153" s="1264">
        <v>45688</v>
      </c>
      <c r="DS153" s="1373" t="s">
        <v>1248</v>
      </c>
      <c r="DT153" s="1375" t="s">
        <v>513</v>
      </c>
      <c r="DU153" s="1265">
        <v>302446664.73000002</v>
      </c>
      <c r="DV153" s="1267">
        <v>1597</v>
      </c>
    </row>
    <row r="154" spans="122:126">
      <c r="DR154" s="1264">
        <v>45688</v>
      </c>
      <c r="DS154" s="1373" t="s">
        <v>1249</v>
      </c>
      <c r="DT154" s="1375" t="s">
        <v>514</v>
      </c>
      <c r="DU154" s="1265">
        <v>587172675.5</v>
      </c>
      <c r="DV154" s="1267">
        <v>2573</v>
      </c>
    </row>
    <row r="155" spans="122:126">
      <c r="DR155" s="1264">
        <v>45688</v>
      </c>
      <c r="DS155" s="1373" t="s">
        <v>1250</v>
      </c>
      <c r="DT155" s="1375" t="s">
        <v>515</v>
      </c>
      <c r="DU155" s="1265">
        <v>757838117.61000001</v>
      </c>
      <c r="DV155" s="1267">
        <v>2948</v>
      </c>
    </row>
    <row r="156" spans="122:126">
      <c r="DR156" s="1264">
        <v>45688</v>
      </c>
      <c r="DS156" s="1373" t="s">
        <v>1251</v>
      </c>
      <c r="DT156" s="1375" t="s">
        <v>516</v>
      </c>
      <c r="DU156" s="1265">
        <v>460558122.35000002</v>
      </c>
      <c r="DV156" s="1267">
        <v>1973</v>
      </c>
    </row>
    <row r="157" spans="122:126">
      <c r="DR157" s="1264">
        <v>45688</v>
      </c>
      <c r="DS157" s="1373" t="s">
        <v>1252</v>
      </c>
      <c r="DT157" s="1375" t="s">
        <v>517</v>
      </c>
      <c r="DU157" s="1265">
        <v>201962807.71000001</v>
      </c>
      <c r="DV157" s="1267">
        <v>891</v>
      </c>
    </row>
    <row r="158" spans="122:126">
      <c r="DR158" s="1264">
        <v>45688</v>
      </c>
      <c r="DS158" s="1373" t="s">
        <v>1253</v>
      </c>
      <c r="DT158" s="1375" t="s">
        <v>1254</v>
      </c>
      <c r="DU158" s="1265">
        <v>548033.80000000005</v>
      </c>
      <c r="DV158" s="1267">
        <v>3</v>
      </c>
    </row>
    <row r="159" spans="122:126">
      <c r="DR159" s="1264">
        <v>45688</v>
      </c>
      <c r="DS159" s="1373" t="s">
        <v>1255</v>
      </c>
      <c r="DT159" s="1375" t="s">
        <v>840</v>
      </c>
      <c r="DU159" s="1265">
        <v>0.08</v>
      </c>
      <c r="DV159" s="1267">
        <v>0</v>
      </c>
    </row>
    <row r="160" spans="122:126">
      <c r="DR160" s="1264">
        <v>45688</v>
      </c>
      <c r="DS160" s="1373" t="s">
        <v>1256</v>
      </c>
      <c r="DT160" s="1375" t="s">
        <v>841</v>
      </c>
      <c r="DU160" s="1265">
        <v>16.22</v>
      </c>
      <c r="DV160" s="1267">
        <v>0</v>
      </c>
    </row>
    <row r="161" spans="122:126">
      <c r="DR161" s="1264">
        <v>45688</v>
      </c>
      <c r="DS161" s="1373" t="s">
        <v>1257</v>
      </c>
      <c r="DT161" s="1375" t="s">
        <v>437</v>
      </c>
      <c r="DU161" s="1265">
        <v>25.5</v>
      </c>
      <c r="DV161" s="1267">
        <v>0</v>
      </c>
    </row>
    <row r="162" spans="122:126">
      <c r="DR162" s="1264">
        <v>45688</v>
      </c>
      <c r="DS162" s="1373" t="s">
        <v>948</v>
      </c>
      <c r="DT162" s="1375">
        <v>2010</v>
      </c>
      <c r="DU162" s="1265">
        <v>99911579.870000005</v>
      </c>
      <c r="DV162" s="1267">
        <v>1700</v>
      </c>
    </row>
    <row r="163" spans="122:126">
      <c r="DR163" s="1264">
        <v>45688</v>
      </c>
      <c r="DS163" s="1373" t="s">
        <v>949</v>
      </c>
      <c r="DT163" s="1375">
        <v>2011</v>
      </c>
      <c r="DU163" s="1265">
        <v>84727230.599999994</v>
      </c>
      <c r="DV163" s="1267">
        <v>1472</v>
      </c>
    </row>
    <row r="164" spans="122:126">
      <c r="DR164" s="1264">
        <v>45688</v>
      </c>
      <c r="DS164" s="1373" t="s">
        <v>1258</v>
      </c>
      <c r="DT164" s="1375">
        <v>2012</v>
      </c>
      <c r="DU164" s="1265">
        <v>101508608.34999999</v>
      </c>
      <c r="DV164" s="1267">
        <v>1712</v>
      </c>
    </row>
    <row r="165" spans="122:126">
      <c r="DR165" s="1264">
        <v>45688</v>
      </c>
      <c r="DS165" s="1373" t="s">
        <v>1259</v>
      </c>
      <c r="DT165">
        <v>2013</v>
      </c>
      <c r="DU165" s="1265">
        <v>96282528.909999996</v>
      </c>
      <c r="DV165" s="1267">
        <v>1467</v>
      </c>
    </row>
    <row r="166" spans="122:126">
      <c r="DR166" s="1264">
        <v>45688</v>
      </c>
      <c r="DS166" s="1373" t="s">
        <v>1260</v>
      </c>
      <c r="DT166">
        <v>2014</v>
      </c>
      <c r="DU166" s="1265">
        <v>138481575.33000001</v>
      </c>
      <c r="DV166" s="1267">
        <v>1920</v>
      </c>
    </row>
    <row r="167" spans="122:126">
      <c r="DR167" s="1264">
        <v>45688</v>
      </c>
      <c r="DS167" s="1373" t="s">
        <v>1261</v>
      </c>
      <c r="DT167">
        <v>2015</v>
      </c>
      <c r="DU167" s="1265">
        <v>305165200.25999999</v>
      </c>
      <c r="DV167" s="1267">
        <v>3552</v>
      </c>
    </row>
    <row r="168" spans="122:126">
      <c r="DR168" s="1264">
        <v>45688</v>
      </c>
      <c r="DS168" s="1373" t="s">
        <v>1262</v>
      </c>
      <c r="DT168">
        <v>2016</v>
      </c>
      <c r="DU168" s="1265">
        <v>321309349.19999999</v>
      </c>
      <c r="DV168" s="1267">
        <v>3554</v>
      </c>
    </row>
    <row r="169" spans="122:126">
      <c r="DR169" s="1264">
        <v>45688</v>
      </c>
      <c r="DS169" s="1373" t="s">
        <v>1263</v>
      </c>
      <c r="DT169">
        <v>2017</v>
      </c>
      <c r="DU169" s="1265">
        <v>492380203.01999998</v>
      </c>
      <c r="DV169" s="1267">
        <v>4562</v>
      </c>
    </row>
    <row r="170" spans="122:126">
      <c r="DR170" s="1264">
        <v>45688</v>
      </c>
      <c r="DS170" s="1373" t="s">
        <v>1264</v>
      </c>
      <c r="DT170">
        <v>2018</v>
      </c>
      <c r="DU170" s="1265">
        <v>579102009.16999996</v>
      </c>
      <c r="DV170" s="1267">
        <v>4635</v>
      </c>
    </row>
    <row r="171" spans="122:126">
      <c r="DR171" s="1264">
        <v>45688</v>
      </c>
      <c r="DS171" s="1373" t="s">
        <v>1265</v>
      </c>
      <c r="DT171">
        <v>2019</v>
      </c>
      <c r="DU171" s="1265">
        <v>943426593.03999996</v>
      </c>
      <c r="DV171" s="1267">
        <v>6538</v>
      </c>
    </row>
    <row r="172" spans="122:126">
      <c r="DR172" s="1264">
        <v>45688</v>
      </c>
      <c r="DS172" s="1373" t="s">
        <v>1266</v>
      </c>
      <c r="DT172">
        <v>2020</v>
      </c>
      <c r="DU172" s="1265">
        <v>903880372</v>
      </c>
      <c r="DV172" s="1267">
        <v>5543</v>
      </c>
    </row>
    <row r="173" spans="122:126">
      <c r="DR173" s="1264">
        <v>45688</v>
      </c>
      <c r="DS173" s="1373" t="s">
        <v>1267</v>
      </c>
      <c r="DT173">
        <v>2021</v>
      </c>
      <c r="DU173" s="1265">
        <v>1475113472.24</v>
      </c>
      <c r="DV173" s="1267">
        <v>7556</v>
      </c>
    </row>
    <row r="174" spans="122:126">
      <c r="DR174" s="1264">
        <v>45688</v>
      </c>
      <c r="DS174" s="1373" t="s">
        <v>1268</v>
      </c>
      <c r="DT174">
        <v>2022</v>
      </c>
      <c r="DU174" s="1265">
        <v>1381692768.51</v>
      </c>
      <c r="DV174" s="1267">
        <v>6558</v>
      </c>
    </row>
    <row r="175" spans="122:126">
      <c r="DR175" s="1264">
        <v>45688</v>
      </c>
      <c r="DS175" s="1373" t="s">
        <v>1334</v>
      </c>
      <c r="DT175">
        <v>2023</v>
      </c>
      <c r="DU175" s="1265">
        <v>602647689.16999996</v>
      </c>
      <c r="DV175" s="1267">
        <v>3330</v>
      </c>
    </row>
    <row r="176" spans="122:126">
      <c r="DR176" s="1264">
        <v>45688</v>
      </c>
      <c r="DS176" s="1373" t="s">
        <v>1335</v>
      </c>
      <c r="DT176">
        <v>2024</v>
      </c>
      <c r="DU176" s="1265">
        <v>356468547.29000002</v>
      </c>
      <c r="DV176" s="1267">
        <v>1881</v>
      </c>
    </row>
    <row r="177" spans="122:126">
      <c r="DR177" s="1264">
        <v>45688</v>
      </c>
      <c r="DS177" s="1373" t="s">
        <v>950</v>
      </c>
      <c r="DT177" t="s">
        <v>152</v>
      </c>
      <c r="DU177" s="1265">
        <v>7882097726.96</v>
      </c>
      <c r="DV177" s="1267">
        <v>55980</v>
      </c>
    </row>
    <row r="178" spans="122:126">
      <c r="DR178" s="1264">
        <v>45688</v>
      </c>
      <c r="DS178" s="1373" t="s">
        <v>951</v>
      </c>
      <c r="DT178" t="s">
        <v>1156</v>
      </c>
      <c r="DU178" s="1265">
        <v>2358317195.2399998</v>
      </c>
      <c r="DV178" s="1267">
        <v>16565</v>
      </c>
    </row>
    <row r="179" spans="122:126">
      <c r="DR179" s="1264">
        <v>45688</v>
      </c>
      <c r="DS179" s="1373" t="s">
        <v>952</v>
      </c>
      <c r="DT179" t="s">
        <v>1157</v>
      </c>
      <c r="DU179" s="1265">
        <v>2911393889.21</v>
      </c>
      <c r="DV179" s="1267">
        <v>18960</v>
      </c>
    </row>
    <row r="180" spans="122:126">
      <c r="DR180" s="1264">
        <v>45688</v>
      </c>
      <c r="DS180" s="1373" t="s">
        <v>953</v>
      </c>
      <c r="DT180" t="s">
        <v>1158</v>
      </c>
      <c r="DU180" s="1265">
        <v>1211541322.45</v>
      </c>
      <c r="DV180" s="1267">
        <v>9735</v>
      </c>
    </row>
    <row r="181" spans="122:126">
      <c r="DR181" s="1264">
        <v>45688</v>
      </c>
      <c r="DS181" s="1373" t="s">
        <v>954</v>
      </c>
      <c r="DT181" t="s">
        <v>1159</v>
      </c>
      <c r="DU181" s="1265">
        <v>460207094.36000001</v>
      </c>
      <c r="DV181" s="1267">
        <v>3957</v>
      </c>
    </row>
    <row r="182" spans="122:126">
      <c r="DR182" s="1264">
        <v>45688</v>
      </c>
      <c r="DS182" s="1373" t="s">
        <v>955</v>
      </c>
      <c r="DT182" t="s">
        <v>1160</v>
      </c>
      <c r="DU182" s="1265">
        <v>271066005.13</v>
      </c>
      <c r="DV182" s="1267">
        <v>2366</v>
      </c>
    </row>
    <row r="183" spans="122:126">
      <c r="DR183" s="1264">
        <v>45688</v>
      </c>
      <c r="DS183" s="1373" t="s">
        <v>956</v>
      </c>
      <c r="DT183" t="s">
        <v>1161</v>
      </c>
      <c r="DU183" s="1265">
        <v>192795879.81999999</v>
      </c>
      <c r="DV183" s="1267">
        <v>1459</v>
      </c>
    </row>
    <row r="184" spans="122:126">
      <c r="DR184" s="1264">
        <v>45688</v>
      </c>
      <c r="DS184" s="1373" t="s">
        <v>957</v>
      </c>
      <c r="DT184" t="s">
        <v>1162</v>
      </c>
      <c r="DU184" s="1265">
        <v>280299539.69</v>
      </c>
      <c r="DV184" s="1267">
        <v>1571</v>
      </c>
    </row>
    <row r="185" spans="122:126">
      <c r="DR185" s="1264">
        <v>45688</v>
      </c>
      <c r="DS185" s="1373" t="s">
        <v>958</v>
      </c>
      <c r="DT185" t="s">
        <v>1163</v>
      </c>
      <c r="DU185" s="1265">
        <v>151271136.31999999</v>
      </c>
      <c r="DV185" s="1267">
        <v>1045</v>
      </c>
    </row>
    <row r="186" spans="122:126">
      <c r="DR186" s="1264">
        <v>45688</v>
      </c>
      <c r="DS186" s="1373" t="s">
        <v>959</v>
      </c>
      <c r="DT186" t="s">
        <v>1164</v>
      </c>
      <c r="DU186" s="1265">
        <v>44781700.200000003</v>
      </c>
      <c r="DV186" s="1267">
        <v>316</v>
      </c>
    </row>
    <row r="187" spans="122:126">
      <c r="DR187" s="1264">
        <v>45688</v>
      </c>
      <c r="DS187" s="1373" t="s">
        <v>960</v>
      </c>
      <c r="DT187" t="s">
        <v>1165</v>
      </c>
      <c r="DU187" s="1265">
        <v>423964.54</v>
      </c>
      <c r="DV187" s="1267">
        <v>6</v>
      </c>
    </row>
    <row r="188" spans="122:126">
      <c r="DR188" s="1264">
        <v>45688</v>
      </c>
      <c r="DS188" s="1373" t="s">
        <v>1269</v>
      </c>
      <c r="DT188" t="s">
        <v>840</v>
      </c>
      <c r="DU188" s="1265">
        <v>0</v>
      </c>
      <c r="DV188" s="1267">
        <v>0</v>
      </c>
    </row>
    <row r="189" spans="122:126">
      <c r="DR189" s="1264">
        <v>45688</v>
      </c>
      <c r="DS189" s="1373" t="s">
        <v>1270</v>
      </c>
      <c r="DT189" t="s">
        <v>841</v>
      </c>
      <c r="DU189" s="1265">
        <v>1.49</v>
      </c>
      <c r="DV189" s="1267">
        <v>0</v>
      </c>
    </row>
    <row r="190" spans="122:126">
      <c r="DR190" s="1264">
        <v>45688</v>
      </c>
      <c r="DS190" s="1373" t="s">
        <v>1271</v>
      </c>
      <c r="DT190" t="s">
        <v>437</v>
      </c>
      <c r="DU190" s="1265">
        <v>5.3</v>
      </c>
      <c r="DV190" s="1267">
        <v>0</v>
      </c>
    </row>
    <row r="191" spans="122:126">
      <c r="DR191" s="1264">
        <v>45688</v>
      </c>
      <c r="DS191" s="1373" t="s">
        <v>961</v>
      </c>
      <c r="DT191" t="s">
        <v>1272</v>
      </c>
      <c r="DU191" s="1265">
        <v>46322028.990000002</v>
      </c>
      <c r="DV191" s="1267">
        <v>530</v>
      </c>
    </row>
    <row r="192" spans="122:126">
      <c r="DR192" s="1264">
        <v>45688</v>
      </c>
      <c r="DS192" s="1373" t="s">
        <v>962</v>
      </c>
      <c r="DT192" t="s">
        <v>1273</v>
      </c>
      <c r="DU192" s="1265">
        <v>136919953.66</v>
      </c>
      <c r="DV192" s="1267">
        <v>1283</v>
      </c>
    </row>
    <row r="193" spans="122:126">
      <c r="DR193" s="1264">
        <v>45688</v>
      </c>
      <c r="DS193" s="1373" t="s">
        <v>963</v>
      </c>
      <c r="DT193" t="s">
        <v>1274</v>
      </c>
      <c r="DU193" s="1265">
        <v>304968136.75</v>
      </c>
      <c r="DV193" s="1267">
        <v>2775</v>
      </c>
    </row>
    <row r="194" spans="122:126">
      <c r="DR194" s="1264">
        <v>45688</v>
      </c>
      <c r="DS194" s="1373" t="s">
        <v>964</v>
      </c>
      <c r="DT194" t="s">
        <v>1275</v>
      </c>
      <c r="DU194" s="1265">
        <v>746165365.35000002</v>
      </c>
      <c r="DV194" s="1267">
        <v>6229</v>
      </c>
    </row>
    <row r="195" spans="122:126">
      <c r="DR195" s="1264">
        <v>45688</v>
      </c>
      <c r="DS195" s="1373" t="s">
        <v>1276</v>
      </c>
      <c r="DT195" t="s">
        <v>1277</v>
      </c>
      <c r="DU195" s="1265">
        <v>1454168638.8299999</v>
      </c>
      <c r="DV195" s="1267">
        <v>11190</v>
      </c>
    </row>
    <row r="196" spans="122:126">
      <c r="DR196" s="1264">
        <v>45688</v>
      </c>
      <c r="DS196" s="1373" t="s">
        <v>1278</v>
      </c>
      <c r="DT196" t="s">
        <v>1279</v>
      </c>
      <c r="DU196" s="1265">
        <v>2608408017.6300001</v>
      </c>
      <c r="DV196" s="1267">
        <v>17218</v>
      </c>
    </row>
    <row r="197" spans="122:126">
      <c r="DR197" s="1264">
        <v>45688</v>
      </c>
      <c r="DS197" s="1373" t="s">
        <v>1280</v>
      </c>
      <c r="DT197" t="s">
        <v>1281</v>
      </c>
      <c r="DU197" s="1265">
        <v>1238867400.0999999</v>
      </c>
      <c r="DV197" s="1267">
        <v>8404</v>
      </c>
    </row>
    <row r="198" spans="122:126">
      <c r="DR198" s="1264">
        <v>45688</v>
      </c>
      <c r="DS198" s="1373" t="s">
        <v>1282</v>
      </c>
      <c r="DT198" t="s">
        <v>1283</v>
      </c>
      <c r="DU198" s="1265">
        <v>680031225.95000005</v>
      </c>
      <c r="DV198" s="1267">
        <v>4052</v>
      </c>
    </row>
    <row r="199" spans="122:126">
      <c r="DR199" s="1264">
        <v>45688</v>
      </c>
      <c r="DS199" s="1373" t="s">
        <v>1284</v>
      </c>
      <c r="DT199" t="s">
        <v>1285</v>
      </c>
      <c r="DU199" s="1265">
        <v>373530808.29000002</v>
      </c>
      <c r="DV199" s="1267">
        <v>2377</v>
      </c>
    </row>
    <row r="200" spans="122:126">
      <c r="DR200" s="1264">
        <v>45688</v>
      </c>
      <c r="DS200" s="1373" t="s">
        <v>1286</v>
      </c>
      <c r="DT200" t="s">
        <v>1287</v>
      </c>
      <c r="DU200" s="1265">
        <v>172365486.78999999</v>
      </c>
      <c r="DV200" s="1267">
        <v>1134</v>
      </c>
    </row>
    <row r="201" spans="122:126">
      <c r="DR201" s="1264">
        <v>45688</v>
      </c>
      <c r="DS201" s="1373" t="s">
        <v>1288</v>
      </c>
      <c r="DT201" t="s">
        <v>1289</v>
      </c>
      <c r="DU201" s="1265">
        <v>120350664.62</v>
      </c>
      <c r="DV201" s="1267">
        <v>788</v>
      </c>
    </row>
    <row r="202" spans="122:126">
      <c r="DR202" s="1264">
        <v>45688</v>
      </c>
      <c r="DS202" s="1373" t="s">
        <v>1290</v>
      </c>
      <c r="DT202" t="s">
        <v>840</v>
      </c>
      <c r="DU202" s="1265">
        <v>0.34</v>
      </c>
      <c r="DV202" s="1267">
        <v>0</v>
      </c>
    </row>
    <row r="203" spans="122:126">
      <c r="DR203" s="1264">
        <v>45688</v>
      </c>
      <c r="DS203" s="1373" t="s">
        <v>1291</v>
      </c>
      <c r="DT203" t="s">
        <v>841</v>
      </c>
      <c r="DU203" s="1265">
        <v>32.9</v>
      </c>
      <c r="DV203" s="1267">
        <v>0</v>
      </c>
    </row>
    <row r="204" spans="122:126">
      <c r="DR204" s="1264">
        <v>45688</v>
      </c>
      <c r="DS204" s="1373" t="s">
        <v>1292</v>
      </c>
      <c r="DT204" t="s">
        <v>437</v>
      </c>
      <c r="DU204" s="1265">
        <v>59.99</v>
      </c>
      <c r="DV204" s="1267">
        <v>0</v>
      </c>
    </row>
    <row r="205" spans="122:126">
      <c r="DR205" s="1264">
        <v>45688</v>
      </c>
      <c r="DS205" s="1373" t="s">
        <v>965</v>
      </c>
      <c r="DT205" t="s">
        <v>535</v>
      </c>
      <c r="DU205" s="1265">
        <v>3428519834.1900001</v>
      </c>
      <c r="DV205" s="1267">
        <v>20427</v>
      </c>
    </row>
    <row r="206" spans="122:126">
      <c r="DR206" s="1264">
        <v>45688</v>
      </c>
      <c r="DS206" s="1373" t="s">
        <v>966</v>
      </c>
      <c r="DT206" t="s">
        <v>536</v>
      </c>
      <c r="DU206" s="1265">
        <v>252956713.47999999</v>
      </c>
      <c r="DV206" s="1267">
        <v>2247</v>
      </c>
    </row>
    <row r="207" spans="122:126">
      <c r="DR207" s="1264">
        <v>45688</v>
      </c>
      <c r="DS207" s="1373" t="s">
        <v>967</v>
      </c>
      <c r="DT207" t="s">
        <v>537</v>
      </c>
      <c r="DU207" s="1265">
        <v>765318542.46000004</v>
      </c>
      <c r="DV207" s="1267">
        <v>6545</v>
      </c>
    </row>
    <row r="208" spans="122:126">
      <c r="DR208" s="1264">
        <v>45688</v>
      </c>
      <c r="DS208" s="1373" t="s">
        <v>968</v>
      </c>
      <c r="DT208" t="s">
        <v>538</v>
      </c>
      <c r="DU208" s="1265">
        <v>349599659.93000001</v>
      </c>
      <c r="DV208" s="1267">
        <v>3098</v>
      </c>
    </row>
    <row r="209" spans="122:126">
      <c r="DR209" s="1264">
        <v>45688</v>
      </c>
      <c r="DS209" s="1373" t="s">
        <v>969</v>
      </c>
      <c r="DT209" t="s">
        <v>539</v>
      </c>
      <c r="DU209" s="1265">
        <v>104265785.81999999</v>
      </c>
      <c r="DV209" s="1267">
        <v>1067</v>
      </c>
    </row>
    <row r="210" spans="122:126">
      <c r="DR210" s="1264">
        <v>45688</v>
      </c>
      <c r="DS210" s="1373" t="s">
        <v>970</v>
      </c>
      <c r="DT210" t="s">
        <v>540</v>
      </c>
      <c r="DU210" s="1265">
        <v>274625449.63</v>
      </c>
      <c r="DV210" s="1267">
        <v>2264</v>
      </c>
    </row>
    <row r="211" spans="122:126">
      <c r="DR211" s="1264">
        <v>45688</v>
      </c>
      <c r="DS211" s="1373" t="s">
        <v>971</v>
      </c>
      <c r="DT211" t="s">
        <v>541</v>
      </c>
      <c r="DU211" s="1265">
        <v>211547697.63999999</v>
      </c>
      <c r="DV211" s="1267">
        <v>1608</v>
      </c>
    </row>
    <row r="212" spans="122:126">
      <c r="DR212" s="1264">
        <v>45688</v>
      </c>
      <c r="DS212" s="1373" t="s">
        <v>972</v>
      </c>
      <c r="DT212" t="s">
        <v>542</v>
      </c>
      <c r="DU212" s="1265">
        <v>578037759.89999998</v>
      </c>
      <c r="DV212" s="1267">
        <v>4244</v>
      </c>
    </row>
    <row r="213" spans="122:126">
      <c r="DR213" s="1264">
        <v>45688</v>
      </c>
      <c r="DS213" s="1373" t="s">
        <v>973</v>
      </c>
      <c r="DT213" t="s">
        <v>543</v>
      </c>
      <c r="DU213" s="1265">
        <v>607839211.41999996</v>
      </c>
      <c r="DV213" s="1267">
        <v>4471</v>
      </c>
    </row>
    <row r="214" spans="122:126">
      <c r="DR214" s="1264">
        <v>45688</v>
      </c>
      <c r="DS214" s="1373" t="s">
        <v>974</v>
      </c>
      <c r="DT214" t="s">
        <v>544</v>
      </c>
      <c r="DU214" s="1265">
        <v>633505666.67999995</v>
      </c>
      <c r="DV214" s="1267">
        <v>4199</v>
      </c>
    </row>
    <row r="215" spans="122:126">
      <c r="DR215" s="1264">
        <v>45688</v>
      </c>
      <c r="DS215" s="1373" t="s">
        <v>975</v>
      </c>
      <c r="DT215" t="s">
        <v>545</v>
      </c>
      <c r="DU215" s="1265">
        <v>63328798.189999998</v>
      </c>
      <c r="DV215" s="1267">
        <v>451</v>
      </c>
    </row>
    <row r="216" spans="122:126">
      <c r="DR216" s="1264">
        <v>45688</v>
      </c>
      <c r="DS216" s="1373" t="s">
        <v>976</v>
      </c>
      <c r="DT216" t="s">
        <v>546</v>
      </c>
      <c r="DU216" s="1265">
        <v>135537621.93000001</v>
      </c>
      <c r="DV216" s="1267">
        <v>1335</v>
      </c>
    </row>
    <row r="217" spans="122:126">
      <c r="DR217" s="1264">
        <v>45688</v>
      </c>
      <c r="DS217" s="1373" t="s">
        <v>977</v>
      </c>
      <c r="DT217" t="s">
        <v>547</v>
      </c>
      <c r="DU217" s="1265">
        <v>477014985.69</v>
      </c>
      <c r="DV217" s="1267">
        <v>4024</v>
      </c>
    </row>
    <row r="218" spans="122:126">
      <c r="DR218" s="1264">
        <v>45688</v>
      </c>
      <c r="DS218" s="1373" t="s">
        <v>978</v>
      </c>
      <c r="DT218" t="s">
        <v>549</v>
      </c>
      <c r="DU218" s="1265">
        <v>1315316989.5</v>
      </c>
      <c r="DV218" s="1267">
        <v>10496</v>
      </c>
    </row>
    <row r="219" spans="122:126">
      <c r="DR219" s="1264">
        <v>45688</v>
      </c>
      <c r="DS219" s="1373" t="s">
        <v>979</v>
      </c>
      <c r="DT219" t="s">
        <v>550</v>
      </c>
      <c r="DU219" s="1265">
        <v>945488629.88</v>
      </c>
      <c r="DV219" s="1267">
        <v>7471</v>
      </c>
    </row>
    <row r="220" spans="122:126">
      <c r="DR220" s="1264">
        <v>45688</v>
      </c>
      <c r="DS220" s="1373" t="s">
        <v>980</v>
      </c>
      <c r="DT220" t="s">
        <v>551</v>
      </c>
      <c r="DU220" s="1265">
        <v>5621292107.5799999</v>
      </c>
      <c r="DV220" s="1267">
        <v>38013</v>
      </c>
    </row>
    <row r="221" spans="122:126">
      <c r="DR221" s="1264">
        <v>45688</v>
      </c>
      <c r="DS221" s="1373" t="s">
        <v>981</v>
      </c>
      <c r="DT221" t="s">
        <v>1293</v>
      </c>
      <c r="DU221" s="1265">
        <v>1070751659.25</v>
      </c>
      <c r="DV221" s="1267">
        <v>7544</v>
      </c>
    </row>
    <row r="222" spans="122:126">
      <c r="DR222" s="1264">
        <v>45688</v>
      </c>
      <c r="DS222" s="1373" t="s">
        <v>982</v>
      </c>
      <c r="DT222" t="s">
        <v>552</v>
      </c>
      <c r="DU222" s="1265">
        <v>6811346067.71</v>
      </c>
      <c r="DV222" s="1267">
        <v>48436</v>
      </c>
    </row>
    <row r="223" spans="122:126">
      <c r="DR223" s="1264">
        <v>45688</v>
      </c>
      <c r="DS223" s="1373" t="s">
        <v>1294</v>
      </c>
      <c r="DT223" t="s">
        <v>554</v>
      </c>
      <c r="DU223" s="1265">
        <v>2660740.19</v>
      </c>
      <c r="DV223" s="1267">
        <v>2</v>
      </c>
    </row>
    <row r="224" spans="122:126">
      <c r="DR224" s="1264">
        <v>45688</v>
      </c>
      <c r="DS224" s="1373" t="s">
        <v>1295</v>
      </c>
      <c r="DT224" t="s">
        <v>555</v>
      </c>
      <c r="DU224" s="1265">
        <v>2349937.69</v>
      </c>
      <c r="DV224" s="1267">
        <v>1</v>
      </c>
    </row>
    <row r="225" spans="122:126">
      <c r="DR225" s="1264">
        <v>45688</v>
      </c>
      <c r="DS225" s="1373" t="s">
        <v>1296</v>
      </c>
      <c r="DT225" t="s">
        <v>556</v>
      </c>
      <c r="DU225" s="1265">
        <v>2330743.08</v>
      </c>
      <c r="DV225" s="1267">
        <v>3</v>
      </c>
    </row>
    <row r="226" spans="122:126">
      <c r="DR226" s="1264">
        <v>45688</v>
      </c>
      <c r="DS226" s="1373" t="s">
        <v>1297</v>
      </c>
      <c r="DT226" t="s">
        <v>557</v>
      </c>
      <c r="DU226" s="1265">
        <v>2319826.1</v>
      </c>
      <c r="DV226" s="1267">
        <v>1</v>
      </c>
    </row>
    <row r="227" spans="122:126">
      <c r="DR227" s="1264">
        <v>45688</v>
      </c>
      <c r="DS227" s="1373" t="s">
        <v>1298</v>
      </c>
      <c r="DT227" t="s">
        <v>558</v>
      </c>
      <c r="DU227" s="1265">
        <v>2217499.23</v>
      </c>
      <c r="DV227" s="1267">
        <v>1</v>
      </c>
    </row>
    <row r="228" spans="122:126">
      <c r="DR228" s="1264">
        <v>45688</v>
      </c>
      <c r="DS228" s="1373" t="s">
        <v>1299</v>
      </c>
      <c r="DT228" t="s">
        <v>559</v>
      </c>
      <c r="DU228" s="1265">
        <v>2146725.9300000002</v>
      </c>
      <c r="DV228" s="1267">
        <v>1</v>
      </c>
    </row>
    <row r="229" spans="122:126">
      <c r="DR229" s="1264">
        <v>45688</v>
      </c>
      <c r="DS229" s="1373" t="s">
        <v>1300</v>
      </c>
      <c r="DT229" t="s">
        <v>560</v>
      </c>
      <c r="DU229" s="1265">
        <v>2129303.9</v>
      </c>
      <c r="DV229" s="1267">
        <v>1</v>
      </c>
    </row>
    <row r="230" spans="122:126">
      <c r="DR230" s="1264">
        <v>45688</v>
      </c>
      <c r="DS230" s="1373" t="s">
        <v>1301</v>
      </c>
      <c r="DT230" t="s">
        <v>561</v>
      </c>
      <c r="DU230" s="1265">
        <v>2123667.67</v>
      </c>
      <c r="DV230" s="1267">
        <v>1</v>
      </c>
    </row>
    <row r="231" spans="122:126">
      <c r="DR231" s="1264">
        <v>45688</v>
      </c>
      <c r="DS231" s="1373" t="s">
        <v>1302</v>
      </c>
      <c r="DT231" t="s">
        <v>562</v>
      </c>
      <c r="DU231" s="1265">
        <v>2117108.41</v>
      </c>
      <c r="DV231" s="1267">
        <v>1</v>
      </c>
    </row>
    <row r="232" spans="122:126">
      <c r="DR232" s="1264">
        <v>45688</v>
      </c>
      <c r="DS232" s="1373" t="s">
        <v>1303</v>
      </c>
      <c r="DT232" t="s">
        <v>563</v>
      </c>
      <c r="DU232" s="1265">
        <v>2067824.02</v>
      </c>
      <c r="DV232" s="1267">
        <v>1</v>
      </c>
    </row>
    <row r="233" spans="122:126">
      <c r="DR233" s="1264">
        <v>45688</v>
      </c>
      <c r="DS233" s="1373" t="s">
        <v>1304</v>
      </c>
      <c r="DT233" t="s">
        <v>564</v>
      </c>
      <c r="DU233" s="1265">
        <v>2035162.09</v>
      </c>
      <c r="DV233" s="1267">
        <v>1</v>
      </c>
    </row>
    <row r="234" spans="122:126">
      <c r="DR234" s="1264">
        <v>45688</v>
      </c>
      <c r="DS234" s="1373" t="s">
        <v>1305</v>
      </c>
      <c r="DT234" t="s">
        <v>565</v>
      </c>
      <c r="DU234" s="1265">
        <v>2011252.49</v>
      </c>
      <c r="DV234" s="1267">
        <v>1</v>
      </c>
    </row>
    <row r="235" spans="122:126">
      <c r="DR235" s="1264">
        <v>45688</v>
      </c>
      <c r="DS235" s="1373" t="s">
        <v>1306</v>
      </c>
      <c r="DT235" t="s">
        <v>566</v>
      </c>
      <c r="DU235" s="1265">
        <v>2010430.38</v>
      </c>
      <c r="DV235" s="1267">
        <v>6</v>
      </c>
    </row>
    <row r="236" spans="122:126">
      <c r="DR236" s="1264">
        <v>45688</v>
      </c>
      <c r="DS236" s="1373" t="s">
        <v>1307</v>
      </c>
      <c r="DT236" t="s">
        <v>567</v>
      </c>
      <c r="DU236" s="1265">
        <v>1994714.43</v>
      </c>
      <c r="DV236" s="1267">
        <v>2</v>
      </c>
    </row>
    <row r="237" spans="122:126">
      <c r="DR237" s="1264">
        <v>45688</v>
      </c>
      <c r="DS237" s="1373" t="s">
        <v>1308</v>
      </c>
      <c r="DT237" t="s">
        <v>568</v>
      </c>
      <c r="DU237" s="1265">
        <v>1968989.09</v>
      </c>
      <c r="DV237" s="1267">
        <v>1</v>
      </c>
    </row>
    <row r="238" spans="122:126">
      <c r="DR238" s="1264">
        <v>45688</v>
      </c>
      <c r="DS238" s="1373" t="s">
        <v>1309</v>
      </c>
      <c r="DT238" t="s">
        <v>569</v>
      </c>
      <c r="DU238" s="1265">
        <v>1950792.57</v>
      </c>
      <c r="DV238" s="1267">
        <v>2</v>
      </c>
    </row>
    <row r="239" spans="122:126">
      <c r="DR239" s="1264">
        <v>45688</v>
      </c>
      <c r="DS239" s="1373" t="s">
        <v>1310</v>
      </c>
      <c r="DT239" t="s">
        <v>570</v>
      </c>
      <c r="DU239" s="1265">
        <v>1947714.73</v>
      </c>
      <c r="DV239" s="1267">
        <v>2</v>
      </c>
    </row>
    <row r="240" spans="122:126">
      <c r="DR240" s="1264">
        <v>45688</v>
      </c>
      <c r="DS240" s="1373" t="s">
        <v>1311</v>
      </c>
      <c r="DT240" t="s">
        <v>571</v>
      </c>
      <c r="DU240" s="1265">
        <v>1918287.59</v>
      </c>
      <c r="DV240" s="1267">
        <v>1</v>
      </c>
    </row>
    <row r="241" spans="122:126">
      <c r="DR241" s="1264">
        <v>45688</v>
      </c>
      <c r="DS241" s="1373" t="s">
        <v>1312</v>
      </c>
      <c r="DT241" t="s">
        <v>572</v>
      </c>
      <c r="DU241" s="1265">
        <v>1889524.08</v>
      </c>
      <c r="DV241" s="1267">
        <v>1</v>
      </c>
    </row>
    <row r="242" spans="122:126">
      <c r="DR242" s="1264">
        <v>45688</v>
      </c>
      <c r="DS242" s="1373" t="s">
        <v>1313</v>
      </c>
      <c r="DT242" t="s">
        <v>573</v>
      </c>
      <c r="DU242" s="1265">
        <v>1855410.57</v>
      </c>
      <c r="DV242" s="1267">
        <v>1</v>
      </c>
    </row>
    <row r="243" spans="122:126">
      <c r="DR243" s="1264">
        <v>45688</v>
      </c>
      <c r="DS243" s="1373" t="s">
        <v>110</v>
      </c>
      <c r="DT243" t="s">
        <v>1314</v>
      </c>
      <c r="DU243" s="1265">
        <v>7882097726.96</v>
      </c>
      <c r="DV243" s="1267">
        <v>55980</v>
      </c>
    </row>
    <row r="244" spans="122:126">
      <c r="DR244" s="1264">
        <v>45688</v>
      </c>
      <c r="DS244" s="1373" t="s">
        <v>1315</v>
      </c>
      <c r="DT244" t="s">
        <v>1316</v>
      </c>
      <c r="DU244" s="1265">
        <v>5615292949.75</v>
      </c>
      <c r="DV244" s="1267">
        <v>37047</v>
      </c>
    </row>
    <row r="245" spans="122:126">
      <c r="DR245" s="1264">
        <v>45688</v>
      </c>
      <c r="DS245" s="1373" t="s">
        <v>1317</v>
      </c>
      <c r="DT245" t="s">
        <v>1318</v>
      </c>
      <c r="DU245" s="1265">
        <v>416466191.36000001</v>
      </c>
      <c r="DV245" s="1267">
        <v>2652</v>
      </c>
    </row>
    <row r="246" spans="122:126">
      <c r="DR246" s="1264">
        <v>45688</v>
      </c>
      <c r="DS246" s="1373" t="s">
        <v>1319</v>
      </c>
      <c r="DT246" t="s">
        <v>1320</v>
      </c>
      <c r="DU246" s="1265">
        <v>1850338585.8499999</v>
      </c>
      <c r="DV246" s="1267">
        <v>16281</v>
      </c>
    </row>
    <row r="247" spans="122:126">
      <c r="DR247" s="1264">
        <v>45688</v>
      </c>
      <c r="DS247" s="1373" t="s">
        <v>1321</v>
      </c>
      <c r="DT247" t="s">
        <v>575</v>
      </c>
      <c r="DU247" s="1265">
        <v>6513435363.1499996</v>
      </c>
      <c r="DV247" s="1267">
        <v>44805</v>
      </c>
    </row>
    <row r="248" spans="122:126">
      <c r="DR248" s="1264">
        <v>45688</v>
      </c>
      <c r="DS248" s="1373" t="s">
        <v>1322</v>
      </c>
      <c r="DT248" t="s">
        <v>576</v>
      </c>
      <c r="DU248" s="1265">
        <v>867391899.46000004</v>
      </c>
      <c r="DV248" s="1267">
        <v>6151</v>
      </c>
    </row>
    <row r="249" spans="122:126">
      <c r="DR249" s="1264">
        <v>45688</v>
      </c>
      <c r="DS249" s="1373" t="s">
        <v>1323</v>
      </c>
      <c r="DT249" t="s">
        <v>577</v>
      </c>
      <c r="DU249" s="1265">
        <v>0</v>
      </c>
      <c r="DV249" s="1267">
        <v>0</v>
      </c>
    </row>
    <row r="250" spans="122:126">
      <c r="DR250" s="1264">
        <v>45688</v>
      </c>
      <c r="DS250" s="1373" t="s">
        <v>1329</v>
      </c>
      <c r="DT250" t="s">
        <v>552</v>
      </c>
      <c r="DU250" s="1265">
        <v>501270464.35000002</v>
      </c>
      <c r="DV250" s="1267">
        <v>5024</v>
      </c>
    </row>
    <row r="251" spans="122:126">
      <c r="DR251" s="1264">
        <v>45688</v>
      </c>
      <c r="DS251" s="1373" t="s">
        <v>1326</v>
      </c>
      <c r="DT251" t="s">
        <v>840</v>
      </c>
      <c r="DU251" s="1265">
        <v>0.57999999999999996</v>
      </c>
      <c r="DV251" s="1267">
        <v>0</v>
      </c>
    </row>
    <row r="252" spans="122:126">
      <c r="DR252" s="1264">
        <v>45688</v>
      </c>
      <c r="DS252" s="1373" t="s">
        <v>1327</v>
      </c>
      <c r="DT252" t="s">
        <v>841</v>
      </c>
      <c r="DU252" s="1265">
        <v>4.99</v>
      </c>
      <c r="DV252" s="1267">
        <v>0</v>
      </c>
    </row>
    <row r="253" spans="122:126">
      <c r="DR253" s="1264">
        <v>45688</v>
      </c>
      <c r="DS253" s="1373" t="s">
        <v>1328</v>
      </c>
      <c r="DT253" t="s">
        <v>437</v>
      </c>
      <c r="DU253" s="1265">
        <v>15.08</v>
      </c>
      <c r="DV253" s="1267">
        <v>0</v>
      </c>
    </row>
    <row r="254" spans="122:126">
      <c r="DS254" s="1373"/>
    </row>
  </sheetData>
  <mergeCells count="87">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R1:DV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R2:CR3"/>
    <mergeCell ref="BK2:BK3"/>
    <mergeCell ref="BL2:BL3"/>
    <mergeCell ref="BM2:BM3"/>
    <mergeCell ref="BN2:BN3"/>
    <mergeCell ref="BO2:BO3"/>
    <mergeCell ref="CL2:CL3"/>
    <mergeCell ref="BP2:BP3"/>
    <mergeCell ref="CM2:CM3"/>
    <mergeCell ref="CN2:CN3"/>
    <mergeCell ref="CO2:CO3"/>
    <mergeCell ref="CP2:CP3"/>
    <mergeCell ref="CQ2:CQ3"/>
    <mergeCell ref="DR2:DR3"/>
    <mergeCell ref="CS2:CS3"/>
    <mergeCell ref="CT2:CT3"/>
    <mergeCell ref="DM2:DM3"/>
    <mergeCell ref="DN2:DN3"/>
    <mergeCell ref="DO2:DO3"/>
    <mergeCell ref="DP2:DP3"/>
    <mergeCell ref="DA2:DA3"/>
    <mergeCell ref="DB2:DB3"/>
    <mergeCell ref="CU2:CU3"/>
    <mergeCell ref="CV2:CV3"/>
    <mergeCell ref="DD2:DD3"/>
    <mergeCell ref="DJ2:DJ3"/>
    <mergeCell ref="DS2:DS3"/>
    <mergeCell ref="DT2:DT3"/>
    <mergeCell ref="DU2:DU3"/>
    <mergeCell ref="DV2:DV3"/>
    <mergeCell ref="CW2:CW3"/>
    <mergeCell ref="CX2:CX3"/>
    <mergeCell ref="CY2:CY3"/>
    <mergeCell ref="CZ2:CZ3"/>
    <mergeCell ref="DC2:DC3"/>
    <mergeCell ref="DK2:DK3"/>
    <mergeCell ref="DL2:DL3"/>
    <mergeCell ref="DE2:DE3"/>
    <mergeCell ref="DF2:DF3"/>
    <mergeCell ref="DG2:DG3"/>
    <mergeCell ref="DH2:DH3"/>
    <mergeCell ref="DI2:DI3"/>
  </mergeCells>
  <phoneticPr fontId="153"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workbookViewId="0">
      <selection activeCell="J26" sqref="J26"/>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136" t="s">
        <v>992</v>
      </c>
      <c r="C5" s="2137"/>
      <c r="D5" s="2137"/>
      <c r="E5" s="2137"/>
      <c r="F5" s="2137"/>
      <c r="G5" s="2137"/>
      <c r="H5" s="2137"/>
      <c r="I5" s="2137"/>
      <c r="J5" s="2137"/>
      <c r="K5" s="2137"/>
      <c r="L5" s="2137"/>
      <c r="M5" s="2137"/>
      <c r="N5" s="2137"/>
      <c r="O5" s="2137"/>
      <c r="P5" s="2137"/>
      <c r="Q5" s="2137"/>
    </row>
    <row r="7" spans="2:17" ht="15" thickBot="1"/>
    <row r="8" spans="2:17" ht="15.5" thickTop="1" thickBot="1">
      <c r="B8" s="1379" t="s">
        <v>993</v>
      </c>
      <c r="D8" s="2141" t="s">
        <v>988</v>
      </c>
      <c r="E8" s="2142"/>
      <c r="F8" s="2142"/>
      <c r="G8" s="2142"/>
      <c r="H8" s="2143"/>
    </row>
    <row r="9" spans="2:17" ht="15.5" thickTop="1" thickBot="1">
      <c r="B9" s="1378"/>
      <c r="D9" s="1375"/>
      <c r="E9" s="1375"/>
      <c r="F9" s="1375"/>
      <c r="G9" s="1375"/>
      <c r="H9" s="1375"/>
    </row>
    <row r="10" spans="2:17" ht="15.5" thickTop="1" thickBot="1">
      <c r="B10" s="1379" t="s">
        <v>103</v>
      </c>
      <c r="D10" s="2141" t="s">
        <v>989</v>
      </c>
      <c r="E10" s="2142"/>
      <c r="F10" s="2142"/>
      <c r="G10" s="2142"/>
      <c r="H10" s="2143"/>
    </row>
    <row r="11" spans="2:17" ht="15.5" thickTop="1" thickBot="1">
      <c r="B11" s="1378"/>
      <c r="D11" s="1375"/>
      <c r="E11" s="1375"/>
      <c r="F11" s="1375"/>
      <c r="G11" s="1375"/>
      <c r="H11" s="1375"/>
    </row>
    <row r="12" spans="2:17" ht="15.5" thickTop="1" thickBot="1">
      <c r="B12" s="1379" t="s">
        <v>3</v>
      </c>
      <c r="D12" s="2141" t="s">
        <v>990</v>
      </c>
      <c r="E12" s="2142"/>
      <c r="F12" s="2142"/>
      <c r="G12" s="2142"/>
      <c r="H12" s="2143"/>
    </row>
    <row r="13" spans="2:17" ht="15.5" thickTop="1" thickBot="1">
      <c r="B13" s="1378"/>
      <c r="D13" s="1375"/>
      <c r="E13" s="1375"/>
      <c r="F13" s="1375"/>
      <c r="G13" s="1375"/>
      <c r="H13" s="1375"/>
    </row>
    <row r="14" spans="2:17" ht="15.5" thickTop="1" thickBot="1">
      <c r="B14" s="1379" t="s">
        <v>4</v>
      </c>
      <c r="D14" s="2141" t="s">
        <v>994</v>
      </c>
      <c r="E14" s="2142"/>
      <c r="F14" s="2142"/>
      <c r="G14" s="2142"/>
      <c r="H14" s="2143"/>
    </row>
    <row r="15" spans="2:17" ht="15.5" thickTop="1" thickBot="1"/>
    <row r="16" spans="2:17" ht="15.5" thickTop="1" thickBot="1">
      <c r="B16" s="1379" t="s">
        <v>991</v>
      </c>
      <c r="D16" s="2141" t="s">
        <v>995</v>
      </c>
      <c r="E16" s="2142"/>
      <c r="F16" s="2142"/>
      <c r="G16" s="2142"/>
      <c r="H16" s="2143"/>
    </row>
    <row r="17" spans="2:11" ht="15.5" thickTop="1" thickBot="1"/>
    <row r="18" spans="2:11" ht="36.75" customHeight="1" thickTop="1" thickBot="1">
      <c r="B18" s="1379" t="s">
        <v>309</v>
      </c>
      <c r="D18" s="2138" t="s">
        <v>1363</v>
      </c>
      <c r="E18" s="2139"/>
      <c r="F18" s="2139"/>
      <c r="G18" s="2139"/>
      <c r="H18" s="2140"/>
    </row>
    <row r="19" spans="2:11" ht="15" thickTop="1"/>
    <row r="21" spans="2:11" ht="15" thickBot="1">
      <c r="G21">
        <v>10</v>
      </c>
      <c r="H21">
        <v>-5</v>
      </c>
      <c r="I21">
        <v>-3</v>
      </c>
      <c r="J21">
        <v>-1</v>
      </c>
    </row>
    <row r="22" spans="2:11" ht="26.5" thickBot="1">
      <c r="B22" s="1270" t="s">
        <v>745</v>
      </c>
      <c r="C22" s="1271"/>
      <c r="D22" s="1272" t="s">
        <v>746</v>
      </c>
      <c r="E22" s="1273" t="s">
        <v>747</v>
      </c>
      <c r="F22" s="1273" t="s">
        <v>103</v>
      </c>
      <c r="G22" s="1273" t="s">
        <v>3</v>
      </c>
      <c r="H22" s="1274" t="s">
        <v>4</v>
      </c>
      <c r="I22" s="1274" t="s">
        <v>991</v>
      </c>
      <c r="J22" s="1272" t="s">
        <v>5</v>
      </c>
    </row>
    <row r="23" spans="2:11">
      <c r="B23" s="1275">
        <v>1</v>
      </c>
      <c r="D23" s="1276">
        <v>45566</v>
      </c>
      <c r="E23" s="1277">
        <v>45596</v>
      </c>
      <c r="F23" s="1277">
        <v>45596</v>
      </c>
      <c r="G23" s="1277">
        <v>45614</v>
      </c>
      <c r="H23" s="1277">
        <v>45616</v>
      </c>
      <c r="I23" s="1277">
        <v>45618</v>
      </c>
      <c r="J23" s="1278">
        <v>45623</v>
      </c>
      <c r="K23" s="1264"/>
    </row>
    <row r="24" spans="2:11">
      <c r="B24" s="1275">
        <v>2</v>
      </c>
      <c r="D24" s="1276">
        <v>45597</v>
      </c>
      <c r="E24" s="1277">
        <v>45626</v>
      </c>
      <c r="F24" s="1277">
        <v>45626</v>
      </c>
      <c r="G24" s="1277">
        <v>45639</v>
      </c>
      <c r="H24" s="1277">
        <v>45644</v>
      </c>
      <c r="I24" s="1277">
        <v>45646</v>
      </c>
      <c r="J24" s="1278">
        <v>45653</v>
      </c>
      <c r="K24" s="1264"/>
    </row>
    <row r="25" spans="2:11">
      <c r="B25" s="1275">
        <v>3</v>
      </c>
      <c r="D25" s="1276">
        <v>45627</v>
      </c>
      <c r="E25" s="1277">
        <v>45657</v>
      </c>
      <c r="F25" s="1277">
        <v>45657</v>
      </c>
      <c r="G25" s="1277">
        <v>45672</v>
      </c>
      <c r="H25" s="1277">
        <v>45677</v>
      </c>
      <c r="I25" s="1277">
        <v>45679</v>
      </c>
      <c r="J25" s="1278">
        <v>45684</v>
      </c>
      <c r="K25" s="1264"/>
    </row>
    <row r="26" spans="2:11">
      <c r="B26" s="1275">
        <v>4</v>
      </c>
      <c r="D26" s="1276">
        <v>45658</v>
      </c>
      <c r="E26" s="1277">
        <v>45688</v>
      </c>
      <c r="F26" s="1277">
        <v>45688</v>
      </c>
      <c r="G26" s="1277">
        <v>45702</v>
      </c>
      <c r="H26" s="1277">
        <v>45708</v>
      </c>
      <c r="I26" s="1277">
        <v>45712</v>
      </c>
      <c r="J26" s="1278">
        <v>45715</v>
      </c>
      <c r="K26" s="1264"/>
    </row>
    <row r="27" spans="2:11">
      <c r="B27" s="1275">
        <v>5</v>
      </c>
      <c r="D27" s="1276">
        <v>45689</v>
      </c>
      <c r="E27" s="1277">
        <v>45716</v>
      </c>
      <c r="F27" s="1277">
        <v>45716</v>
      </c>
      <c r="G27" s="1277">
        <v>45730</v>
      </c>
      <c r="H27" s="1277">
        <v>45736</v>
      </c>
      <c r="I27" s="1277">
        <v>45740</v>
      </c>
      <c r="J27" s="1278">
        <v>45743</v>
      </c>
      <c r="K27" s="1264"/>
    </row>
    <row r="28" spans="2:11">
      <c r="B28" s="1275">
        <v>6</v>
      </c>
      <c r="D28" s="1276">
        <v>45717</v>
      </c>
      <c r="E28" s="1277">
        <v>45747</v>
      </c>
      <c r="F28" s="1277">
        <v>45747</v>
      </c>
      <c r="G28" s="1277">
        <v>45761</v>
      </c>
      <c r="H28" s="1277">
        <v>45764</v>
      </c>
      <c r="I28" s="1277">
        <v>45770</v>
      </c>
      <c r="J28" s="1278">
        <v>45775</v>
      </c>
      <c r="K28" s="1264"/>
    </row>
    <row r="29" spans="2:11">
      <c r="B29" s="1275">
        <v>7</v>
      </c>
      <c r="D29" s="1276">
        <v>45748</v>
      </c>
      <c r="E29" s="1277">
        <v>45777</v>
      </c>
      <c r="F29" s="1277">
        <v>45777</v>
      </c>
      <c r="G29" s="1277">
        <v>45793</v>
      </c>
      <c r="H29" s="1277">
        <v>45797</v>
      </c>
      <c r="I29" s="1277">
        <v>45799</v>
      </c>
      <c r="J29" s="1278">
        <v>45804</v>
      </c>
      <c r="K29" s="1264"/>
    </row>
    <row r="30" spans="2:11">
      <c r="B30" s="1275">
        <v>8</v>
      </c>
      <c r="D30" s="1276">
        <v>45778</v>
      </c>
      <c r="E30" s="1277">
        <v>45808</v>
      </c>
      <c r="F30" s="1277">
        <v>45808</v>
      </c>
      <c r="G30" s="1277">
        <v>45824</v>
      </c>
      <c r="H30" s="1277">
        <v>45828</v>
      </c>
      <c r="I30" s="1277">
        <v>45832</v>
      </c>
      <c r="J30" s="1278">
        <v>45835</v>
      </c>
      <c r="K30" s="1264"/>
    </row>
    <row r="31" spans="2:11">
      <c r="B31" s="1275">
        <v>9</v>
      </c>
      <c r="D31" s="1276">
        <v>45809</v>
      </c>
      <c r="E31" s="1277">
        <v>45838</v>
      </c>
      <c r="F31" s="1277">
        <v>45838</v>
      </c>
      <c r="G31" s="1277">
        <v>45853</v>
      </c>
      <c r="H31" s="1277">
        <v>45859</v>
      </c>
      <c r="I31" s="1277">
        <v>45861</v>
      </c>
      <c r="J31" s="1278">
        <v>45866</v>
      </c>
      <c r="K31" s="1264"/>
    </row>
    <row r="32" spans="2:11">
      <c r="B32" s="1275">
        <v>10</v>
      </c>
      <c r="D32" s="1276">
        <v>45839</v>
      </c>
      <c r="E32" s="1277">
        <v>45869</v>
      </c>
      <c r="F32" s="1277">
        <v>45869</v>
      </c>
      <c r="G32" s="1277">
        <v>45883</v>
      </c>
      <c r="H32" s="1277">
        <v>45889</v>
      </c>
      <c r="I32" s="1277">
        <v>45891</v>
      </c>
      <c r="J32" s="1278">
        <v>45896</v>
      </c>
      <c r="K32" s="1264"/>
    </row>
    <row r="33" spans="2:11">
      <c r="B33" s="1275">
        <v>11</v>
      </c>
      <c r="D33" s="1276">
        <v>45870</v>
      </c>
      <c r="E33" s="1277">
        <v>45900</v>
      </c>
      <c r="F33" s="1277">
        <v>45900</v>
      </c>
      <c r="G33" s="1277">
        <v>45912</v>
      </c>
      <c r="H33" s="1277">
        <v>45922</v>
      </c>
      <c r="I33" s="1277">
        <v>45924</v>
      </c>
      <c r="J33" s="1278">
        <v>45929</v>
      </c>
      <c r="K33" s="1264"/>
    </row>
    <row r="34" spans="2:11">
      <c r="B34" s="1275">
        <v>12</v>
      </c>
      <c r="D34" s="1276">
        <v>45901</v>
      </c>
      <c r="E34" s="1277">
        <v>45930</v>
      </c>
      <c r="F34" s="1277">
        <v>45930</v>
      </c>
      <c r="G34" s="1277">
        <v>45944</v>
      </c>
      <c r="H34" s="1277">
        <v>45950</v>
      </c>
      <c r="I34" s="1277">
        <v>45952</v>
      </c>
      <c r="J34" s="1278">
        <v>45957</v>
      </c>
      <c r="K34" s="1264"/>
    </row>
    <row r="35" spans="2:11">
      <c r="B35" s="1275">
        <v>13</v>
      </c>
      <c r="D35" s="1276">
        <v>45931</v>
      </c>
      <c r="E35" s="1277">
        <v>45961</v>
      </c>
      <c r="F35" s="1277">
        <v>45961</v>
      </c>
      <c r="G35" s="1277">
        <v>45978</v>
      </c>
      <c r="H35" s="1277">
        <v>45981</v>
      </c>
      <c r="I35" s="1277">
        <v>45985</v>
      </c>
      <c r="J35" s="1278">
        <v>45988</v>
      </c>
      <c r="K35" s="1264"/>
    </row>
    <row r="36" spans="2:11">
      <c r="B36" s="1275">
        <v>14</v>
      </c>
      <c r="D36" s="1276">
        <v>45962</v>
      </c>
      <c r="E36" s="1277">
        <v>45991</v>
      </c>
      <c r="F36" s="1277">
        <v>45991</v>
      </c>
      <c r="G36" s="1277">
        <v>46003</v>
      </c>
      <c r="H36" s="1277">
        <v>46009</v>
      </c>
      <c r="I36" s="1277">
        <v>46013</v>
      </c>
      <c r="J36" s="1278">
        <v>46020</v>
      </c>
      <c r="K36" s="1264"/>
    </row>
    <row r="37" spans="2:11">
      <c r="B37" s="1275">
        <v>15</v>
      </c>
      <c r="D37" s="1276">
        <v>45992</v>
      </c>
      <c r="E37" s="1277">
        <v>46022</v>
      </c>
      <c r="F37" s="1277">
        <v>46022</v>
      </c>
      <c r="G37" s="1277">
        <v>46037</v>
      </c>
      <c r="H37" s="1277">
        <v>46042</v>
      </c>
      <c r="I37" s="1277">
        <v>46044</v>
      </c>
      <c r="J37" s="1278">
        <v>46049</v>
      </c>
      <c r="K37" s="1264"/>
    </row>
    <row r="38" spans="2:11">
      <c r="B38" s="1275">
        <v>16</v>
      </c>
      <c r="D38" s="1276">
        <v>46023</v>
      </c>
      <c r="E38" s="1277">
        <v>46053</v>
      </c>
      <c r="F38" s="1277">
        <v>46053</v>
      </c>
      <c r="G38" s="1277">
        <v>46066</v>
      </c>
      <c r="H38" s="1277">
        <v>46073</v>
      </c>
      <c r="I38" s="1277">
        <v>46077</v>
      </c>
      <c r="J38" s="1278">
        <v>46080</v>
      </c>
      <c r="K38" s="1264"/>
    </row>
    <row r="39" spans="2:11">
      <c r="B39" s="1275">
        <v>17</v>
      </c>
      <c r="D39" s="1276">
        <v>46054</v>
      </c>
      <c r="E39" s="1277">
        <v>46081</v>
      </c>
      <c r="F39" s="1277">
        <v>46081</v>
      </c>
      <c r="G39" s="1277">
        <v>46094</v>
      </c>
      <c r="H39" s="1277">
        <v>46101</v>
      </c>
      <c r="I39" s="1277">
        <v>46105</v>
      </c>
      <c r="J39" s="1278">
        <v>46108</v>
      </c>
      <c r="K39" s="1264"/>
    </row>
    <row r="40" spans="2:11">
      <c r="B40" s="1275">
        <v>18</v>
      </c>
      <c r="D40" s="1276">
        <v>46082</v>
      </c>
      <c r="E40" s="1277">
        <v>46112</v>
      </c>
      <c r="F40" s="1277">
        <v>46112</v>
      </c>
      <c r="G40" s="1277">
        <v>46128</v>
      </c>
      <c r="H40" s="1277">
        <v>46132</v>
      </c>
      <c r="I40" s="1277">
        <v>46134</v>
      </c>
      <c r="J40" s="1278">
        <v>46139</v>
      </c>
      <c r="K40" s="1264"/>
    </row>
    <row r="41" spans="2:11">
      <c r="B41" s="1275">
        <v>19</v>
      </c>
      <c r="D41" s="1276">
        <v>46113</v>
      </c>
      <c r="E41" s="1277">
        <v>46142</v>
      </c>
      <c r="F41" s="1277">
        <v>46142</v>
      </c>
      <c r="G41" s="1277">
        <v>46161</v>
      </c>
      <c r="H41" s="1277">
        <v>46161</v>
      </c>
      <c r="I41" s="1277">
        <v>46163</v>
      </c>
      <c r="J41" s="1278">
        <v>46169</v>
      </c>
      <c r="K41" s="1264"/>
    </row>
    <row r="42" spans="2:11">
      <c r="B42" s="1275">
        <v>20</v>
      </c>
      <c r="D42" s="1276">
        <v>46143</v>
      </c>
      <c r="E42" s="1277">
        <v>46173</v>
      </c>
      <c r="F42" s="1277">
        <v>46173</v>
      </c>
      <c r="G42" s="1277">
        <v>46185</v>
      </c>
      <c r="H42" s="1277">
        <v>46195</v>
      </c>
      <c r="I42" s="1277">
        <v>46197</v>
      </c>
      <c r="J42" s="1278">
        <v>46202</v>
      </c>
      <c r="K42" s="1264"/>
    </row>
    <row r="43" spans="2:11">
      <c r="B43" s="1275">
        <v>21</v>
      </c>
      <c r="D43" s="1276">
        <v>46174</v>
      </c>
      <c r="E43" s="1277">
        <v>46203</v>
      </c>
      <c r="F43" s="1277">
        <v>46203</v>
      </c>
      <c r="G43" s="1277">
        <v>46218</v>
      </c>
      <c r="H43" s="1277">
        <v>46223</v>
      </c>
      <c r="I43" s="1277">
        <v>46225</v>
      </c>
      <c r="J43" s="1278">
        <v>46230</v>
      </c>
      <c r="K43" s="1264"/>
    </row>
    <row r="44" spans="2:11">
      <c r="B44" s="1275">
        <v>22</v>
      </c>
      <c r="C44" s="1271"/>
      <c r="D44" s="1276">
        <v>46204</v>
      </c>
      <c r="E44" s="1277">
        <v>46234</v>
      </c>
      <c r="F44" s="1277">
        <v>46234</v>
      </c>
      <c r="G44" s="1277">
        <v>46248</v>
      </c>
      <c r="H44" s="1277">
        <v>46254</v>
      </c>
      <c r="I44" s="1277">
        <v>46258</v>
      </c>
      <c r="J44" s="1278">
        <v>46261</v>
      </c>
      <c r="K44" s="1264"/>
    </row>
    <row r="45" spans="2:11">
      <c r="B45" s="1275">
        <v>23</v>
      </c>
      <c r="C45" s="1271"/>
      <c r="D45" s="1276">
        <v>46235</v>
      </c>
      <c r="E45" s="1277">
        <v>46265</v>
      </c>
      <c r="F45" s="1277">
        <v>46265</v>
      </c>
      <c r="G45" s="1277">
        <v>46279</v>
      </c>
      <c r="H45" s="1277">
        <v>46286</v>
      </c>
      <c r="I45" s="1277">
        <v>46288</v>
      </c>
      <c r="J45" s="1278">
        <v>46293</v>
      </c>
      <c r="K45" s="1264"/>
    </row>
    <row r="46" spans="2:11">
      <c r="B46" s="1275">
        <v>24</v>
      </c>
      <c r="C46" s="1271"/>
      <c r="D46" s="1276">
        <v>46266</v>
      </c>
      <c r="E46" s="1277">
        <v>46295</v>
      </c>
      <c r="F46" s="1277">
        <v>46295</v>
      </c>
      <c r="G46" s="1277">
        <v>46309</v>
      </c>
      <c r="H46" s="1277">
        <v>46315</v>
      </c>
      <c r="I46" s="1277">
        <v>46317</v>
      </c>
      <c r="J46" s="1278">
        <v>46322</v>
      </c>
      <c r="K46" s="1264"/>
    </row>
    <row r="47" spans="2:11">
      <c r="B47" s="1275">
        <v>25</v>
      </c>
      <c r="C47" s="1271"/>
      <c r="D47" s="1276">
        <v>46296</v>
      </c>
      <c r="E47" s="1277">
        <v>46326</v>
      </c>
      <c r="F47" s="1277">
        <v>46326</v>
      </c>
      <c r="G47" s="1277">
        <v>46342</v>
      </c>
      <c r="H47" s="1277">
        <v>46346</v>
      </c>
      <c r="I47" s="1277">
        <v>46350</v>
      </c>
      <c r="J47" s="1278">
        <v>46353</v>
      </c>
      <c r="K47" s="1264"/>
    </row>
    <row r="48" spans="2:11">
      <c r="B48" s="1275">
        <v>26</v>
      </c>
      <c r="C48" s="1271"/>
      <c r="D48" s="1276">
        <v>46327</v>
      </c>
      <c r="E48" s="1277">
        <v>46356</v>
      </c>
      <c r="F48" s="1277">
        <v>46356</v>
      </c>
      <c r="G48" s="1277">
        <v>46370</v>
      </c>
      <c r="H48" s="1277">
        <v>46374</v>
      </c>
      <c r="I48" s="1277">
        <v>46378</v>
      </c>
      <c r="J48" s="1278">
        <v>46384</v>
      </c>
      <c r="K48" s="1264"/>
    </row>
    <row r="49" spans="2:11">
      <c r="B49" s="1275">
        <v>27</v>
      </c>
      <c r="C49" s="1271"/>
      <c r="D49" s="1276">
        <v>46357</v>
      </c>
      <c r="E49" s="1277">
        <v>46387</v>
      </c>
      <c r="F49" s="1277">
        <v>46387</v>
      </c>
      <c r="G49" s="1277">
        <v>46402</v>
      </c>
      <c r="H49" s="1277">
        <v>46407</v>
      </c>
      <c r="I49" s="1277">
        <v>46409</v>
      </c>
      <c r="J49" s="1278">
        <v>46414</v>
      </c>
      <c r="K49" s="1264"/>
    </row>
    <row r="50" spans="2:11">
      <c r="B50" s="1275">
        <v>28</v>
      </c>
      <c r="C50" s="1271"/>
      <c r="D50" s="1276">
        <v>46388</v>
      </c>
      <c r="E50" s="1277">
        <v>46418</v>
      </c>
      <c r="F50" s="1277">
        <v>46418</v>
      </c>
      <c r="G50" s="1277">
        <v>46430</v>
      </c>
      <c r="H50" s="1277">
        <v>46437</v>
      </c>
      <c r="I50" s="1277">
        <v>46441</v>
      </c>
      <c r="J50" s="1278">
        <v>46444</v>
      </c>
      <c r="K50" s="1264"/>
    </row>
    <row r="51" spans="2:11">
      <c r="B51" s="1275">
        <v>29</v>
      </c>
      <c r="C51" s="1271"/>
      <c r="D51" s="1276">
        <v>46419</v>
      </c>
      <c r="E51" s="1277">
        <v>46446</v>
      </c>
      <c r="F51" s="1277">
        <v>46446</v>
      </c>
      <c r="G51" s="1277">
        <v>46458</v>
      </c>
      <c r="H51" s="1277">
        <v>46465</v>
      </c>
      <c r="I51" s="1277">
        <v>46469</v>
      </c>
      <c r="J51" s="1278">
        <v>46476</v>
      </c>
      <c r="K51" s="1264"/>
    </row>
    <row r="52" spans="2:11">
      <c r="B52" s="1275">
        <v>30</v>
      </c>
      <c r="C52" s="1271"/>
      <c r="D52" s="1276">
        <v>46447</v>
      </c>
      <c r="E52" s="1277">
        <v>46477</v>
      </c>
      <c r="F52" s="1277">
        <v>46477</v>
      </c>
      <c r="G52" s="1277">
        <v>46491</v>
      </c>
      <c r="H52" s="1277">
        <v>46497</v>
      </c>
      <c r="I52" s="1277">
        <v>46499</v>
      </c>
      <c r="J52" s="1278">
        <v>46504</v>
      </c>
      <c r="K52" s="1264"/>
    </row>
    <row r="53" spans="2:11">
      <c r="B53" s="1275">
        <v>31</v>
      </c>
      <c r="C53" s="1271"/>
      <c r="D53" s="1276">
        <v>46478</v>
      </c>
      <c r="E53" s="1277">
        <v>46507</v>
      </c>
      <c r="F53" s="1277">
        <v>46507</v>
      </c>
      <c r="G53" s="1277">
        <v>46525</v>
      </c>
      <c r="H53" s="1277">
        <v>46527</v>
      </c>
      <c r="I53" s="1277">
        <v>46531</v>
      </c>
      <c r="J53" s="1278">
        <v>46534</v>
      </c>
      <c r="K53" s="1264"/>
    </row>
    <row r="54" spans="2:11">
      <c r="B54" s="1275">
        <v>32</v>
      </c>
      <c r="C54" s="1271"/>
      <c r="D54" s="1276">
        <v>46508</v>
      </c>
      <c r="E54" s="1277">
        <v>46538</v>
      </c>
      <c r="F54" s="1277">
        <v>46538</v>
      </c>
      <c r="G54" s="1277">
        <v>46552</v>
      </c>
      <c r="H54" s="1277">
        <v>46559</v>
      </c>
      <c r="I54" s="1277">
        <v>46561</v>
      </c>
      <c r="J54" s="1278">
        <v>46566</v>
      </c>
      <c r="K54" s="1264"/>
    </row>
    <row r="55" spans="2:11">
      <c r="B55" s="1275">
        <v>33</v>
      </c>
      <c r="C55" s="1271"/>
      <c r="D55" s="1276">
        <v>46539</v>
      </c>
      <c r="E55" s="1277">
        <v>46568</v>
      </c>
      <c r="F55" s="1277">
        <v>46568</v>
      </c>
      <c r="G55" s="1277">
        <v>46583</v>
      </c>
      <c r="H55" s="1277">
        <v>46588</v>
      </c>
      <c r="I55" s="1277">
        <v>46590</v>
      </c>
      <c r="J55" s="1278">
        <v>46595</v>
      </c>
      <c r="K55" s="1264"/>
    </row>
    <row r="56" spans="2:11">
      <c r="B56" s="1275">
        <v>34</v>
      </c>
      <c r="C56" s="1271"/>
      <c r="D56" s="1276">
        <v>46569</v>
      </c>
      <c r="E56" s="1277">
        <v>46599</v>
      </c>
      <c r="F56" s="1277">
        <v>46599</v>
      </c>
      <c r="G56" s="1277">
        <v>46612</v>
      </c>
      <c r="H56" s="1277">
        <v>46619</v>
      </c>
      <c r="I56" s="1277">
        <v>46623</v>
      </c>
      <c r="J56" s="1278">
        <v>46626</v>
      </c>
      <c r="K56" s="1264"/>
    </row>
    <row r="57" spans="2:11">
      <c r="B57" s="1275">
        <v>35</v>
      </c>
      <c r="C57" s="1271"/>
      <c r="D57" s="1276">
        <v>46600</v>
      </c>
      <c r="E57" s="1277">
        <v>46630</v>
      </c>
      <c r="F57" s="1277">
        <v>46630</v>
      </c>
      <c r="G57" s="1277">
        <v>46644</v>
      </c>
      <c r="H57" s="1277">
        <v>46650</v>
      </c>
      <c r="I57" s="1277">
        <v>46652</v>
      </c>
      <c r="J57" s="1278">
        <v>46657</v>
      </c>
      <c r="K57" s="1264"/>
    </row>
    <row r="58" spans="2:11">
      <c r="B58" s="1275">
        <v>36</v>
      </c>
      <c r="C58" s="1271"/>
      <c r="D58" s="1276">
        <v>46631</v>
      </c>
      <c r="E58" s="1277">
        <v>46660</v>
      </c>
      <c r="F58" s="1277">
        <v>46660</v>
      </c>
      <c r="G58" s="1277">
        <v>46674</v>
      </c>
      <c r="H58" s="1277">
        <v>46680</v>
      </c>
      <c r="I58" s="1277">
        <v>46682</v>
      </c>
      <c r="J58" s="1278">
        <v>46687</v>
      </c>
      <c r="K58" s="1264"/>
    </row>
    <row r="59" spans="2:11">
      <c r="B59" s="1275">
        <v>37</v>
      </c>
      <c r="C59" s="1271"/>
      <c r="D59" s="1276">
        <v>46661</v>
      </c>
      <c r="E59" s="1277">
        <v>46691</v>
      </c>
      <c r="F59" s="1277">
        <v>46691</v>
      </c>
      <c r="G59" s="1277">
        <v>46707</v>
      </c>
      <c r="H59" s="1277">
        <v>46713</v>
      </c>
      <c r="I59" s="1277">
        <v>46715</v>
      </c>
      <c r="J59" s="1278">
        <v>46720</v>
      </c>
      <c r="K59" s="1264"/>
    </row>
    <row r="60" spans="2:11">
      <c r="B60" s="1275">
        <v>38</v>
      </c>
      <c r="C60" s="1271"/>
      <c r="D60" s="1276">
        <v>46692</v>
      </c>
      <c r="E60" s="1277">
        <v>46721</v>
      </c>
      <c r="F60" s="1277">
        <v>46721</v>
      </c>
      <c r="G60" s="1277">
        <v>46735</v>
      </c>
      <c r="H60" s="1277">
        <v>46741</v>
      </c>
      <c r="I60" s="1277">
        <v>46743</v>
      </c>
      <c r="J60" s="1278">
        <v>46748</v>
      </c>
      <c r="K60" s="1264"/>
    </row>
    <row r="61" spans="2:11">
      <c r="B61" s="1275">
        <v>39</v>
      </c>
      <c r="C61" s="1271"/>
      <c r="D61" s="1276">
        <v>46722</v>
      </c>
      <c r="E61" s="1277">
        <v>46752</v>
      </c>
      <c r="F61" s="1277">
        <v>46752</v>
      </c>
      <c r="G61" s="1277">
        <v>46766</v>
      </c>
      <c r="H61" s="1277">
        <v>46772</v>
      </c>
      <c r="I61" s="1277">
        <v>46776</v>
      </c>
      <c r="J61" s="1278">
        <v>46779</v>
      </c>
      <c r="K61" s="1264"/>
    </row>
    <row r="62" spans="2:11">
      <c r="B62" s="1275">
        <v>40</v>
      </c>
      <c r="C62" s="1271"/>
      <c r="D62" s="1276">
        <v>46753</v>
      </c>
      <c r="E62" s="1277">
        <v>46783</v>
      </c>
      <c r="F62" s="1277">
        <v>46783</v>
      </c>
      <c r="G62" s="1277">
        <v>46797</v>
      </c>
      <c r="H62" s="1277">
        <v>46804</v>
      </c>
      <c r="I62" s="1277">
        <v>46806</v>
      </c>
      <c r="J62" s="1278">
        <v>46811</v>
      </c>
      <c r="K62" s="1264"/>
    </row>
    <row r="63" spans="2:11">
      <c r="B63" s="1275">
        <v>41</v>
      </c>
      <c r="C63" s="1271"/>
      <c r="D63" s="1276">
        <v>46784</v>
      </c>
      <c r="E63" s="1277">
        <v>46812</v>
      </c>
      <c r="F63" s="1277">
        <v>46812</v>
      </c>
      <c r="G63" s="1277">
        <v>46826</v>
      </c>
      <c r="H63" s="1277">
        <v>46832</v>
      </c>
      <c r="I63" s="1277">
        <v>46834</v>
      </c>
      <c r="J63" s="1278">
        <v>46839</v>
      </c>
      <c r="K63" s="1264"/>
    </row>
    <row r="64" spans="2:11">
      <c r="B64" s="1275">
        <v>42</v>
      </c>
      <c r="C64" s="1271"/>
      <c r="D64" s="1276">
        <v>46813</v>
      </c>
      <c r="E64" s="1277">
        <v>46843</v>
      </c>
      <c r="F64" s="1277">
        <v>46843</v>
      </c>
      <c r="G64" s="1277">
        <v>46861</v>
      </c>
      <c r="H64" s="1277">
        <v>46863</v>
      </c>
      <c r="I64" s="1277">
        <v>46867</v>
      </c>
      <c r="J64" s="1278">
        <v>46870</v>
      </c>
      <c r="K64" s="1264"/>
    </row>
    <row r="65" spans="2:11">
      <c r="B65" s="1275">
        <v>43</v>
      </c>
      <c r="C65" s="1271"/>
      <c r="D65" s="1276">
        <v>46844</v>
      </c>
      <c r="E65" s="1277">
        <v>46873</v>
      </c>
      <c r="F65" s="1277">
        <v>46873</v>
      </c>
      <c r="G65" s="1277">
        <v>46889</v>
      </c>
      <c r="H65" s="1277">
        <v>46892</v>
      </c>
      <c r="I65" s="1277">
        <v>46896</v>
      </c>
      <c r="J65" s="1278">
        <v>46902</v>
      </c>
      <c r="K65" s="1264"/>
    </row>
    <row r="66" spans="2:11">
      <c r="B66" s="1275">
        <v>44</v>
      </c>
      <c r="C66" s="1271"/>
      <c r="D66" s="1276">
        <v>46874</v>
      </c>
      <c r="E66" s="1277">
        <v>46904</v>
      </c>
      <c r="F66" s="1277">
        <v>46904</v>
      </c>
      <c r="G66" s="1277">
        <v>46919</v>
      </c>
      <c r="H66" s="1277">
        <v>46924</v>
      </c>
      <c r="I66" s="1277">
        <v>46926</v>
      </c>
      <c r="J66" s="1278">
        <v>46931</v>
      </c>
      <c r="K66" s="1264"/>
    </row>
    <row r="67" spans="2:11">
      <c r="B67" s="1275">
        <v>45</v>
      </c>
      <c r="C67" s="1271"/>
      <c r="D67" s="1276">
        <v>46905</v>
      </c>
      <c r="E67" s="1277">
        <v>46934</v>
      </c>
      <c r="F67" s="1277">
        <v>46934</v>
      </c>
      <c r="G67" s="1277">
        <v>46951</v>
      </c>
      <c r="H67" s="1277">
        <v>46954</v>
      </c>
      <c r="I67" s="1277">
        <v>46958</v>
      </c>
      <c r="J67" s="1278">
        <v>46961</v>
      </c>
      <c r="K67" s="1264"/>
    </row>
    <row r="68" spans="2:11">
      <c r="B68" s="1275">
        <v>46</v>
      </c>
      <c r="C68" s="1271"/>
      <c r="D68" s="1276">
        <v>46935</v>
      </c>
      <c r="E68" s="1277">
        <v>46965</v>
      </c>
      <c r="F68" s="1277">
        <v>46965</v>
      </c>
      <c r="G68" s="1277">
        <v>46979</v>
      </c>
      <c r="H68" s="1277">
        <v>46986</v>
      </c>
      <c r="I68" s="1277">
        <v>46988</v>
      </c>
      <c r="J68" s="1278">
        <v>46993</v>
      </c>
      <c r="K68" s="1264"/>
    </row>
    <row r="69" spans="2:11">
      <c r="B69" s="1275">
        <v>47</v>
      </c>
      <c r="C69" s="1271"/>
      <c r="D69" s="1276">
        <v>46966</v>
      </c>
      <c r="E69" s="1277">
        <v>46996</v>
      </c>
      <c r="F69" s="1277">
        <v>46996</v>
      </c>
      <c r="G69" s="1277">
        <v>47010</v>
      </c>
      <c r="H69" s="1277">
        <v>47016</v>
      </c>
      <c r="I69" s="1277">
        <v>47018</v>
      </c>
      <c r="J69" s="1278">
        <v>47023</v>
      </c>
      <c r="K69" s="1264"/>
    </row>
    <row r="70" spans="2:11">
      <c r="B70" s="1275">
        <v>48</v>
      </c>
      <c r="C70" s="1271"/>
      <c r="D70" s="1276">
        <v>46997</v>
      </c>
      <c r="E70" s="1277">
        <v>47026</v>
      </c>
      <c r="F70" s="1277">
        <v>47026</v>
      </c>
      <c r="G70" s="1277">
        <v>47039</v>
      </c>
      <c r="H70" s="1277">
        <v>47046</v>
      </c>
      <c r="I70" s="1277">
        <v>47050</v>
      </c>
      <c r="J70" s="1278">
        <v>47053</v>
      </c>
      <c r="K70" s="1264"/>
    </row>
    <row r="71" spans="2:11">
      <c r="B71" s="1275">
        <v>49</v>
      </c>
      <c r="C71" s="1271"/>
      <c r="D71" s="1276">
        <v>47027</v>
      </c>
      <c r="E71" s="1277">
        <v>47057</v>
      </c>
      <c r="F71" s="1277">
        <v>47057</v>
      </c>
      <c r="G71" s="1277">
        <v>47072</v>
      </c>
      <c r="H71" s="1277">
        <v>47077</v>
      </c>
      <c r="I71" s="1277">
        <v>47079</v>
      </c>
      <c r="J71" s="1278">
        <v>47084</v>
      </c>
      <c r="K71" s="1264"/>
    </row>
    <row r="72" spans="2:11">
      <c r="B72" s="1275">
        <v>50</v>
      </c>
      <c r="C72" s="1271"/>
      <c r="D72" s="1276">
        <v>47058</v>
      </c>
      <c r="E72" s="1277">
        <v>47087</v>
      </c>
      <c r="F72" s="1277">
        <v>47087</v>
      </c>
      <c r="G72" s="1277">
        <v>47101</v>
      </c>
      <c r="H72" s="1277">
        <v>47105</v>
      </c>
      <c r="I72" s="1277">
        <v>47107</v>
      </c>
      <c r="J72" s="1278">
        <v>47114</v>
      </c>
      <c r="K72" s="1264"/>
    </row>
    <row r="73" spans="2:11">
      <c r="B73" s="1275">
        <v>51</v>
      </c>
      <c r="C73" s="1271"/>
      <c r="D73" s="1276">
        <v>47088</v>
      </c>
      <c r="E73" s="1277">
        <v>47118</v>
      </c>
      <c r="F73" s="1277">
        <v>47118</v>
      </c>
      <c r="G73" s="1277">
        <v>47133</v>
      </c>
      <c r="H73" s="1277">
        <v>47140</v>
      </c>
      <c r="I73" s="1277">
        <v>47142</v>
      </c>
      <c r="J73" s="1278">
        <v>47147</v>
      </c>
      <c r="K73" s="1264"/>
    </row>
    <row r="74" spans="2:11">
      <c r="B74" s="1275">
        <v>52</v>
      </c>
      <c r="C74" s="1271"/>
      <c r="D74" s="1276">
        <v>47119</v>
      </c>
      <c r="E74" s="1277">
        <v>47149</v>
      </c>
      <c r="F74" s="1277">
        <v>47149</v>
      </c>
      <c r="G74" s="1277">
        <v>47163</v>
      </c>
      <c r="H74" s="1277">
        <v>47169</v>
      </c>
      <c r="I74" s="1277">
        <v>47171</v>
      </c>
      <c r="J74" s="1278">
        <v>47176</v>
      </c>
      <c r="K74" s="1264"/>
    </row>
    <row r="75" spans="2:11">
      <c r="B75" s="1275">
        <v>53</v>
      </c>
      <c r="C75" s="1271"/>
      <c r="D75" s="1276">
        <v>47150</v>
      </c>
      <c r="E75" s="1277">
        <v>47177</v>
      </c>
      <c r="F75" s="1277">
        <v>47177</v>
      </c>
      <c r="G75" s="1277">
        <v>47191</v>
      </c>
      <c r="H75" s="1277">
        <v>47197</v>
      </c>
      <c r="I75" s="1277">
        <v>47199</v>
      </c>
      <c r="J75" s="1278">
        <v>47204</v>
      </c>
      <c r="K75" s="1264"/>
    </row>
    <row r="76" spans="2:11">
      <c r="B76" s="1275">
        <v>54</v>
      </c>
      <c r="C76" s="1271"/>
      <c r="D76" s="1276">
        <v>47178</v>
      </c>
      <c r="E76" s="1277">
        <v>47208</v>
      </c>
      <c r="F76" s="1277">
        <v>47208</v>
      </c>
      <c r="G76" s="1277">
        <v>47224</v>
      </c>
      <c r="H76" s="1277">
        <v>47228</v>
      </c>
      <c r="I76" s="1277">
        <v>47232</v>
      </c>
      <c r="J76" s="1278">
        <v>47235</v>
      </c>
      <c r="K76" s="1264"/>
    </row>
    <row r="77" spans="2:11">
      <c r="B77" s="1275">
        <v>55</v>
      </c>
      <c r="C77" s="1271"/>
      <c r="D77" s="1276">
        <v>47209</v>
      </c>
      <c r="E77" s="1277">
        <v>47238</v>
      </c>
      <c r="F77" s="1277">
        <v>47238</v>
      </c>
      <c r="G77" s="1277">
        <v>47255</v>
      </c>
      <c r="H77" s="1277">
        <v>47256</v>
      </c>
      <c r="I77" s="1277">
        <v>47261</v>
      </c>
      <c r="J77" s="1278">
        <v>47266</v>
      </c>
      <c r="K77" s="1264"/>
    </row>
    <row r="78" spans="2:11">
      <c r="B78" s="1275">
        <v>56</v>
      </c>
      <c r="C78" s="1271"/>
      <c r="D78" s="1276">
        <v>47239</v>
      </c>
      <c r="E78" s="1277">
        <v>47269</v>
      </c>
      <c r="F78" s="1277">
        <v>47269</v>
      </c>
      <c r="G78" s="1277">
        <v>47283</v>
      </c>
      <c r="H78" s="1277">
        <v>47289</v>
      </c>
      <c r="I78" s="1277">
        <v>47291</v>
      </c>
      <c r="J78" s="1278">
        <v>47296</v>
      </c>
      <c r="K78" s="1264"/>
    </row>
    <row r="79" spans="2:11">
      <c r="B79" s="1275">
        <v>57</v>
      </c>
      <c r="C79" s="1271"/>
      <c r="D79" s="1276">
        <v>47270</v>
      </c>
      <c r="E79" s="1277">
        <v>47299</v>
      </c>
      <c r="F79" s="1277">
        <v>47299</v>
      </c>
      <c r="G79" s="1277">
        <v>47312</v>
      </c>
      <c r="H79" s="1277">
        <v>47319</v>
      </c>
      <c r="I79" s="1277">
        <v>47323</v>
      </c>
      <c r="J79" s="1278">
        <v>47326</v>
      </c>
      <c r="K79" s="1264"/>
    </row>
    <row r="80" spans="2:11">
      <c r="B80" s="1275">
        <v>58</v>
      </c>
      <c r="C80" s="2"/>
      <c r="D80" s="1276">
        <v>47300</v>
      </c>
      <c r="E80" s="1277">
        <v>47330</v>
      </c>
      <c r="F80" s="1277">
        <v>47330</v>
      </c>
      <c r="G80" s="1277">
        <v>47344</v>
      </c>
      <c r="H80" s="1277">
        <v>47350</v>
      </c>
      <c r="I80" s="1277">
        <v>47352</v>
      </c>
      <c r="J80" s="1278">
        <v>47357</v>
      </c>
      <c r="K80" s="1264"/>
    </row>
    <row r="81" spans="2:11">
      <c r="B81" s="1275">
        <v>59</v>
      </c>
      <c r="C81" s="2"/>
      <c r="D81" s="1276">
        <v>47331</v>
      </c>
      <c r="E81" s="1277">
        <v>47361</v>
      </c>
      <c r="F81" s="1277">
        <v>47361</v>
      </c>
      <c r="G81" s="1277">
        <v>47375</v>
      </c>
      <c r="H81" s="1277">
        <v>47381</v>
      </c>
      <c r="I81" s="1277">
        <v>47385</v>
      </c>
      <c r="J81" s="1278">
        <v>47388</v>
      </c>
      <c r="K81" s="1264"/>
    </row>
    <row r="82" spans="2:11">
      <c r="B82" s="1275">
        <v>60</v>
      </c>
      <c r="C82" s="2"/>
      <c r="D82" s="1276">
        <v>47362</v>
      </c>
      <c r="E82" s="1277">
        <v>47391</v>
      </c>
      <c r="F82" s="1277">
        <v>47391</v>
      </c>
      <c r="G82" s="1277">
        <v>47403</v>
      </c>
      <c r="H82" s="1277">
        <v>47413</v>
      </c>
      <c r="I82" s="1277">
        <v>47415</v>
      </c>
      <c r="J82" s="1278">
        <v>47420</v>
      </c>
      <c r="K82" s="1264"/>
    </row>
    <row r="83" spans="2:11">
      <c r="B83" s="1275">
        <v>61</v>
      </c>
      <c r="C83" s="2"/>
      <c r="D83" s="1276">
        <v>47392</v>
      </c>
      <c r="E83" s="1277">
        <v>47422</v>
      </c>
      <c r="F83" s="1277">
        <v>47422</v>
      </c>
      <c r="G83" s="1277">
        <v>47437</v>
      </c>
      <c r="H83" s="1277">
        <v>47442</v>
      </c>
      <c r="I83" s="1277">
        <v>47444</v>
      </c>
      <c r="J83" s="1278">
        <v>47449</v>
      </c>
      <c r="K83" s="1264"/>
    </row>
    <row r="84" spans="2:11">
      <c r="B84" s="1275">
        <v>62</v>
      </c>
      <c r="C84" s="2"/>
      <c r="D84" s="1276">
        <v>47423</v>
      </c>
      <c r="E84" s="1277">
        <v>47452</v>
      </c>
      <c r="F84" s="1277">
        <v>47452</v>
      </c>
      <c r="G84" s="1277">
        <v>47466</v>
      </c>
      <c r="H84" s="1277">
        <v>47470</v>
      </c>
      <c r="I84" s="1277">
        <v>47472</v>
      </c>
      <c r="J84" s="1278">
        <v>47479</v>
      </c>
      <c r="K84" s="1264"/>
    </row>
    <row r="85" spans="2:11">
      <c r="B85" s="1275">
        <v>63</v>
      </c>
      <c r="C85" s="2"/>
      <c r="D85" s="1276">
        <v>47453</v>
      </c>
      <c r="E85" s="1277">
        <v>47483</v>
      </c>
      <c r="F85" s="1277">
        <v>47483</v>
      </c>
      <c r="G85" s="1277">
        <v>47498</v>
      </c>
      <c r="H85" s="1277">
        <v>47504</v>
      </c>
      <c r="I85" s="1277">
        <v>47506</v>
      </c>
      <c r="J85" s="1278">
        <v>47511</v>
      </c>
      <c r="K85" s="1264"/>
    </row>
    <row r="86" spans="2:11">
      <c r="B86" s="1275">
        <v>64</v>
      </c>
      <c r="C86" s="2"/>
      <c r="D86" s="1276">
        <v>47484</v>
      </c>
      <c r="E86" s="1277">
        <v>47514</v>
      </c>
      <c r="F86" s="1277">
        <v>47514</v>
      </c>
      <c r="G86" s="1277">
        <v>47528</v>
      </c>
      <c r="H86" s="1277">
        <v>47534</v>
      </c>
      <c r="I86" s="1277">
        <v>47536</v>
      </c>
      <c r="J86" s="1278">
        <v>47541</v>
      </c>
      <c r="K86" s="1264"/>
    </row>
    <row r="87" spans="2:11">
      <c r="B87" s="1275">
        <v>65</v>
      </c>
      <c r="C87" s="2"/>
      <c r="D87" s="1276">
        <v>47515</v>
      </c>
      <c r="E87" s="1277">
        <v>47542</v>
      </c>
      <c r="F87" s="1277">
        <v>47542</v>
      </c>
      <c r="G87" s="1277">
        <v>47556</v>
      </c>
      <c r="H87" s="1277">
        <v>47562</v>
      </c>
      <c r="I87" s="1277">
        <v>47564</v>
      </c>
      <c r="J87" s="1278">
        <v>47569</v>
      </c>
      <c r="K87" s="1264"/>
    </row>
    <row r="88" spans="2:11">
      <c r="B88" s="1275">
        <v>66</v>
      </c>
      <c r="C88" s="2"/>
      <c r="D88" s="1276">
        <v>47543</v>
      </c>
      <c r="E88" s="1277">
        <v>47573</v>
      </c>
      <c r="F88" s="1277">
        <v>47573</v>
      </c>
      <c r="G88" s="1277">
        <v>47585</v>
      </c>
      <c r="H88" s="1277">
        <v>47591</v>
      </c>
      <c r="I88" s="1277">
        <v>47597</v>
      </c>
      <c r="J88" s="1278">
        <v>47602</v>
      </c>
      <c r="K88" s="1264"/>
    </row>
    <row r="89" spans="2:11">
      <c r="B89" s="1275">
        <v>67</v>
      </c>
      <c r="C89" s="2"/>
      <c r="D89" s="1276">
        <v>47574</v>
      </c>
      <c r="E89" s="1277">
        <v>47603</v>
      </c>
      <c r="F89" s="1277">
        <v>47603</v>
      </c>
      <c r="G89" s="1277">
        <v>47619</v>
      </c>
      <c r="H89" s="1277">
        <v>47623</v>
      </c>
      <c r="I89" s="1277">
        <v>47625</v>
      </c>
      <c r="J89" s="1278">
        <v>47630</v>
      </c>
      <c r="K89" s="1264"/>
    </row>
    <row r="90" spans="2:11">
      <c r="B90" s="1275">
        <v>68</v>
      </c>
      <c r="C90" s="2"/>
      <c r="D90" s="1276">
        <v>47604</v>
      </c>
      <c r="E90" s="1277">
        <v>47634</v>
      </c>
      <c r="F90" s="1277">
        <v>47634</v>
      </c>
      <c r="G90" s="1277">
        <v>47651</v>
      </c>
      <c r="H90" s="1277">
        <v>47654</v>
      </c>
      <c r="I90" s="1277">
        <v>47658</v>
      </c>
      <c r="J90" s="1278">
        <v>47661</v>
      </c>
      <c r="K90" s="1264"/>
    </row>
    <row r="91" spans="2:11">
      <c r="B91" s="1275">
        <v>69</v>
      </c>
      <c r="C91" s="2"/>
      <c r="D91" s="1276">
        <v>47635</v>
      </c>
      <c r="E91" s="1277">
        <v>47664</v>
      </c>
      <c r="F91" s="1277">
        <v>47664</v>
      </c>
      <c r="G91" s="1277">
        <v>47676</v>
      </c>
      <c r="H91" s="1277">
        <v>47686</v>
      </c>
      <c r="I91" s="1277">
        <v>47688</v>
      </c>
      <c r="J91" s="1278">
        <v>47693</v>
      </c>
      <c r="K91" s="1264"/>
    </row>
    <row r="92" spans="2:11">
      <c r="B92" s="1275">
        <v>70</v>
      </c>
      <c r="C92" s="2"/>
      <c r="D92" s="1276">
        <v>47665</v>
      </c>
      <c r="E92" s="1277">
        <v>47695</v>
      </c>
      <c r="F92" s="1277">
        <v>47695</v>
      </c>
      <c r="G92" s="1277">
        <v>47709</v>
      </c>
      <c r="H92" s="1277">
        <v>47715</v>
      </c>
      <c r="I92" s="1277">
        <v>47717</v>
      </c>
      <c r="J92" s="1278">
        <v>47722</v>
      </c>
      <c r="K92" s="1264"/>
    </row>
    <row r="93" spans="2:11">
      <c r="B93" s="1275">
        <v>71</v>
      </c>
      <c r="C93" s="2"/>
      <c r="D93" s="1276">
        <v>47696</v>
      </c>
      <c r="E93" s="1277">
        <v>47726</v>
      </c>
      <c r="F93" s="1277">
        <v>47726</v>
      </c>
      <c r="G93" s="1277">
        <v>47739</v>
      </c>
      <c r="H93" s="1277">
        <v>47746</v>
      </c>
      <c r="I93" s="1277">
        <v>47750</v>
      </c>
      <c r="J93" s="1278">
        <v>47753</v>
      </c>
      <c r="K93" s="1264"/>
    </row>
    <row r="94" spans="2:11">
      <c r="B94" s="1275">
        <v>72</v>
      </c>
      <c r="C94" s="2"/>
      <c r="D94" s="1276">
        <v>47727</v>
      </c>
      <c r="E94" s="1277">
        <v>47756</v>
      </c>
      <c r="F94" s="1277">
        <v>47756</v>
      </c>
      <c r="G94" s="1277">
        <v>47770</v>
      </c>
      <c r="H94" s="1277">
        <v>47777</v>
      </c>
      <c r="I94" s="1277">
        <v>47779</v>
      </c>
      <c r="J94" s="1278">
        <v>47784</v>
      </c>
      <c r="K94" s="1264"/>
    </row>
    <row r="95" spans="2:11">
      <c r="B95" s="1275">
        <v>73</v>
      </c>
      <c r="C95" s="2"/>
      <c r="D95" s="1276">
        <v>47757</v>
      </c>
      <c r="E95" s="1277">
        <v>47787</v>
      </c>
      <c r="F95" s="1277">
        <v>47787</v>
      </c>
      <c r="G95" s="1277">
        <v>47805</v>
      </c>
      <c r="H95" s="1277">
        <v>47807</v>
      </c>
      <c r="I95" s="1277">
        <v>47809</v>
      </c>
      <c r="J95" s="1278">
        <v>47814</v>
      </c>
      <c r="K95" s="1264"/>
    </row>
    <row r="96" spans="2:11">
      <c r="B96" s="1275">
        <v>74</v>
      </c>
      <c r="C96" s="2"/>
      <c r="D96" s="1276">
        <v>47788</v>
      </c>
      <c r="E96" s="1277">
        <v>47817</v>
      </c>
      <c r="F96" s="1277">
        <v>47817</v>
      </c>
      <c r="G96" s="1277">
        <v>47830</v>
      </c>
      <c r="H96" s="1277">
        <v>47835</v>
      </c>
      <c r="I96" s="1277">
        <v>47837</v>
      </c>
      <c r="J96" s="1278">
        <v>47844</v>
      </c>
      <c r="K96" s="1264"/>
    </row>
    <row r="97" spans="2:11">
      <c r="B97" s="1275">
        <v>75</v>
      </c>
      <c r="C97" s="2"/>
      <c r="D97" s="1276">
        <v>47818</v>
      </c>
      <c r="E97" s="1277">
        <v>47848</v>
      </c>
      <c r="F97" s="1277">
        <v>47848</v>
      </c>
      <c r="G97" s="1277">
        <v>47863</v>
      </c>
      <c r="H97" s="1277">
        <v>47868</v>
      </c>
      <c r="I97" s="1277">
        <v>47870</v>
      </c>
      <c r="J97" s="1278">
        <v>47875</v>
      </c>
      <c r="K97" s="1264"/>
    </row>
    <row r="98" spans="2:11">
      <c r="B98" s="1275">
        <v>76</v>
      </c>
      <c r="C98" s="2"/>
      <c r="D98" s="1276">
        <v>47849</v>
      </c>
      <c r="E98" s="1277">
        <v>47879</v>
      </c>
      <c r="F98" s="1277">
        <v>47879</v>
      </c>
      <c r="G98" s="1277">
        <v>47893</v>
      </c>
      <c r="H98" s="1277">
        <v>47899</v>
      </c>
      <c r="I98" s="1277">
        <v>47903</v>
      </c>
      <c r="J98" s="1278">
        <v>47906</v>
      </c>
      <c r="K98" s="1264"/>
    </row>
    <row r="99" spans="2:11">
      <c r="B99" s="1275">
        <v>77</v>
      </c>
      <c r="C99" s="2"/>
      <c r="D99" s="1276">
        <v>47880</v>
      </c>
      <c r="E99" s="1277">
        <v>47907</v>
      </c>
      <c r="F99" s="1277">
        <v>47907</v>
      </c>
      <c r="G99" s="1277">
        <v>47921</v>
      </c>
      <c r="H99" s="1277">
        <v>47927</v>
      </c>
      <c r="I99" s="1277">
        <v>47931</v>
      </c>
      <c r="J99" s="1278">
        <v>47934</v>
      </c>
      <c r="K99" s="1264"/>
    </row>
    <row r="100" spans="2:11">
      <c r="B100" s="1275">
        <v>78</v>
      </c>
      <c r="C100" s="2"/>
      <c r="D100" s="1276">
        <v>47908</v>
      </c>
      <c r="E100" s="1277">
        <v>47938</v>
      </c>
      <c r="F100" s="1277">
        <v>47938</v>
      </c>
      <c r="G100" s="1277">
        <v>47954</v>
      </c>
      <c r="H100" s="1277">
        <v>47959</v>
      </c>
      <c r="I100" s="1277">
        <v>47961</v>
      </c>
      <c r="J100" s="1278">
        <v>47966</v>
      </c>
      <c r="K100" s="1264"/>
    </row>
    <row r="101" spans="2:11">
      <c r="B101" s="1275">
        <v>79</v>
      </c>
      <c r="C101" s="2"/>
      <c r="D101" s="1276">
        <v>47939</v>
      </c>
      <c r="E101" s="1277">
        <v>47968</v>
      </c>
      <c r="F101" s="1277">
        <v>47968</v>
      </c>
      <c r="G101" s="1277">
        <v>47984</v>
      </c>
      <c r="H101" s="1277">
        <v>47987</v>
      </c>
      <c r="I101" s="1277">
        <v>47989</v>
      </c>
      <c r="J101" s="1278">
        <v>47995</v>
      </c>
      <c r="K101" s="1264"/>
    </row>
    <row r="102" spans="2:11">
      <c r="B102" s="1275">
        <v>80</v>
      </c>
      <c r="C102" s="2"/>
      <c r="D102" s="1276">
        <v>47969</v>
      </c>
      <c r="E102" s="1277">
        <v>47999</v>
      </c>
      <c r="F102" s="1277">
        <v>47999</v>
      </c>
      <c r="G102" s="1277">
        <v>48015</v>
      </c>
      <c r="H102" s="1277">
        <v>48019</v>
      </c>
      <c r="I102" s="1277">
        <v>48023</v>
      </c>
      <c r="J102" s="1278">
        <v>48026</v>
      </c>
      <c r="K102" s="1264"/>
    </row>
    <row r="103" spans="2:11">
      <c r="B103" s="1275">
        <v>81</v>
      </c>
      <c r="C103" s="2"/>
      <c r="D103" s="1276">
        <v>48000</v>
      </c>
      <c r="E103" s="1277">
        <v>48029</v>
      </c>
      <c r="F103" s="1277">
        <v>48029</v>
      </c>
      <c r="G103" s="1277">
        <v>48044</v>
      </c>
      <c r="H103" s="1277">
        <v>48050</v>
      </c>
      <c r="I103" s="1277">
        <v>48052</v>
      </c>
      <c r="J103" s="1278">
        <v>48057</v>
      </c>
      <c r="K103" s="1264"/>
    </row>
    <row r="104" spans="2:11">
      <c r="B104" s="1275">
        <v>82</v>
      </c>
      <c r="C104" s="2"/>
      <c r="D104" s="1276">
        <v>48030</v>
      </c>
      <c r="E104" s="1277">
        <v>48060</v>
      </c>
      <c r="F104" s="1277">
        <v>48060</v>
      </c>
      <c r="G104" s="1277">
        <v>48074</v>
      </c>
      <c r="H104" s="1277">
        <v>48080</v>
      </c>
      <c r="I104" s="1277">
        <v>48082</v>
      </c>
      <c r="J104" s="1278">
        <v>48087</v>
      </c>
      <c r="K104" s="1264"/>
    </row>
    <row r="105" spans="2:11">
      <c r="B105" s="1275">
        <v>83</v>
      </c>
      <c r="C105" s="2"/>
      <c r="D105" s="1276">
        <v>48061</v>
      </c>
      <c r="E105" s="1277">
        <v>48091</v>
      </c>
      <c r="F105" s="1277">
        <v>48091</v>
      </c>
      <c r="G105" s="1277">
        <v>48103</v>
      </c>
      <c r="H105" s="1277">
        <v>48113</v>
      </c>
      <c r="I105" s="1277">
        <v>48115</v>
      </c>
      <c r="J105" s="1278">
        <v>48120</v>
      </c>
      <c r="K105" s="1264"/>
    </row>
    <row r="106" spans="2:11">
      <c r="B106" s="1275">
        <v>84</v>
      </c>
      <c r="C106" s="2"/>
      <c r="D106" s="1276">
        <v>48092</v>
      </c>
      <c r="E106" s="1277">
        <v>48121</v>
      </c>
      <c r="F106" s="1277">
        <v>48121</v>
      </c>
      <c r="G106" s="1277">
        <v>48135</v>
      </c>
      <c r="H106" s="1277">
        <v>48141</v>
      </c>
      <c r="I106" s="1277">
        <v>48143</v>
      </c>
      <c r="J106" s="1278">
        <v>48148</v>
      </c>
      <c r="K106" s="1264"/>
    </row>
    <row r="107" spans="2:11">
      <c r="B107" s="1275">
        <v>85</v>
      </c>
      <c r="C107" s="2"/>
      <c r="D107" s="1276">
        <v>48122</v>
      </c>
      <c r="E107" s="1277">
        <v>48152</v>
      </c>
      <c r="F107" s="1277">
        <v>48152</v>
      </c>
      <c r="G107" s="1277">
        <v>48169</v>
      </c>
      <c r="H107" s="1277">
        <v>48172</v>
      </c>
      <c r="I107" s="1277">
        <v>48176</v>
      </c>
      <c r="J107" s="1278">
        <v>48179</v>
      </c>
      <c r="K107" s="1264"/>
    </row>
    <row r="108" spans="2:11">
      <c r="B108" s="1275">
        <v>86</v>
      </c>
      <c r="C108" s="2"/>
      <c r="D108" s="1276">
        <v>48153</v>
      </c>
      <c r="E108" s="1277">
        <v>48182</v>
      </c>
      <c r="F108" s="1277">
        <v>48182</v>
      </c>
      <c r="G108" s="1277">
        <v>48194</v>
      </c>
      <c r="H108" s="1277">
        <v>48200</v>
      </c>
      <c r="I108" s="1277">
        <v>48204</v>
      </c>
      <c r="J108" s="1278">
        <v>48211</v>
      </c>
      <c r="K108" s="1264"/>
    </row>
    <row r="109" spans="2:11">
      <c r="B109" s="1275">
        <v>87</v>
      </c>
      <c r="C109" s="2"/>
      <c r="D109" s="1276">
        <v>48183</v>
      </c>
      <c r="E109" s="1277">
        <v>48213</v>
      </c>
      <c r="F109" s="1277">
        <v>48213</v>
      </c>
      <c r="G109" s="1277">
        <v>48228</v>
      </c>
      <c r="H109" s="1277">
        <v>48233</v>
      </c>
      <c r="I109" s="1277">
        <v>48235</v>
      </c>
      <c r="J109" s="1278">
        <v>48240</v>
      </c>
      <c r="K109" s="1264"/>
    </row>
    <row r="110" spans="2:11">
      <c r="B110" s="1275">
        <v>88</v>
      </c>
      <c r="C110" s="2"/>
      <c r="D110" s="1276">
        <v>48214</v>
      </c>
      <c r="E110" s="1277">
        <v>48244</v>
      </c>
      <c r="F110" s="1277">
        <v>48244</v>
      </c>
      <c r="G110" s="1277">
        <v>48257</v>
      </c>
      <c r="H110" s="1277">
        <v>48264</v>
      </c>
      <c r="I110" s="1277">
        <v>48268</v>
      </c>
      <c r="J110" s="1278">
        <v>48271</v>
      </c>
      <c r="K110" s="1264"/>
    </row>
    <row r="111" spans="2:11">
      <c r="B111" s="1275">
        <v>89</v>
      </c>
      <c r="C111" s="2"/>
      <c r="D111" s="1276">
        <v>48245</v>
      </c>
      <c r="E111" s="1277">
        <v>48273</v>
      </c>
      <c r="F111" s="1277">
        <v>48273</v>
      </c>
      <c r="G111" s="1277">
        <v>48285</v>
      </c>
      <c r="H111" s="1277">
        <v>48292</v>
      </c>
      <c r="I111" s="1277">
        <v>48296</v>
      </c>
      <c r="J111" s="1278">
        <v>48303</v>
      </c>
      <c r="K111" s="1264"/>
    </row>
    <row r="112" spans="2:11">
      <c r="B112" s="1275">
        <v>90</v>
      </c>
      <c r="C112" s="2"/>
      <c r="D112" s="1276">
        <v>48274</v>
      </c>
      <c r="E112" s="1277">
        <v>48304</v>
      </c>
      <c r="F112" s="1277">
        <v>48304</v>
      </c>
      <c r="G112" s="1277">
        <v>48318</v>
      </c>
      <c r="H112" s="1277">
        <v>48324</v>
      </c>
      <c r="I112" s="1277">
        <v>48326</v>
      </c>
      <c r="J112" s="1278">
        <v>48331</v>
      </c>
      <c r="K112" s="1264"/>
    </row>
    <row r="113" spans="2:11">
      <c r="B113" s="1275">
        <v>91</v>
      </c>
      <c r="C113" s="2"/>
      <c r="D113" s="1276">
        <v>48305</v>
      </c>
      <c r="E113" s="1277">
        <v>48334</v>
      </c>
      <c r="F113" s="1277">
        <v>48334</v>
      </c>
      <c r="G113" s="1277">
        <v>48352</v>
      </c>
      <c r="H113" s="1277">
        <v>48354</v>
      </c>
      <c r="I113" s="1277">
        <v>48358</v>
      </c>
      <c r="J113" s="1278">
        <v>48361</v>
      </c>
      <c r="K113" s="1264"/>
    </row>
    <row r="114" spans="2:11">
      <c r="B114" s="1275">
        <v>92</v>
      </c>
      <c r="C114" s="2"/>
      <c r="D114" s="1276">
        <v>48335</v>
      </c>
      <c r="E114" s="1277">
        <v>48365</v>
      </c>
      <c r="F114" s="1277">
        <v>48365</v>
      </c>
      <c r="G114" s="1277">
        <v>48379</v>
      </c>
      <c r="H114" s="1277">
        <v>48386</v>
      </c>
      <c r="I114" s="1277">
        <v>48388</v>
      </c>
      <c r="J114" s="1278">
        <v>48393</v>
      </c>
      <c r="K114" s="1264"/>
    </row>
    <row r="115" spans="2:11">
      <c r="B115" s="1275">
        <v>93</v>
      </c>
      <c r="C115" s="2"/>
      <c r="D115" s="1276">
        <v>48366</v>
      </c>
      <c r="E115" s="1277">
        <v>48395</v>
      </c>
      <c r="F115" s="1277">
        <v>48395</v>
      </c>
      <c r="G115" s="1277">
        <v>48410</v>
      </c>
      <c r="H115" s="1277">
        <v>48415</v>
      </c>
      <c r="I115" s="1277">
        <v>48417</v>
      </c>
      <c r="J115" s="1278">
        <v>48422</v>
      </c>
      <c r="K115" s="1264"/>
    </row>
    <row r="116" spans="2:11">
      <c r="B116" s="1275">
        <v>94</v>
      </c>
      <c r="C116" s="2"/>
      <c r="D116" s="1276">
        <v>48396</v>
      </c>
      <c r="E116" s="1277">
        <v>48426</v>
      </c>
      <c r="F116" s="1277">
        <v>48426</v>
      </c>
      <c r="G116" s="1277">
        <v>48439</v>
      </c>
      <c r="H116" s="1277">
        <v>48446</v>
      </c>
      <c r="I116" s="1277">
        <v>48450</v>
      </c>
      <c r="J116" s="1278">
        <v>48453</v>
      </c>
      <c r="K116" s="1264"/>
    </row>
    <row r="117" spans="2:11">
      <c r="B117" s="1275">
        <v>95</v>
      </c>
      <c r="C117" s="2"/>
      <c r="D117" s="1276">
        <v>48427</v>
      </c>
      <c r="E117" s="1277">
        <v>48457</v>
      </c>
      <c r="F117" s="1277">
        <v>48457</v>
      </c>
      <c r="G117" s="1277">
        <v>48471</v>
      </c>
      <c r="H117" s="1277">
        <v>48477</v>
      </c>
      <c r="I117" s="1277">
        <v>48479</v>
      </c>
      <c r="J117" s="1278">
        <v>48484</v>
      </c>
      <c r="K117" s="1264"/>
    </row>
    <row r="118" spans="2:11">
      <c r="B118" s="1275">
        <v>96</v>
      </c>
      <c r="C118" s="2"/>
      <c r="D118" s="1276">
        <v>48458</v>
      </c>
      <c r="E118" s="1277">
        <v>48487</v>
      </c>
      <c r="F118" s="1277">
        <v>48487</v>
      </c>
      <c r="G118" s="1277">
        <v>48501</v>
      </c>
      <c r="H118" s="1277">
        <v>48507</v>
      </c>
      <c r="I118" s="1277">
        <v>48509</v>
      </c>
      <c r="J118" s="1278">
        <v>48514</v>
      </c>
      <c r="K118" s="1264"/>
    </row>
    <row r="119" spans="2:11">
      <c r="B119" s="1275">
        <v>97</v>
      </c>
      <c r="C119" s="2"/>
      <c r="D119" s="1276">
        <v>48488</v>
      </c>
      <c r="E119" s="1277">
        <v>48518</v>
      </c>
      <c r="F119" s="1277">
        <v>48518</v>
      </c>
      <c r="G119" s="1277">
        <v>48534</v>
      </c>
      <c r="H119" s="1277">
        <v>48540</v>
      </c>
      <c r="I119" s="1277">
        <v>48542</v>
      </c>
      <c r="J119" s="1278">
        <v>48547</v>
      </c>
      <c r="K119" s="1264"/>
    </row>
    <row r="120" spans="2:11">
      <c r="B120" s="1275">
        <v>98</v>
      </c>
      <c r="C120" s="2"/>
      <c r="D120" s="1276">
        <v>48519</v>
      </c>
      <c r="E120" s="1277">
        <v>48548</v>
      </c>
      <c r="F120" s="1277">
        <v>48548</v>
      </c>
      <c r="G120" s="1277">
        <v>48562</v>
      </c>
      <c r="H120" s="1277">
        <v>48568</v>
      </c>
      <c r="I120" s="1277">
        <v>48570</v>
      </c>
      <c r="J120" s="1278">
        <v>48575</v>
      </c>
      <c r="K120" s="1264"/>
    </row>
    <row r="121" spans="2:11">
      <c r="B121" s="1275">
        <v>99</v>
      </c>
      <c r="C121" s="2"/>
      <c r="D121" s="1276">
        <v>48549</v>
      </c>
      <c r="E121" s="1277">
        <v>48579</v>
      </c>
      <c r="F121" s="1277">
        <v>48579</v>
      </c>
      <c r="G121" s="1277">
        <v>48593</v>
      </c>
      <c r="H121" s="1277">
        <v>48599</v>
      </c>
      <c r="I121" s="1277">
        <v>48603</v>
      </c>
      <c r="J121" s="1278">
        <v>48606</v>
      </c>
      <c r="K121" s="1264"/>
    </row>
    <row r="122" spans="2:11">
      <c r="B122" s="1275">
        <v>100</v>
      </c>
      <c r="C122" s="2"/>
      <c r="D122" s="1276">
        <v>48580</v>
      </c>
      <c r="E122" s="1277">
        <v>48610</v>
      </c>
      <c r="F122" s="1277">
        <v>48610</v>
      </c>
      <c r="G122" s="1277">
        <v>48624</v>
      </c>
      <c r="H122" s="1277">
        <v>48631</v>
      </c>
      <c r="I122" s="1277">
        <v>48633</v>
      </c>
      <c r="J122" s="1278">
        <v>48638</v>
      </c>
      <c r="K122" s="1264"/>
    </row>
    <row r="123" spans="2:11">
      <c r="B123" s="1275">
        <v>101</v>
      </c>
      <c r="C123" s="2"/>
      <c r="D123" s="1276">
        <v>48611</v>
      </c>
      <c r="E123" s="1277">
        <v>48638</v>
      </c>
      <c r="F123" s="1277">
        <v>48638</v>
      </c>
      <c r="G123" s="1277">
        <v>48652</v>
      </c>
      <c r="H123" s="1277">
        <v>48659</v>
      </c>
      <c r="I123" s="1277">
        <v>48661</v>
      </c>
      <c r="J123" s="1278">
        <v>48666</v>
      </c>
      <c r="K123" s="1264"/>
    </row>
    <row r="124" spans="2:11">
      <c r="B124" s="1275">
        <v>102</v>
      </c>
      <c r="C124" s="2"/>
      <c r="D124" s="1276">
        <v>48639</v>
      </c>
      <c r="E124" s="1277">
        <v>48669</v>
      </c>
      <c r="F124" s="1277">
        <v>48669</v>
      </c>
      <c r="G124" s="1277">
        <v>48683</v>
      </c>
      <c r="H124" s="1277">
        <v>48689</v>
      </c>
      <c r="I124" s="1277">
        <v>48691</v>
      </c>
      <c r="J124" s="1278">
        <v>48696</v>
      </c>
      <c r="K124" s="1264"/>
    </row>
    <row r="125" spans="2:11">
      <c r="B125" s="1275">
        <v>103</v>
      </c>
      <c r="C125" s="2"/>
      <c r="D125" s="1276">
        <v>48670</v>
      </c>
      <c r="E125" s="1277">
        <v>48699</v>
      </c>
      <c r="F125" s="1277">
        <v>48699</v>
      </c>
      <c r="G125" s="1277">
        <v>48712</v>
      </c>
      <c r="H125" s="1277">
        <v>48718</v>
      </c>
      <c r="I125" s="1277">
        <v>48722</v>
      </c>
      <c r="J125" s="1278">
        <v>48726</v>
      </c>
      <c r="K125" s="1264"/>
    </row>
    <row r="126" spans="2:11">
      <c r="B126" s="1275">
        <v>104</v>
      </c>
      <c r="C126" s="2"/>
      <c r="D126" s="1276">
        <v>48700</v>
      </c>
      <c r="E126" s="1277">
        <v>48730</v>
      </c>
      <c r="F126" s="1277">
        <v>48730</v>
      </c>
      <c r="G126" s="1277">
        <v>48745</v>
      </c>
      <c r="H126" s="1277">
        <v>48750</v>
      </c>
      <c r="I126" s="1277">
        <v>48752</v>
      </c>
      <c r="J126" s="1278">
        <v>48757</v>
      </c>
      <c r="K126" s="1264"/>
    </row>
    <row r="127" spans="2:11">
      <c r="B127" s="1275">
        <v>105</v>
      </c>
      <c r="C127" s="2"/>
      <c r="D127" s="1276">
        <v>48731</v>
      </c>
      <c r="E127" s="1277">
        <v>48760</v>
      </c>
      <c r="F127" s="1277">
        <v>48760</v>
      </c>
      <c r="G127" s="1277">
        <v>48775</v>
      </c>
      <c r="H127" s="1277">
        <v>48780</v>
      </c>
      <c r="I127" s="1277">
        <v>48782</v>
      </c>
      <c r="J127" s="1278">
        <v>48787</v>
      </c>
      <c r="K127" s="1264"/>
    </row>
    <row r="128" spans="2:11">
      <c r="B128" s="1275">
        <v>106</v>
      </c>
      <c r="C128" s="2"/>
      <c r="D128" s="1276">
        <v>48761</v>
      </c>
      <c r="E128" s="1277">
        <v>48791</v>
      </c>
      <c r="F128" s="1277">
        <v>48791</v>
      </c>
      <c r="G128" s="1277">
        <v>48803</v>
      </c>
      <c r="H128" s="1277">
        <v>48813</v>
      </c>
      <c r="I128" s="1277">
        <v>48815</v>
      </c>
      <c r="J128" s="1278">
        <v>48820</v>
      </c>
      <c r="K128" s="1264"/>
    </row>
    <row r="129" spans="2:11">
      <c r="B129" s="1275">
        <v>107</v>
      </c>
      <c r="C129" s="2"/>
      <c r="D129" s="1276">
        <v>48792</v>
      </c>
      <c r="E129" s="1277">
        <v>48822</v>
      </c>
      <c r="F129" s="1277">
        <v>48822</v>
      </c>
      <c r="G129" s="1277">
        <v>48836</v>
      </c>
      <c r="H129" s="1277">
        <v>48842</v>
      </c>
      <c r="I129" s="1277">
        <v>48844</v>
      </c>
      <c r="J129" s="1278">
        <v>48849</v>
      </c>
      <c r="K129" s="1264"/>
    </row>
    <row r="130" spans="2:11">
      <c r="B130" s="1275">
        <v>108</v>
      </c>
      <c r="C130" s="2"/>
      <c r="D130" s="1276">
        <v>48823</v>
      </c>
      <c r="E130" s="1277">
        <v>48852</v>
      </c>
      <c r="F130" s="1277">
        <v>48852</v>
      </c>
      <c r="G130" s="1277">
        <v>48866</v>
      </c>
      <c r="H130" s="1277">
        <v>48872</v>
      </c>
      <c r="I130" s="1277">
        <v>48876</v>
      </c>
      <c r="J130" s="1278">
        <v>48879</v>
      </c>
      <c r="K130" s="1264"/>
    </row>
    <row r="131" spans="2:11">
      <c r="B131" s="1275">
        <v>109</v>
      </c>
      <c r="C131" s="2"/>
      <c r="D131" s="1276">
        <v>48853</v>
      </c>
      <c r="E131" s="1277">
        <v>48883</v>
      </c>
      <c r="F131" s="1277">
        <v>48883</v>
      </c>
      <c r="G131" s="1277">
        <v>48899</v>
      </c>
      <c r="H131" s="1277">
        <v>48904</v>
      </c>
      <c r="I131" s="1277">
        <v>48906</v>
      </c>
      <c r="J131" s="1278">
        <v>48911</v>
      </c>
      <c r="K131" s="1264"/>
    </row>
    <row r="132" spans="2:11">
      <c r="B132" s="1275">
        <v>110</v>
      </c>
      <c r="C132" s="2"/>
      <c r="D132" s="1276">
        <v>48884</v>
      </c>
      <c r="E132" s="1277">
        <v>48913</v>
      </c>
      <c r="F132" s="1277">
        <v>48913</v>
      </c>
      <c r="G132" s="1277">
        <v>48927</v>
      </c>
      <c r="H132" s="1277">
        <v>48932</v>
      </c>
      <c r="I132" s="1277">
        <v>48934</v>
      </c>
      <c r="J132" s="1278">
        <v>48940</v>
      </c>
      <c r="K132" s="1264"/>
    </row>
    <row r="133" spans="2:11">
      <c r="B133" s="1275">
        <v>111</v>
      </c>
      <c r="C133" s="2"/>
      <c r="D133" s="1276">
        <v>48914</v>
      </c>
      <c r="E133" s="1277">
        <v>48944</v>
      </c>
      <c r="F133" s="1277">
        <v>48944</v>
      </c>
      <c r="G133" s="1277">
        <v>48957</v>
      </c>
      <c r="H133" s="1277">
        <v>48964</v>
      </c>
      <c r="I133" s="1277">
        <v>48968</v>
      </c>
      <c r="J133" s="1278">
        <v>48971</v>
      </c>
      <c r="K133" s="1264"/>
    </row>
    <row r="134" spans="2:11">
      <c r="B134" s="1275">
        <v>112</v>
      </c>
      <c r="C134" s="2"/>
      <c r="D134" s="1276">
        <v>48945</v>
      </c>
      <c r="E134" s="1277">
        <v>48975</v>
      </c>
      <c r="F134" s="1277">
        <v>48975</v>
      </c>
      <c r="G134" s="1277">
        <v>48989</v>
      </c>
      <c r="H134" s="1277">
        <v>48995</v>
      </c>
      <c r="I134" s="1277">
        <v>48997</v>
      </c>
      <c r="J134" s="1278">
        <v>49002</v>
      </c>
      <c r="K134" s="1264"/>
    </row>
    <row r="135" spans="2:11">
      <c r="B135" s="1275">
        <v>113</v>
      </c>
      <c r="C135" s="2"/>
      <c r="D135" s="1276">
        <v>48976</v>
      </c>
      <c r="E135" s="1277">
        <v>49003</v>
      </c>
      <c r="F135" s="1277">
        <v>49003</v>
      </c>
      <c r="G135" s="1277">
        <v>49017</v>
      </c>
      <c r="H135" s="1277">
        <v>49023</v>
      </c>
      <c r="I135" s="1277">
        <v>49025</v>
      </c>
      <c r="J135" s="1278">
        <v>49030</v>
      </c>
      <c r="K135" s="1264"/>
    </row>
    <row r="136" spans="2:11">
      <c r="B136" s="1275">
        <v>114</v>
      </c>
      <c r="C136" s="2"/>
      <c r="D136" s="1276">
        <v>49004</v>
      </c>
      <c r="E136" s="1277">
        <v>49034</v>
      </c>
      <c r="F136" s="1277">
        <v>49034</v>
      </c>
      <c r="G136" s="1277">
        <v>49052</v>
      </c>
      <c r="H136" s="1277">
        <v>49054</v>
      </c>
      <c r="I136" s="1277">
        <v>49058</v>
      </c>
      <c r="J136" s="1278">
        <v>49061</v>
      </c>
      <c r="K136" s="1264"/>
    </row>
    <row r="137" spans="2:11">
      <c r="B137" s="1275">
        <v>115</v>
      </c>
      <c r="C137" s="2"/>
      <c r="D137" s="1276">
        <v>49035</v>
      </c>
      <c r="E137" s="1277">
        <v>49064</v>
      </c>
      <c r="F137" s="1277">
        <v>49064</v>
      </c>
      <c r="G137" s="1277">
        <v>49080</v>
      </c>
      <c r="H137" s="1277">
        <v>49086</v>
      </c>
      <c r="I137" s="1277">
        <v>49088</v>
      </c>
      <c r="J137" s="1278">
        <v>49094</v>
      </c>
      <c r="K137" s="1264"/>
    </row>
    <row r="138" spans="2:11">
      <c r="B138" s="1275">
        <v>116</v>
      </c>
      <c r="C138" s="2"/>
      <c r="D138" s="1276">
        <v>49065</v>
      </c>
      <c r="E138" s="1277">
        <v>49095</v>
      </c>
      <c r="F138" s="1277">
        <v>49095</v>
      </c>
      <c r="G138" s="1277">
        <v>49109</v>
      </c>
      <c r="H138" s="1277">
        <v>49115</v>
      </c>
      <c r="I138" s="1277">
        <v>49117</v>
      </c>
      <c r="J138" s="1278">
        <v>49122</v>
      </c>
      <c r="K138" s="1264"/>
    </row>
    <row r="139" spans="2:11">
      <c r="B139" s="1275">
        <v>117</v>
      </c>
      <c r="C139" s="2"/>
      <c r="D139" s="1276">
        <v>49096</v>
      </c>
      <c r="E139" s="1277">
        <v>49125</v>
      </c>
      <c r="F139" s="1277">
        <v>49125</v>
      </c>
      <c r="G139" s="1277">
        <v>49142</v>
      </c>
      <c r="H139" s="1277">
        <v>49145</v>
      </c>
      <c r="I139" s="1277">
        <v>49149</v>
      </c>
      <c r="J139" s="1278">
        <v>49152</v>
      </c>
      <c r="K139" s="1264"/>
    </row>
    <row r="140" spans="2:11">
      <c r="B140" s="1275">
        <v>118</v>
      </c>
      <c r="C140" s="2"/>
      <c r="D140" s="1276">
        <v>49126</v>
      </c>
      <c r="E140" s="1277">
        <v>49156</v>
      </c>
      <c r="F140" s="1277">
        <v>49156</v>
      </c>
      <c r="G140" s="1277">
        <v>49170</v>
      </c>
      <c r="H140" s="1277">
        <v>49177</v>
      </c>
      <c r="I140" s="1277">
        <v>49179</v>
      </c>
      <c r="J140" s="1278">
        <v>49184</v>
      </c>
      <c r="K140" s="1264"/>
    </row>
    <row r="141" spans="2:11">
      <c r="B141" s="1275">
        <v>119</v>
      </c>
      <c r="C141" s="2"/>
      <c r="D141" s="1276">
        <v>49157</v>
      </c>
      <c r="E141" s="1277">
        <v>49187</v>
      </c>
      <c r="F141" s="1277">
        <v>49187</v>
      </c>
      <c r="G141" s="1277">
        <v>49201</v>
      </c>
      <c r="H141" s="1277">
        <v>49207</v>
      </c>
      <c r="I141" s="1277">
        <v>49209</v>
      </c>
      <c r="J141" s="1278">
        <v>49214</v>
      </c>
      <c r="K141" s="1264"/>
    </row>
    <row r="142" spans="2:11">
      <c r="B142" s="1275">
        <v>120</v>
      </c>
      <c r="C142" s="2"/>
      <c r="D142" s="1276">
        <v>49188</v>
      </c>
      <c r="E142" s="1277">
        <v>49217</v>
      </c>
      <c r="F142" s="1277">
        <v>49217</v>
      </c>
      <c r="G142" s="1277">
        <v>49230</v>
      </c>
      <c r="H142" s="1277">
        <v>49237</v>
      </c>
      <c r="I142" s="1277">
        <v>49241</v>
      </c>
      <c r="J142" s="1278">
        <v>49244</v>
      </c>
      <c r="K142" s="1264"/>
    </row>
    <row r="143" spans="2:11">
      <c r="B143" s="1275">
        <v>121</v>
      </c>
      <c r="C143" s="2"/>
      <c r="D143" s="1276">
        <v>49218</v>
      </c>
      <c r="E143" s="1277">
        <v>49248</v>
      </c>
      <c r="F143" s="1277">
        <v>49248</v>
      </c>
      <c r="G143" s="1277">
        <v>49263</v>
      </c>
      <c r="H143" s="1277">
        <v>49268</v>
      </c>
      <c r="I143" s="1277">
        <v>49270</v>
      </c>
      <c r="J143" s="1278">
        <v>49275</v>
      </c>
      <c r="K143" s="1264"/>
    </row>
    <row r="144" spans="2:11">
      <c r="B144" s="1275">
        <v>122</v>
      </c>
      <c r="C144" s="2"/>
      <c r="D144" s="1276">
        <v>49249</v>
      </c>
      <c r="E144" s="1277">
        <v>49278</v>
      </c>
      <c r="F144" s="1277">
        <v>49278</v>
      </c>
      <c r="G144" s="1277">
        <v>49292</v>
      </c>
      <c r="H144" s="1277">
        <v>49296</v>
      </c>
      <c r="I144" s="1277">
        <v>49298</v>
      </c>
      <c r="J144" s="1278">
        <v>49305</v>
      </c>
      <c r="K144" s="1264"/>
    </row>
    <row r="145" spans="2:11">
      <c r="B145" s="1275">
        <v>123</v>
      </c>
      <c r="C145" s="2"/>
      <c r="D145" s="1276">
        <v>49279</v>
      </c>
      <c r="E145" s="1277">
        <v>49309</v>
      </c>
      <c r="F145" s="1277">
        <v>49309</v>
      </c>
      <c r="G145" s="1277">
        <v>49324</v>
      </c>
      <c r="H145" s="1277">
        <v>49331</v>
      </c>
      <c r="I145" s="1277">
        <v>49333</v>
      </c>
      <c r="J145" s="1278">
        <v>49338</v>
      </c>
      <c r="K145" s="1264"/>
    </row>
    <row r="146" spans="2:11">
      <c r="B146" s="1275">
        <v>124</v>
      </c>
      <c r="C146" s="2"/>
      <c r="D146" s="1276">
        <v>49310</v>
      </c>
      <c r="E146" s="1277">
        <v>49340</v>
      </c>
      <c r="F146" s="1277">
        <v>49340</v>
      </c>
      <c r="G146" s="1277">
        <v>49354</v>
      </c>
      <c r="H146" s="1277">
        <v>49360</v>
      </c>
      <c r="I146" s="1277">
        <v>49362</v>
      </c>
      <c r="J146" s="1278">
        <v>49367</v>
      </c>
      <c r="K146" s="1264"/>
    </row>
    <row r="147" spans="2:11">
      <c r="B147" s="1275">
        <v>125</v>
      </c>
      <c r="C147" s="2"/>
      <c r="D147" s="1276">
        <v>49341</v>
      </c>
      <c r="E147" s="1277">
        <v>49368</v>
      </c>
      <c r="F147" s="1277">
        <v>49368</v>
      </c>
      <c r="G147" s="1277">
        <v>49382</v>
      </c>
      <c r="H147" s="1277">
        <v>49384</v>
      </c>
      <c r="I147" s="1277">
        <v>49388</v>
      </c>
      <c r="J147" s="1278">
        <v>49395</v>
      </c>
      <c r="K147" s="1264"/>
    </row>
    <row r="148" spans="2:11">
      <c r="B148" s="1275">
        <v>126</v>
      </c>
      <c r="C148" s="2"/>
      <c r="D148" s="1276">
        <v>49369</v>
      </c>
      <c r="E148" s="1277">
        <v>49399</v>
      </c>
      <c r="F148" s="1277">
        <v>49399</v>
      </c>
      <c r="G148" s="1277">
        <v>49412</v>
      </c>
      <c r="H148" s="1277">
        <v>49419</v>
      </c>
      <c r="I148" s="1277">
        <v>49423</v>
      </c>
      <c r="J148" s="1278">
        <v>49426</v>
      </c>
      <c r="K148" s="1264"/>
    </row>
    <row r="149" spans="2:11">
      <c r="B149" s="1275">
        <v>127</v>
      </c>
      <c r="C149" s="2"/>
      <c r="D149" s="1276">
        <v>49400</v>
      </c>
      <c r="E149" s="1277">
        <v>49429</v>
      </c>
      <c r="F149" s="1277">
        <v>49429</v>
      </c>
      <c r="G149" s="1277">
        <v>49447</v>
      </c>
      <c r="H149" s="1277">
        <v>49450</v>
      </c>
      <c r="I149" s="1277">
        <v>49452</v>
      </c>
      <c r="J149" s="1278">
        <v>49457</v>
      </c>
      <c r="K149" s="1264"/>
    </row>
    <row r="150" spans="2:11">
      <c r="B150" s="1275">
        <v>128</v>
      </c>
      <c r="C150" s="2"/>
      <c r="D150" s="1276">
        <v>49430</v>
      </c>
      <c r="E150" s="1277">
        <v>49460</v>
      </c>
      <c r="F150" s="1277">
        <v>49460</v>
      </c>
      <c r="G150" s="1277">
        <v>49474</v>
      </c>
      <c r="H150" s="1277">
        <v>49480</v>
      </c>
      <c r="I150" s="1277">
        <v>49482</v>
      </c>
      <c r="J150" s="1278">
        <v>49487</v>
      </c>
      <c r="K150" s="1264"/>
    </row>
    <row r="151" spans="2:11">
      <c r="B151" s="1275">
        <v>129</v>
      </c>
      <c r="C151" s="2"/>
      <c r="D151" s="1276">
        <v>49461</v>
      </c>
      <c r="E151" s="1277">
        <v>49490</v>
      </c>
      <c r="F151" s="1277">
        <v>49490</v>
      </c>
      <c r="G151" s="1277">
        <v>49503</v>
      </c>
      <c r="H151" s="1277">
        <v>49510</v>
      </c>
      <c r="I151" s="1277">
        <v>49514</v>
      </c>
      <c r="J151" s="1278">
        <v>49517</v>
      </c>
      <c r="K151" s="1264"/>
    </row>
    <row r="152" spans="2:11">
      <c r="B152" s="1275">
        <v>130</v>
      </c>
      <c r="C152" s="2"/>
      <c r="D152" s="1276">
        <v>49491</v>
      </c>
      <c r="E152" s="1277">
        <v>49521</v>
      </c>
      <c r="F152" s="1277">
        <v>49521</v>
      </c>
      <c r="G152" s="1277">
        <v>49535</v>
      </c>
      <c r="H152" s="1277">
        <v>49541</v>
      </c>
      <c r="I152" s="1277">
        <v>49543</v>
      </c>
      <c r="J152" s="1278">
        <v>49548</v>
      </c>
      <c r="K152" s="1264"/>
    </row>
    <row r="153" spans="2:11">
      <c r="B153" s="1275">
        <v>131</v>
      </c>
      <c r="C153" s="2"/>
      <c r="D153" s="1276">
        <v>49522</v>
      </c>
      <c r="E153" s="1277">
        <v>49552</v>
      </c>
      <c r="F153" s="1277">
        <v>49552</v>
      </c>
      <c r="G153" s="1277">
        <v>49566</v>
      </c>
      <c r="H153" s="1277">
        <v>49572</v>
      </c>
      <c r="I153" s="1277">
        <v>49576</v>
      </c>
      <c r="J153" s="1278">
        <v>49579</v>
      </c>
      <c r="K153" s="1264"/>
    </row>
    <row r="154" spans="2:11">
      <c r="B154" s="1275">
        <v>132</v>
      </c>
      <c r="C154" s="2"/>
      <c r="D154" s="1276">
        <v>49553</v>
      </c>
      <c r="E154" s="1277">
        <v>49582</v>
      </c>
      <c r="F154" s="1277">
        <v>49582</v>
      </c>
      <c r="G154" s="1277">
        <v>49594</v>
      </c>
      <c r="H154" s="1277">
        <v>49604</v>
      </c>
      <c r="I154" s="1277">
        <v>49606</v>
      </c>
      <c r="J154" s="1278">
        <v>49611</v>
      </c>
      <c r="K154" s="1264"/>
    </row>
    <row r="155" spans="2:11">
      <c r="B155" s="1275">
        <v>133</v>
      </c>
      <c r="C155" s="2"/>
      <c r="D155" s="1276">
        <v>49583</v>
      </c>
      <c r="E155" s="1277">
        <v>49613</v>
      </c>
      <c r="F155" s="1277">
        <v>49613</v>
      </c>
      <c r="G155" s="1277">
        <v>49628</v>
      </c>
      <c r="H155" s="1277">
        <v>49633</v>
      </c>
      <c r="I155" s="1277">
        <v>49635</v>
      </c>
      <c r="J155" s="1278">
        <v>49640</v>
      </c>
      <c r="K155" s="1264"/>
    </row>
    <row r="156" spans="2:11">
      <c r="B156" s="1275">
        <v>134</v>
      </c>
      <c r="C156" s="2"/>
      <c r="D156" s="1276">
        <v>49614</v>
      </c>
      <c r="E156" s="1277">
        <v>49643</v>
      </c>
      <c r="F156" s="1277">
        <v>49643</v>
      </c>
      <c r="G156" s="1277">
        <v>49657</v>
      </c>
      <c r="H156" s="1277">
        <v>49661</v>
      </c>
      <c r="I156" s="1277">
        <v>49663</v>
      </c>
      <c r="J156" s="1278">
        <v>49670</v>
      </c>
      <c r="K156" s="1264"/>
    </row>
    <row r="157" spans="2:11">
      <c r="B157" s="1275">
        <v>135</v>
      </c>
      <c r="C157" s="2"/>
      <c r="D157" s="1276">
        <v>49644</v>
      </c>
      <c r="E157" s="1277">
        <v>49674</v>
      </c>
      <c r="F157" s="1277">
        <v>49674</v>
      </c>
      <c r="G157" s="1277">
        <v>49689</v>
      </c>
      <c r="H157" s="1277">
        <v>49695</v>
      </c>
      <c r="I157" s="1277">
        <v>49697</v>
      </c>
      <c r="J157" s="1278">
        <v>49702</v>
      </c>
      <c r="K157" s="1264"/>
    </row>
    <row r="158" spans="2:11">
      <c r="B158" s="1275">
        <v>136</v>
      </c>
      <c r="C158" s="2"/>
      <c r="D158" s="1276">
        <v>49675</v>
      </c>
      <c r="E158" s="1277">
        <v>49705</v>
      </c>
      <c r="F158" s="1277">
        <v>49705</v>
      </c>
      <c r="G158" s="1277">
        <v>49719</v>
      </c>
      <c r="H158" s="1277">
        <v>49725</v>
      </c>
      <c r="I158" s="1277">
        <v>49727</v>
      </c>
      <c r="J158" s="1278">
        <v>49732</v>
      </c>
      <c r="K158" s="1264"/>
    </row>
    <row r="159" spans="2:11">
      <c r="B159" s="1275">
        <v>137</v>
      </c>
      <c r="C159" s="2"/>
      <c r="D159" s="1276">
        <v>49706</v>
      </c>
      <c r="E159" s="1277">
        <v>49734</v>
      </c>
      <c r="F159" s="1277">
        <v>49734</v>
      </c>
      <c r="G159" s="1277">
        <v>49748</v>
      </c>
      <c r="H159" s="1277">
        <v>49754</v>
      </c>
      <c r="I159" s="1277">
        <v>49758</v>
      </c>
      <c r="J159" s="1278">
        <v>49761</v>
      </c>
      <c r="K159" s="1264"/>
    </row>
    <row r="160" spans="2:11">
      <c r="B160" s="1275">
        <v>138</v>
      </c>
      <c r="C160" s="2"/>
      <c r="D160" s="1276">
        <v>49735</v>
      </c>
      <c r="E160" s="1277">
        <v>49765</v>
      </c>
      <c r="F160" s="1277">
        <v>49765</v>
      </c>
      <c r="G160" s="1277">
        <v>49781</v>
      </c>
      <c r="H160" s="1277">
        <v>49786</v>
      </c>
      <c r="I160" s="1277">
        <v>49788</v>
      </c>
      <c r="J160" s="1278">
        <v>49793</v>
      </c>
      <c r="K160" s="1264"/>
    </row>
    <row r="161" spans="2:11">
      <c r="B161" s="1275">
        <v>139</v>
      </c>
      <c r="C161" s="2"/>
      <c r="D161" s="1276">
        <v>49766</v>
      </c>
      <c r="E161" s="1277">
        <v>49795</v>
      </c>
      <c r="F161" s="1277">
        <v>49795</v>
      </c>
      <c r="G161" s="1277">
        <v>49811</v>
      </c>
      <c r="H161" s="1277">
        <v>49814</v>
      </c>
      <c r="I161" s="1277">
        <v>49816</v>
      </c>
      <c r="J161" s="1278">
        <v>49822</v>
      </c>
      <c r="K161" s="1264"/>
    </row>
    <row r="162" spans="2:11">
      <c r="B162" s="1275">
        <v>140</v>
      </c>
      <c r="C162" s="2"/>
      <c r="D162" s="1276">
        <v>49796</v>
      </c>
      <c r="E162" s="1277">
        <v>49826</v>
      </c>
      <c r="F162" s="1277">
        <v>49826</v>
      </c>
      <c r="G162" s="1277">
        <v>49842</v>
      </c>
      <c r="H162" s="1277">
        <v>49846</v>
      </c>
      <c r="I162" s="1277">
        <v>49850</v>
      </c>
      <c r="J162" s="1278">
        <v>49853</v>
      </c>
      <c r="K162" s="1264"/>
    </row>
    <row r="163" spans="2:11">
      <c r="B163" s="1275">
        <v>141</v>
      </c>
      <c r="C163" s="2"/>
      <c r="D163" s="1276">
        <v>49827</v>
      </c>
      <c r="E163" s="1277">
        <v>49856</v>
      </c>
      <c r="F163" s="1277">
        <v>49856</v>
      </c>
      <c r="G163" s="1277">
        <v>49871</v>
      </c>
      <c r="H163" s="1277">
        <v>49877</v>
      </c>
      <c r="I163" s="1277">
        <v>49879</v>
      </c>
      <c r="J163" s="1278">
        <v>49884</v>
      </c>
      <c r="K163" s="1264"/>
    </row>
    <row r="164" spans="2:11">
      <c r="B164" s="1275">
        <v>142</v>
      </c>
      <c r="C164" s="2"/>
      <c r="D164" s="1276">
        <v>49857</v>
      </c>
      <c r="E164" s="1277">
        <v>49887</v>
      </c>
      <c r="F164" s="1277">
        <v>49887</v>
      </c>
      <c r="G164" s="1277">
        <v>49901</v>
      </c>
      <c r="H164" s="1277">
        <v>49907</v>
      </c>
      <c r="I164" s="1277">
        <v>49909</v>
      </c>
      <c r="J164" s="1278">
        <v>49914</v>
      </c>
      <c r="K164" s="1264"/>
    </row>
    <row r="165" spans="2:11">
      <c r="B165" s="1275">
        <v>143</v>
      </c>
      <c r="C165" s="2"/>
      <c r="D165" s="1276">
        <v>49888</v>
      </c>
      <c r="E165" s="1277">
        <v>49918</v>
      </c>
      <c r="F165" s="1277">
        <v>49918</v>
      </c>
      <c r="G165" s="1277">
        <v>49930</v>
      </c>
      <c r="H165" s="1277">
        <v>49940</v>
      </c>
      <c r="I165" s="1277">
        <v>49942</v>
      </c>
      <c r="J165" s="1278">
        <v>49947</v>
      </c>
      <c r="K165" s="1264"/>
    </row>
    <row r="166" spans="2:11">
      <c r="B166" s="1275">
        <v>144</v>
      </c>
      <c r="C166" s="2"/>
      <c r="D166" s="1276">
        <v>49919</v>
      </c>
      <c r="E166" s="1277">
        <v>49948</v>
      </c>
      <c r="F166" s="1277">
        <v>49948</v>
      </c>
      <c r="G166" s="1277">
        <v>49962</v>
      </c>
      <c r="H166" s="1277">
        <v>49968</v>
      </c>
      <c r="I166" s="1277">
        <v>49970</v>
      </c>
      <c r="J166" s="1278">
        <v>49975</v>
      </c>
      <c r="K166" s="1264"/>
    </row>
    <row r="167" spans="2:11">
      <c r="B167" s="1275">
        <v>145</v>
      </c>
      <c r="C167" s="2"/>
      <c r="D167" s="1276">
        <v>49949</v>
      </c>
      <c r="E167" s="1277">
        <v>49979</v>
      </c>
      <c r="F167" s="1277">
        <v>49979</v>
      </c>
      <c r="G167" s="1277">
        <v>49996</v>
      </c>
      <c r="H167" s="1277">
        <v>49999</v>
      </c>
      <c r="I167" s="1277">
        <v>50003</v>
      </c>
      <c r="J167" s="1278">
        <v>50006</v>
      </c>
      <c r="K167" s="1264"/>
    </row>
    <row r="168" spans="2:11">
      <c r="B168" s="1275">
        <v>146</v>
      </c>
      <c r="C168" s="2"/>
      <c r="D168" s="1276">
        <v>49980</v>
      </c>
      <c r="E168" s="1277">
        <v>50009</v>
      </c>
      <c r="F168" s="1277">
        <v>50009</v>
      </c>
      <c r="G168" s="1277">
        <v>50021</v>
      </c>
      <c r="H168" s="1277">
        <v>50027</v>
      </c>
      <c r="I168" s="1277">
        <v>50031</v>
      </c>
      <c r="J168" s="1278">
        <v>50038</v>
      </c>
      <c r="K168" s="1264"/>
    </row>
    <row r="169" spans="2:11">
      <c r="B169" s="1275">
        <v>147</v>
      </c>
      <c r="C169" s="2"/>
      <c r="D169" s="1276">
        <v>50010</v>
      </c>
      <c r="E169" s="1277">
        <v>50040</v>
      </c>
      <c r="F169" s="1277">
        <v>50040</v>
      </c>
      <c r="G169" s="1277">
        <v>50054</v>
      </c>
      <c r="H169" s="1277">
        <v>50060</v>
      </c>
      <c r="I169" s="1277">
        <v>50062</v>
      </c>
      <c r="J169" s="1278">
        <v>50067</v>
      </c>
      <c r="K169" s="1264"/>
    </row>
    <row r="170" spans="2:11">
      <c r="B170" s="1275">
        <v>148</v>
      </c>
      <c r="C170" s="2"/>
      <c r="D170" s="1276">
        <v>50041</v>
      </c>
      <c r="E170" s="1277">
        <v>50071</v>
      </c>
      <c r="F170" s="1277">
        <v>50071</v>
      </c>
      <c r="G170" s="1277">
        <v>50084</v>
      </c>
      <c r="H170" s="1277">
        <v>50091</v>
      </c>
      <c r="I170" s="1277">
        <v>50095</v>
      </c>
      <c r="J170" s="1278">
        <v>50098</v>
      </c>
      <c r="K170" s="1264"/>
    </row>
    <row r="171" spans="2:11">
      <c r="B171" s="1275">
        <v>149</v>
      </c>
      <c r="C171" s="2"/>
      <c r="D171" s="1276">
        <v>50072</v>
      </c>
      <c r="E171" s="1277">
        <v>50099</v>
      </c>
      <c r="F171" s="1277">
        <v>50099</v>
      </c>
      <c r="G171" s="1277">
        <v>50112</v>
      </c>
      <c r="H171" s="1277">
        <v>50119</v>
      </c>
      <c r="I171" s="1277">
        <v>50123</v>
      </c>
      <c r="J171" s="1278">
        <v>50126</v>
      </c>
      <c r="K171" s="1264"/>
    </row>
    <row r="172" spans="2:11">
      <c r="B172" s="1275">
        <v>150</v>
      </c>
      <c r="C172" s="2"/>
      <c r="D172" s="1276">
        <v>50100</v>
      </c>
      <c r="E172" s="1277">
        <v>50130</v>
      </c>
      <c r="F172" s="1277">
        <v>50130</v>
      </c>
      <c r="G172" s="1277">
        <v>50144</v>
      </c>
      <c r="H172" s="1277">
        <v>50150</v>
      </c>
      <c r="I172" s="1277">
        <v>50152</v>
      </c>
      <c r="J172" s="1278">
        <v>50157</v>
      </c>
      <c r="K172" s="1264"/>
    </row>
    <row r="173" spans="2:11">
      <c r="B173" s="1275">
        <v>151</v>
      </c>
      <c r="C173" s="2"/>
      <c r="D173" s="1276">
        <v>50131</v>
      </c>
      <c r="E173" s="1277">
        <v>50160</v>
      </c>
      <c r="F173" s="1277">
        <v>50160</v>
      </c>
      <c r="G173" s="1277">
        <v>50174</v>
      </c>
      <c r="H173" s="1277">
        <v>50180</v>
      </c>
      <c r="I173" s="1277">
        <v>50182</v>
      </c>
      <c r="J173" s="1278">
        <v>50187</v>
      </c>
      <c r="K173" s="1264"/>
    </row>
    <row r="174" spans="2:11">
      <c r="B174" s="1275">
        <v>152</v>
      </c>
      <c r="C174" s="2"/>
      <c r="D174" s="1276">
        <v>50161</v>
      </c>
      <c r="E174" s="1277">
        <v>50191</v>
      </c>
      <c r="F174" s="1277">
        <v>50191</v>
      </c>
      <c r="G174" s="1277">
        <v>50203</v>
      </c>
      <c r="H174" s="1277">
        <v>50213</v>
      </c>
      <c r="I174" s="1277">
        <v>50215</v>
      </c>
      <c r="J174" s="1278">
        <v>50220</v>
      </c>
      <c r="K174" s="1264"/>
    </row>
    <row r="175" spans="2:11">
      <c r="B175" s="1275">
        <v>153</v>
      </c>
      <c r="C175" s="2"/>
      <c r="D175" s="1276">
        <v>50192</v>
      </c>
      <c r="E175" s="1277">
        <v>50221</v>
      </c>
      <c r="F175" s="1277">
        <v>50221</v>
      </c>
      <c r="G175" s="1277">
        <v>50235</v>
      </c>
      <c r="H175" s="1277">
        <v>50241</v>
      </c>
      <c r="I175" s="1277">
        <v>50243</v>
      </c>
      <c r="J175" s="1278">
        <v>50248</v>
      </c>
      <c r="K175" s="1264"/>
    </row>
    <row r="176" spans="2:11">
      <c r="B176" s="1275">
        <v>154</v>
      </c>
      <c r="C176" s="2"/>
      <c r="D176" s="1276">
        <v>50222</v>
      </c>
      <c r="E176" s="1277">
        <v>50252</v>
      </c>
      <c r="F176" s="1277">
        <v>50252</v>
      </c>
      <c r="G176" s="1277">
        <v>50266</v>
      </c>
      <c r="H176" s="1277">
        <v>50272</v>
      </c>
      <c r="I176" s="1277">
        <v>50276</v>
      </c>
      <c r="J176" s="1278">
        <v>50279</v>
      </c>
      <c r="K176" s="1264"/>
    </row>
    <row r="177" spans="2:11">
      <c r="B177" s="1275">
        <v>155</v>
      </c>
      <c r="C177" s="2"/>
      <c r="D177" s="1276">
        <v>50253</v>
      </c>
      <c r="E177" s="1277">
        <v>50283</v>
      </c>
      <c r="F177" s="1277">
        <v>50283</v>
      </c>
      <c r="G177" s="1277">
        <v>50297</v>
      </c>
      <c r="H177" s="1277">
        <v>50304</v>
      </c>
      <c r="I177" s="1277">
        <v>50306</v>
      </c>
      <c r="J177" s="1278">
        <v>50311</v>
      </c>
      <c r="K177" s="1264"/>
    </row>
    <row r="178" spans="2:11">
      <c r="B178" s="1275">
        <v>156</v>
      </c>
      <c r="C178" s="2"/>
      <c r="D178" s="1276">
        <v>50284</v>
      </c>
      <c r="E178" s="1277">
        <v>50313</v>
      </c>
      <c r="F178" s="1277">
        <v>50313</v>
      </c>
      <c r="G178" s="1277">
        <v>50327</v>
      </c>
      <c r="H178" s="1277">
        <v>50333</v>
      </c>
      <c r="I178" s="1277">
        <v>50335</v>
      </c>
      <c r="J178" s="1278">
        <v>50340</v>
      </c>
      <c r="K178" s="1264"/>
    </row>
    <row r="179" spans="2:11">
      <c r="B179" s="1275">
        <v>157</v>
      </c>
      <c r="C179" s="2"/>
      <c r="D179" s="1276">
        <v>50314</v>
      </c>
      <c r="E179" s="1277">
        <v>50344</v>
      </c>
      <c r="F179" s="1277">
        <v>50344</v>
      </c>
      <c r="G179" s="1277">
        <v>50357</v>
      </c>
      <c r="H179" s="1277">
        <v>50364</v>
      </c>
      <c r="I179" s="1277">
        <v>50368</v>
      </c>
      <c r="J179" s="1278">
        <v>50371</v>
      </c>
      <c r="K179" s="1264"/>
    </row>
    <row r="180" spans="2:11">
      <c r="B180" s="1275">
        <v>158</v>
      </c>
      <c r="C180" s="2"/>
      <c r="D180" s="1276">
        <v>50345</v>
      </c>
      <c r="E180" s="1277">
        <v>50374</v>
      </c>
      <c r="F180" s="1277">
        <v>50374</v>
      </c>
      <c r="G180" s="1277">
        <v>50388</v>
      </c>
      <c r="H180" s="1277">
        <v>50395</v>
      </c>
      <c r="I180" s="1277">
        <v>50397</v>
      </c>
      <c r="J180" s="1278">
        <v>50402</v>
      </c>
      <c r="K180" s="1264"/>
    </row>
    <row r="181" spans="2:11">
      <c r="B181" s="1275">
        <v>159</v>
      </c>
      <c r="C181" s="2"/>
      <c r="D181" s="1276">
        <v>50375</v>
      </c>
      <c r="E181" s="1277">
        <v>50405</v>
      </c>
      <c r="F181" s="1277">
        <v>50405</v>
      </c>
      <c r="G181" s="1277">
        <v>50419</v>
      </c>
      <c r="H181" s="1277">
        <v>50425</v>
      </c>
      <c r="I181" s="1277">
        <v>50427</v>
      </c>
      <c r="J181" s="1278">
        <v>50432</v>
      </c>
      <c r="K181" s="1264"/>
    </row>
    <row r="182" spans="2:11">
      <c r="B182" s="1275">
        <v>160</v>
      </c>
      <c r="C182" s="2"/>
      <c r="D182" s="1276">
        <v>50406</v>
      </c>
      <c r="E182" s="1277">
        <v>50436</v>
      </c>
      <c r="F182" s="1277">
        <v>50436</v>
      </c>
      <c r="G182" s="1277">
        <v>50448</v>
      </c>
      <c r="H182" s="1277">
        <v>50455</v>
      </c>
      <c r="I182" s="1277">
        <v>50459</v>
      </c>
      <c r="J182" s="1278">
        <v>50462</v>
      </c>
      <c r="K182" s="1264"/>
    </row>
    <row r="183" spans="2:11">
      <c r="B183" s="1275">
        <v>161</v>
      </c>
      <c r="C183" s="2"/>
      <c r="D183" s="1276">
        <v>50437</v>
      </c>
      <c r="E183" s="1277">
        <v>50464</v>
      </c>
      <c r="F183" s="1277">
        <v>50464</v>
      </c>
      <c r="G183" s="1277">
        <v>50476</v>
      </c>
      <c r="H183" s="1277">
        <v>50486</v>
      </c>
      <c r="I183" s="1277">
        <v>50488</v>
      </c>
      <c r="J183" s="1278">
        <v>50493</v>
      </c>
      <c r="K183" s="1264"/>
    </row>
    <row r="184" spans="2:11">
      <c r="B184" s="1275">
        <v>162</v>
      </c>
      <c r="C184" s="2"/>
      <c r="D184" s="1276">
        <v>50465</v>
      </c>
      <c r="E184" s="1277">
        <v>50495</v>
      </c>
      <c r="F184" s="1277">
        <v>50495</v>
      </c>
      <c r="G184" s="1277">
        <v>50509</v>
      </c>
      <c r="H184" s="1277">
        <v>50515</v>
      </c>
      <c r="I184" s="1277">
        <v>50517</v>
      </c>
      <c r="J184" s="1278">
        <v>50522</v>
      </c>
      <c r="K184" s="1264"/>
    </row>
    <row r="185" spans="2:11">
      <c r="B185" s="1275">
        <v>163</v>
      </c>
      <c r="C185" s="2"/>
      <c r="D185" s="1276">
        <v>50496</v>
      </c>
      <c r="E185" s="1277">
        <v>50525</v>
      </c>
      <c r="F185" s="1277">
        <v>50525</v>
      </c>
      <c r="G185" s="1277">
        <v>50539</v>
      </c>
      <c r="H185" s="1277">
        <v>50545</v>
      </c>
      <c r="I185" s="1277">
        <v>50549</v>
      </c>
      <c r="J185" s="1278">
        <v>50552</v>
      </c>
      <c r="K185" s="1264"/>
    </row>
    <row r="186" spans="2:11">
      <c r="B186" s="1275">
        <v>164</v>
      </c>
      <c r="C186" s="2"/>
      <c r="D186" s="1276">
        <v>50526</v>
      </c>
      <c r="E186" s="1277">
        <v>50556</v>
      </c>
      <c r="F186" s="1277">
        <v>50556</v>
      </c>
      <c r="G186" s="1277">
        <v>50570</v>
      </c>
      <c r="H186" s="1277">
        <v>50577</v>
      </c>
      <c r="I186" s="1277">
        <v>50579</v>
      </c>
      <c r="J186" s="1278">
        <v>50584</v>
      </c>
      <c r="K186" s="1264"/>
    </row>
    <row r="187" spans="2:11">
      <c r="B187" s="1275">
        <v>165</v>
      </c>
      <c r="C187" s="2"/>
      <c r="D187" s="1276">
        <v>50557</v>
      </c>
      <c r="E187" s="1277">
        <v>50586</v>
      </c>
      <c r="F187" s="1277">
        <v>50586</v>
      </c>
      <c r="G187" s="1277">
        <v>50600</v>
      </c>
      <c r="H187" s="1277">
        <v>50606</v>
      </c>
      <c r="I187" s="1277">
        <v>50608</v>
      </c>
      <c r="J187" s="1278">
        <v>50613</v>
      </c>
      <c r="K187" s="1264"/>
    </row>
    <row r="188" spans="2:11">
      <c r="B188" s="1275">
        <v>166</v>
      </c>
      <c r="C188" s="2"/>
      <c r="D188" s="1276">
        <v>50587</v>
      </c>
      <c r="E188" s="1277">
        <v>50617</v>
      </c>
      <c r="F188" s="1277">
        <v>50617</v>
      </c>
      <c r="G188" s="1277">
        <v>50630</v>
      </c>
      <c r="H188" s="1277">
        <v>50637</v>
      </c>
      <c r="I188" s="1277">
        <v>50641</v>
      </c>
      <c r="J188" s="1278">
        <v>50644</v>
      </c>
      <c r="K188" s="1264"/>
    </row>
    <row r="189" spans="2:11">
      <c r="B189" s="1275">
        <v>167</v>
      </c>
      <c r="C189" s="2"/>
      <c r="D189" s="1276">
        <v>50618</v>
      </c>
      <c r="E189" s="1277">
        <v>50648</v>
      </c>
      <c r="F189" s="1277">
        <v>50648</v>
      </c>
      <c r="G189" s="1277">
        <v>50662</v>
      </c>
      <c r="H189" s="1277">
        <v>50668</v>
      </c>
      <c r="I189" s="1277">
        <v>50670</v>
      </c>
      <c r="J189" s="1278">
        <v>50675</v>
      </c>
      <c r="K189" s="1264"/>
    </row>
    <row r="190" spans="2:11">
      <c r="B190" s="1275">
        <v>168</v>
      </c>
      <c r="C190" s="2"/>
      <c r="D190" s="1276">
        <v>50649</v>
      </c>
      <c r="E190" s="1277">
        <v>50678</v>
      </c>
      <c r="F190" s="1277">
        <v>50678</v>
      </c>
      <c r="G190" s="1277">
        <v>50692</v>
      </c>
      <c r="H190" s="1277">
        <v>50698</v>
      </c>
      <c r="I190" s="1277">
        <v>50700</v>
      </c>
      <c r="J190" s="1278">
        <v>50705</v>
      </c>
      <c r="K190" s="1264"/>
    </row>
    <row r="191" spans="2:11">
      <c r="B191" s="1275">
        <v>169</v>
      </c>
      <c r="C191" s="2"/>
      <c r="D191" s="1276">
        <v>50679</v>
      </c>
      <c r="E191" s="1277">
        <v>50709</v>
      </c>
      <c r="F191" s="1277">
        <v>50709</v>
      </c>
      <c r="G191" s="1277">
        <v>50721</v>
      </c>
      <c r="H191" s="1277">
        <v>50731</v>
      </c>
      <c r="I191" s="1277">
        <v>50733</v>
      </c>
      <c r="J191" s="1278">
        <v>50738</v>
      </c>
      <c r="K191" s="1264"/>
    </row>
    <row r="192" spans="2:11">
      <c r="B192" s="1275">
        <v>170</v>
      </c>
      <c r="C192" s="2"/>
      <c r="D192" s="1276">
        <v>50710</v>
      </c>
      <c r="E192" s="1277">
        <v>50739</v>
      </c>
      <c r="F192" s="1277">
        <v>50739</v>
      </c>
      <c r="G192" s="1277">
        <v>50753</v>
      </c>
      <c r="H192" s="1277">
        <v>50759</v>
      </c>
      <c r="I192" s="1277">
        <v>50761</v>
      </c>
      <c r="J192" s="1278">
        <v>50766</v>
      </c>
      <c r="K192" s="1264"/>
    </row>
    <row r="193" spans="2:11">
      <c r="B193" s="1275">
        <v>171</v>
      </c>
      <c r="C193" s="2"/>
      <c r="D193" s="1276">
        <v>50740</v>
      </c>
      <c r="E193" s="1277">
        <v>50770</v>
      </c>
      <c r="F193" s="1277">
        <v>50770</v>
      </c>
      <c r="G193" s="1277">
        <v>50784</v>
      </c>
      <c r="H193" s="1277">
        <v>50790</v>
      </c>
      <c r="I193" s="1277">
        <v>50794</v>
      </c>
      <c r="J193" s="1278">
        <v>50797</v>
      </c>
      <c r="K193" s="1264"/>
    </row>
    <row r="194" spans="2:11">
      <c r="B194" s="1275">
        <v>172</v>
      </c>
      <c r="C194" s="2"/>
      <c r="D194" s="1276">
        <v>50771</v>
      </c>
      <c r="E194" s="1277">
        <v>50801</v>
      </c>
      <c r="F194" s="1277">
        <v>50801</v>
      </c>
      <c r="G194" s="1277">
        <v>50815</v>
      </c>
      <c r="H194" s="1277">
        <v>50822</v>
      </c>
      <c r="I194" s="1277">
        <v>50824</v>
      </c>
      <c r="J194" s="1278">
        <v>50829</v>
      </c>
      <c r="K194" s="1264"/>
    </row>
    <row r="195" spans="2:11">
      <c r="B195" s="1275">
        <v>173</v>
      </c>
      <c r="C195" s="2"/>
      <c r="D195" s="1276">
        <v>50802</v>
      </c>
      <c r="E195" s="1277">
        <v>50829</v>
      </c>
      <c r="F195" s="1277">
        <v>50829</v>
      </c>
      <c r="G195" s="1277">
        <v>50843</v>
      </c>
      <c r="H195" s="1277">
        <v>50850</v>
      </c>
      <c r="I195" s="1277">
        <v>50852</v>
      </c>
      <c r="J195" s="1278">
        <v>50857</v>
      </c>
      <c r="K195" s="1264"/>
    </row>
    <row r="196" spans="2:11">
      <c r="B196" s="1275">
        <v>174</v>
      </c>
      <c r="C196" s="2"/>
      <c r="D196" s="1276">
        <v>50830</v>
      </c>
      <c r="E196" s="1277">
        <v>50860</v>
      </c>
      <c r="F196" s="1277">
        <v>50860</v>
      </c>
      <c r="G196" s="1277">
        <v>50874</v>
      </c>
      <c r="H196" s="1277">
        <v>50880</v>
      </c>
      <c r="I196" s="1277">
        <v>50882</v>
      </c>
      <c r="J196" s="1278">
        <v>50887</v>
      </c>
      <c r="K196" s="1264"/>
    </row>
    <row r="197" spans="2:11">
      <c r="B197" s="1275">
        <v>175</v>
      </c>
      <c r="C197" s="2"/>
      <c r="D197" s="1276">
        <v>50861</v>
      </c>
      <c r="E197" s="1277">
        <v>50890</v>
      </c>
      <c r="F197" s="1277">
        <v>50890</v>
      </c>
      <c r="G197" s="1277">
        <v>50903</v>
      </c>
      <c r="H197" s="1277">
        <v>50910</v>
      </c>
      <c r="I197" s="1277">
        <v>50914</v>
      </c>
      <c r="J197" s="1278">
        <v>50917</v>
      </c>
      <c r="K197" s="1264"/>
    </row>
    <row r="198" spans="2:11">
      <c r="B198" s="1275">
        <v>176</v>
      </c>
      <c r="C198" s="2"/>
      <c r="D198" s="1276">
        <v>50891</v>
      </c>
      <c r="E198" s="1277">
        <v>50921</v>
      </c>
      <c r="F198" s="1277">
        <v>50921</v>
      </c>
      <c r="G198" s="1277">
        <v>50935</v>
      </c>
      <c r="H198" s="1277">
        <v>50941</v>
      </c>
      <c r="I198" s="1277">
        <v>50943</v>
      </c>
      <c r="J198" s="1278">
        <v>50948</v>
      </c>
      <c r="K198" s="1264"/>
    </row>
    <row r="199" spans="2:11">
      <c r="B199" s="1275">
        <v>177</v>
      </c>
      <c r="C199" s="2"/>
      <c r="D199" s="1276">
        <v>50922</v>
      </c>
      <c r="E199" s="1277">
        <v>50951</v>
      </c>
      <c r="F199" s="1277">
        <v>50951</v>
      </c>
      <c r="G199" s="1277">
        <v>50965</v>
      </c>
      <c r="H199" s="1277">
        <v>50971</v>
      </c>
      <c r="I199" s="1277">
        <v>50973</v>
      </c>
      <c r="J199" s="1278">
        <v>50978</v>
      </c>
      <c r="K199" s="1264"/>
    </row>
    <row r="200" spans="2:11">
      <c r="B200" s="1275">
        <v>178</v>
      </c>
      <c r="C200" s="2"/>
      <c r="D200" s="1276">
        <v>50952</v>
      </c>
      <c r="E200" s="1277">
        <v>50982</v>
      </c>
      <c r="F200" s="1277">
        <v>50982</v>
      </c>
      <c r="G200" s="1277">
        <v>50994</v>
      </c>
      <c r="H200" s="1277">
        <v>51004</v>
      </c>
      <c r="I200" s="1277">
        <v>51006</v>
      </c>
      <c r="J200" s="1278">
        <v>51011</v>
      </c>
      <c r="K200" s="1264"/>
    </row>
    <row r="201" spans="2:11">
      <c r="B201" s="1275">
        <v>179</v>
      </c>
      <c r="C201" s="2"/>
      <c r="D201" s="1276">
        <v>50983</v>
      </c>
      <c r="E201" s="1277">
        <v>51013</v>
      </c>
      <c r="F201" s="1277">
        <v>51013</v>
      </c>
      <c r="G201" s="1277">
        <v>51027</v>
      </c>
      <c r="H201" s="1277">
        <v>51033</v>
      </c>
      <c r="I201" s="1277">
        <v>51035</v>
      </c>
      <c r="J201" s="1278">
        <v>51040</v>
      </c>
      <c r="K201" s="1264"/>
    </row>
    <row r="202" spans="2:11">
      <c r="B202" s="1275">
        <v>180</v>
      </c>
      <c r="C202" s="2"/>
      <c r="D202" s="1276">
        <v>51014</v>
      </c>
      <c r="E202" s="1277">
        <v>51043</v>
      </c>
      <c r="F202" s="1277">
        <v>51043</v>
      </c>
      <c r="G202" s="1277">
        <v>51057</v>
      </c>
      <c r="H202" s="1277">
        <v>51063</v>
      </c>
      <c r="I202" s="1277">
        <v>51067</v>
      </c>
      <c r="J202" s="1278">
        <v>51070</v>
      </c>
      <c r="K202" s="1264"/>
    </row>
    <row r="203" spans="2:11">
      <c r="B203" s="1275">
        <v>181</v>
      </c>
      <c r="C203" s="2"/>
      <c r="D203" s="1276">
        <v>51044</v>
      </c>
      <c r="E203" s="1277">
        <v>51074</v>
      </c>
      <c r="F203" s="1277">
        <v>51074</v>
      </c>
      <c r="G203" s="1277">
        <v>51088</v>
      </c>
      <c r="H203" s="1277">
        <v>51095</v>
      </c>
      <c r="I203" s="1277">
        <v>51097</v>
      </c>
      <c r="J203" s="1278">
        <v>51102</v>
      </c>
      <c r="K203" s="1264"/>
    </row>
    <row r="204" spans="2:11">
      <c r="B204" s="1275">
        <v>182</v>
      </c>
      <c r="C204" s="2"/>
      <c r="D204" s="1276">
        <v>51075</v>
      </c>
      <c r="E204" s="1277">
        <v>51104</v>
      </c>
      <c r="F204" s="1277">
        <v>51104</v>
      </c>
      <c r="G204" s="1277">
        <v>51118</v>
      </c>
      <c r="H204" s="1277">
        <v>51124</v>
      </c>
      <c r="I204" s="1277">
        <v>51126</v>
      </c>
      <c r="J204" s="1278">
        <v>51131</v>
      </c>
      <c r="K204" s="1264"/>
    </row>
    <row r="205" spans="2:11">
      <c r="B205" s="1275">
        <v>183</v>
      </c>
      <c r="C205" s="2"/>
      <c r="D205" s="1276">
        <v>51105</v>
      </c>
      <c r="E205" s="1277">
        <v>51135</v>
      </c>
      <c r="F205" s="1277">
        <v>51135</v>
      </c>
      <c r="G205" s="1277">
        <v>51148</v>
      </c>
      <c r="H205" s="1277">
        <v>51155</v>
      </c>
      <c r="I205" s="1277">
        <v>51159</v>
      </c>
      <c r="J205" s="1278">
        <v>51162</v>
      </c>
      <c r="K205" s="1264"/>
    </row>
    <row r="206" spans="2:11">
      <c r="B206" s="1275">
        <v>184</v>
      </c>
      <c r="C206" s="2"/>
      <c r="D206" s="1276">
        <v>51136</v>
      </c>
      <c r="E206" s="1277">
        <v>51166</v>
      </c>
      <c r="F206" s="1277">
        <v>51166</v>
      </c>
      <c r="G206" s="1277">
        <v>51180</v>
      </c>
      <c r="H206" s="1277">
        <v>51186</v>
      </c>
      <c r="I206" s="1277">
        <v>51188</v>
      </c>
      <c r="J206" s="1278">
        <v>51193</v>
      </c>
      <c r="K206" s="1264"/>
    </row>
    <row r="207" spans="2:11">
      <c r="B207" s="1275">
        <v>185</v>
      </c>
      <c r="C207" s="2"/>
      <c r="D207" s="1276">
        <v>51167</v>
      </c>
      <c r="E207" s="1277">
        <v>51195</v>
      </c>
      <c r="F207" s="1277">
        <v>51195</v>
      </c>
      <c r="G207" s="1277">
        <v>51209</v>
      </c>
      <c r="H207" s="1277">
        <v>51215</v>
      </c>
      <c r="I207" s="1277">
        <v>51217</v>
      </c>
      <c r="J207" s="1278">
        <v>51222</v>
      </c>
      <c r="K207" s="1264"/>
    </row>
    <row r="208" spans="2:11">
      <c r="B208" s="1275">
        <v>186</v>
      </c>
      <c r="C208" s="2"/>
      <c r="D208" s="1276">
        <v>51196</v>
      </c>
      <c r="E208" s="1277">
        <v>51226</v>
      </c>
      <c r="F208" s="1277">
        <v>51226</v>
      </c>
      <c r="G208" s="1277">
        <v>51239</v>
      </c>
      <c r="H208" s="1277">
        <v>51246</v>
      </c>
      <c r="I208" s="1277">
        <v>51250</v>
      </c>
      <c r="J208" s="1278">
        <v>51253</v>
      </c>
      <c r="K208" s="1264"/>
    </row>
    <row r="209" spans="2:11">
      <c r="B209" s="1275">
        <v>187</v>
      </c>
      <c r="C209" s="2"/>
      <c r="D209" s="1276">
        <v>51227</v>
      </c>
      <c r="E209" s="1277">
        <v>51256</v>
      </c>
      <c r="F209" s="1277">
        <v>51256</v>
      </c>
      <c r="G209" s="1277">
        <v>51270</v>
      </c>
      <c r="H209" s="1277">
        <v>51277</v>
      </c>
      <c r="I209" s="1277">
        <v>51279</v>
      </c>
      <c r="J209" s="1278">
        <v>51284</v>
      </c>
      <c r="K209" s="1264"/>
    </row>
    <row r="210" spans="2:11">
      <c r="B210" s="1275">
        <v>188</v>
      </c>
      <c r="C210" s="2"/>
      <c r="D210" s="1276">
        <v>51257</v>
      </c>
      <c r="E210" s="1277">
        <v>51287</v>
      </c>
      <c r="F210" s="1277">
        <v>51287</v>
      </c>
      <c r="G210" s="1277">
        <v>51301</v>
      </c>
      <c r="H210" s="1277">
        <v>51307</v>
      </c>
      <c r="I210" s="1277">
        <v>51309</v>
      </c>
      <c r="J210" s="1278">
        <v>51314</v>
      </c>
      <c r="K210" s="1264"/>
    </row>
    <row r="211" spans="2:11">
      <c r="B211" s="1275">
        <v>189</v>
      </c>
      <c r="C211" s="2"/>
      <c r="D211" s="1276">
        <v>51288</v>
      </c>
      <c r="E211" s="1277">
        <v>51317</v>
      </c>
      <c r="F211" s="1277">
        <v>51317</v>
      </c>
      <c r="G211" s="1277">
        <v>51330</v>
      </c>
      <c r="H211" s="1277">
        <v>51337</v>
      </c>
      <c r="I211" s="1277">
        <v>51341</v>
      </c>
      <c r="J211" s="1278">
        <v>51344</v>
      </c>
      <c r="K211" s="1264"/>
    </row>
    <row r="212" spans="2:11">
      <c r="B212" s="1275">
        <v>190</v>
      </c>
      <c r="C212" s="2"/>
      <c r="D212" s="1276">
        <v>51318</v>
      </c>
      <c r="E212" s="1277">
        <v>51348</v>
      </c>
      <c r="F212" s="1277">
        <v>51348</v>
      </c>
      <c r="G212" s="1277">
        <v>51362</v>
      </c>
      <c r="H212" s="1277">
        <v>51368</v>
      </c>
      <c r="I212" s="1277">
        <v>51370</v>
      </c>
      <c r="J212" s="1278">
        <v>51375</v>
      </c>
      <c r="K212" s="1264"/>
    </row>
    <row r="213" spans="2:11">
      <c r="B213" s="1275">
        <v>191</v>
      </c>
      <c r="C213" s="2"/>
      <c r="D213" s="1276">
        <v>51349</v>
      </c>
      <c r="E213" s="1277">
        <v>51379</v>
      </c>
      <c r="F213" s="1277">
        <v>51379</v>
      </c>
      <c r="G213" s="1277">
        <v>51393</v>
      </c>
      <c r="H213" s="1277">
        <v>51399</v>
      </c>
      <c r="I213" s="1277">
        <v>51403</v>
      </c>
      <c r="J213" s="1278">
        <v>51406</v>
      </c>
      <c r="K213" s="1264"/>
    </row>
    <row r="214" spans="2:11">
      <c r="B214" s="1275">
        <v>192</v>
      </c>
      <c r="C214" s="2"/>
      <c r="D214" s="1276">
        <v>51380</v>
      </c>
      <c r="E214" s="1277">
        <v>51409</v>
      </c>
      <c r="F214" s="1277">
        <v>51409</v>
      </c>
      <c r="G214" s="1277">
        <v>51421</v>
      </c>
      <c r="H214" s="1277">
        <v>51431</v>
      </c>
      <c r="I214" s="1277">
        <v>51433</v>
      </c>
      <c r="J214" s="1278">
        <v>51438</v>
      </c>
      <c r="K214" s="1264"/>
    </row>
    <row r="215" spans="2:11">
      <c r="B215" s="1275">
        <v>193</v>
      </c>
      <c r="C215" s="2"/>
      <c r="D215" s="1276">
        <v>51410</v>
      </c>
      <c r="E215" s="1277">
        <v>51440</v>
      </c>
      <c r="F215" s="1277">
        <v>51440</v>
      </c>
      <c r="G215" s="1277">
        <v>51454</v>
      </c>
      <c r="H215" s="1277">
        <v>51460</v>
      </c>
      <c r="I215" s="1277">
        <v>51462</v>
      </c>
      <c r="J215" s="1278">
        <v>51467</v>
      </c>
      <c r="K215" s="1264"/>
    </row>
    <row r="216" spans="2:11">
      <c r="B216" s="1275">
        <v>194</v>
      </c>
      <c r="C216" s="2"/>
      <c r="D216" s="1276">
        <v>51441</v>
      </c>
      <c r="E216" s="1277">
        <v>51470</v>
      </c>
      <c r="F216" s="1277">
        <v>51470</v>
      </c>
      <c r="G216" s="1277">
        <v>51484</v>
      </c>
      <c r="H216" s="1277">
        <v>51490</v>
      </c>
      <c r="I216" s="1277">
        <v>51494</v>
      </c>
      <c r="J216" s="1278">
        <v>51497</v>
      </c>
      <c r="K216" s="1264"/>
    </row>
    <row r="217" spans="2:11">
      <c r="B217" s="1275">
        <v>195</v>
      </c>
      <c r="C217" s="2"/>
      <c r="D217" s="1276">
        <v>51471</v>
      </c>
      <c r="E217" s="1277">
        <v>51501</v>
      </c>
      <c r="F217" s="1277">
        <v>51501</v>
      </c>
      <c r="G217" s="1277">
        <v>51515</v>
      </c>
      <c r="H217" s="1277">
        <v>51522</v>
      </c>
      <c r="I217" s="1277">
        <v>51524</v>
      </c>
      <c r="J217" s="1278">
        <v>51529</v>
      </c>
      <c r="K217" s="1264"/>
    </row>
    <row r="218" spans="2:11">
      <c r="B218" s="1275">
        <v>196</v>
      </c>
      <c r="C218" s="2"/>
      <c r="D218" s="1276">
        <v>51502</v>
      </c>
      <c r="E218" s="1277">
        <v>51532</v>
      </c>
      <c r="F218" s="1277">
        <v>51532</v>
      </c>
      <c r="G218" s="1277">
        <v>51546</v>
      </c>
      <c r="H218" s="1277">
        <v>51552</v>
      </c>
      <c r="I218" s="1277">
        <v>51554</v>
      </c>
      <c r="J218" s="1278">
        <v>51559</v>
      </c>
      <c r="K218" s="1264"/>
    </row>
    <row r="219" spans="2:11">
      <c r="B219" s="1275">
        <v>197</v>
      </c>
      <c r="C219" s="2"/>
      <c r="D219" s="1276">
        <v>51533</v>
      </c>
      <c r="E219" s="1277">
        <v>51560</v>
      </c>
      <c r="F219" s="1277">
        <v>51560</v>
      </c>
      <c r="G219" s="1277">
        <v>51574</v>
      </c>
      <c r="H219" s="1277">
        <v>51580</v>
      </c>
      <c r="I219" s="1277">
        <v>51582</v>
      </c>
      <c r="J219" s="1278">
        <v>51587</v>
      </c>
      <c r="K219" s="1264"/>
    </row>
    <row r="220" spans="2:11">
      <c r="B220" s="1275">
        <v>198</v>
      </c>
      <c r="C220" s="2"/>
      <c r="D220" s="1276">
        <v>51561</v>
      </c>
      <c r="E220" s="1277">
        <v>51591</v>
      </c>
      <c r="F220" s="1277">
        <v>51591</v>
      </c>
      <c r="G220" s="1277">
        <v>51603</v>
      </c>
      <c r="H220" s="1277">
        <v>51613</v>
      </c>
      <c r="I220" s="1277">
        <v>51615</v>
      </c>
      <c r="J220" s="1278">
        <v>51620</v>
      </c>
      <c r="K220" s="1264"/>
    </row>
    <row r="221" spans="2:11">
      <c r="B221" s="1275">
        <v>199</v>
      </c>
      <c r="C221" s="2"/>
      <c r="D221" s="1276">
        <v>51592</v>
      </c>
      <c r="E221" s="1277">
        <v>51621</v>
      </c>
      <c r="F221" s="1277">
        <v>51621</v>
      </c>
      <c r="G221" s="1277">
        <v>51635</v>
      </c>
      <c r="H221" s="1277">
        <v>51641</v>
      </c>
      <c r="I221" s="1277">
        <v>51643</v>
      </c>
      <c r="J221" s="1278">
        <v>51648</v>
      </c>
      <c r="K221" s="1264"/>
    </row>
    <row r="222" spans="2:11">
      <c r="B222" s="1275">
        <v>200</v>
      </c>
      <c r="C222" s="2"/>
      <c r="D222" s="1276">
        <v>51622</v>
      </c>
      <c r="E222" s="1277">
        <v>51652</v>
      </c>
      <c r="F222" s="1277">
        <v>51652</v>
      </c>
      <c r="G222" s="1277">
        <v>51666</v>
      </c>
      <c r="H222" s="1277">
        <v>51672</v>
      </c>
      <c r="I222" s="1277">
        <v>51676</v>
      </c>
      <c r="J222" s="1278">
        <v>51679</v>
      </c>
      <c r="K222" s="1264"/>
    </row>
    <row r="223" spans="2:11">
      <c r="B223" s="1275">
        <v>201</v>
      </c>
      <c r="C223" s="2"/>
      <c r="D223" s="1276">
        <v>51653</v>
      </c>
      <c r="E223" s="1277">
        <v>51682</v>
      </c>
      <c r="F223" s="1277">
        <v>51682</v>
      </c>
      <c r="G223" s="1277">
        <v>51694</v>
      </c>
      <c r="H223" s="1277">
        <v>51704</v>
      </c>
      <c r="I223" s="1277">
        <v>51706</v>
      </c>
      <c r="J223" s="1278">
        <v>51711</v>
      </c>
      <c r="K223" s="1264"/>
    </row>
    <row r="224" spans="2:11">
      <c r="B224" s="1275">
        <v>202</v>
      </c>
      <c r="C224" s="2"/>
      <c r="D224" s="1276">
        <v>51683</v>
      </c>
      <c r="E224" s="1277">
        <v>51713</v>
      </c>
      <c r="F224" s="1277">
        <v>51713</v>
      </c>
      <c r="G224" s="1277">
        <v>51727</v>
      </c>
      <c r="H224" s="1277">
        <v>51733</v>
      </c>
      <c r="I224" s="1277">
        <v>51735</v>
      </c>
      <c r="J224" s="1278">
        <v>51740</v>
      </c>
      <c r="K224" s="1264"/>
    </row>
    <row r="225" spans="2:11">
      <c r="B225" s="1275">
        <v>203</v>
      </c>
      <c r="C225" s="2"/>
      <c r="D225" s="1276">
        <v>51714</v>
      </c>
      <c r="E225" s="1277">
        <v>51744</v>
      </c>
      <c r="F225" s="1277">
        <v>51744</v>
      </c>
      <c r="G225" s="1277">
        <v>51757</v>
      </c>
      <c r="H225" s="1277">
        <v>51764</v>
      </c>
      <c r="I225" s="1277">
        <v>51768</v>
      </c>
      <c r="J225" s="1278">
        <v>51771</v>
      </c>
      <c r="K225" s="1264"/>
    </row>
    <row r="226" spans="2:11">
      <c r="B226" s="1275">
        <v>204</v>
      </c>
      <c r="C226" s="2"/>
      <c r="D226" s="1276">
        <v>51745</v>
      </c>
      <c r="E226" s="1277">
        <v>51774</v>
      </c>
      <c r="F226" s="1277">
        <v>51774</v>
      </c>
      <c r="G226" s="1277">
        <v>51788</v>
      </c>
      <c r="H226" s="1277">
        <v>51795</v>
      </c>
      <c r="I226" s="1277">
        <v>51797</v>
      </c>
      <c r="J226" s="1278">
        <v>51802</v>
      </c>
      <c r="K226" s="1264"/>
    </row>
    <row r="227" spans="2:11">
      <c r="B227" s="1275">
        <v>205</v>
      </c>
      <c r="C227" s="2"/>
      <c r="D227" s="1276">
        <v>51775</v>
      </c>
      <c r="E227" s="1277">
        <v>51805</v>
      </c>
      <c r="F227" s="1277">
        <v>51805</v>
      </c>
      <c r="G227" s="1277">
        <v>51819</v>
      </c>
      <c r="H227" s="1277">
        <v>51825</v>
      </c>
      <c r="I227" s="1277">
        <v>51827</v>
      </c>
      <c r="J227" s="1278">
        <v>51832</v>
      </c>
      <c r="K227" s="1264"/>
    </row>
    <row r="228" spans="2:11">
      <c r="B228" s="1275">
        <v>206</v>
      </c>
      <c r="C228" s="2"/>
      <c r="D228" s="1276">
        <v>51806</v>
      </c>
      <c r="E228" s="1277">
        <v>51835</v>
      </c>
      <c r="F228" s="1277">
        <v>51835</v>
      </c>
      <c r="G228" s="1277">
        <v>51848</v>
      </c>
      <c r="H228" s="1277">
        <v>51855</v>
      </c>
      <c r="I228" s="1277">
        <v>51859</v>
      </c>
      <c r="J228" s="1278">
        <v>51862</v>
      </c>
      <c r="K228" s="1264"/>
    </row>
    <row r="229" spans="2:11">
      <c r="B229" s="1275">
        <v>207</v>
      </c>
      <c r="C229" s="2"/>
      <c r="D229" s="1276">
        <v>51836</v>
      </c>
      <c r="E229" s="1277">
        <v>51866</v>
      </c>
      <c r="F229" s="1277">
        <v>51866</v>
      </c>
      <c r="G229" s="1277">
        <v>51880</v>
      </c>
      <c r="H229" s="1277">
        <v>51886</v>
      </c>
      <c r="I229" s="1277">
        <v>51888</v>
      </c>
      <c r="J229" s="1278">
        <v>51893</v>
      </c>
      <c r="K229" s="1264"/>
    </row>
    <row r="230" spans="2:11">
      <c r="B230" s="1275">
        <v>208</v>
      </c>
      <c r="C230" s="2"/>
      <c r="D230" s="1276">
        <v>51867</v>
      </c>
      <c r="E230" s="1277">
        <v>51897</v>
      </c>
      <c r="F230" s="1277">
        <v>51897</v>
      </c>
      <c r="G230" s="1277">
        <v>51911</v>
      </c>
      <c r="H230" s="1277">
        <v>51917</v>
      </c>
      <c r="I230" s="1277">
        <v>51921</v>
      </c>
      <c r="J230" s="1278">
        <v>51924</v>
      </c>
      <c r="K230" s="1264"/>
    </row>
    <row r="231" spans="2:11">
      <c r="B231" s="1275">
        <v>209</v>
      </c>
      <c r="C231" s="2"/>
      <c r="D231" s="1276">
        <v>51898</v>
      </c>
      <c r="E231" s="1277">
        <v>51925</v>
      </c>
      <c r="F231" s="1277">
        <v>51925</v>
      </c>
      <c r="G231" s="1277">
        <v>51939</v>
      </c>
      <c r="H231" s="1277">
        <v>51945</v>
      </c>
      <c r="I231" s="1277">
        <v>51949</v>
      </c>
      <c r="J231" s="1278">
        <v>51952</v>
      </c>
      <c r="K231" s="1264"/>
    </row>
    <row r="232" spans="2:11">
      <c r="B232" s="1275">
        <v>210</v>
      </c>
      <c r="C232" s="2"/>
      <c r="D232" s="1276">
        <v>51926</v>
      </c>
      <c r="E232" s="1277">
        <v>51956</v>
      </c>
      <c r="F232" s="1277">
        <v>51956</v>
      </c>
      <c r="G232" s="1277">
        <v>51970</v>
      </c>
      <c r="H232" s="1277">
        <v>51977</v>
      </c>
      <c r="I232" s="1277">
        <v>51979</v>
      </c>
      <c r="J232" s="1278">
        <v>51984</v>
      </c>
      <c r="K232" s="1264"/>
    </row>
    <row r="233" spans="2:11">
      <c r="B233" s="1275">
        <v>211</v>
      </c>
      <c r="C233" s="2"/>
      <c r="D233" s="1276">
        <v>51957</v>
      </c>
      <c r="E233" s="1277">
        <v>51986</v>
      </c>
      <c r="F233" s="1277">
        <v>51986</v>
      </c>
      <c r="G233" s="1277">
        <v>52000</v>
      </c>
      <c r="H233" s="1277">
        <v>52006</v>
      </c>
      <c r="I233" s="1277">
        <v>52008</v>
      </c>
      <c r="J233" s="1278">
        <v>52013</v>
      </c>
      <c r="K233" s="1264"/>
    </row>
    <row r="234" spans="2:11">
      <c r="B234" s="1275">
        <v>212</v>
      </c>
      <c r="C234" s="2"/>
      <c r="D234" s="1276">
        <v>51987</v>
      </c>
      <c r="E234" s="1277">
        <v>52017</v>
      </c>
      <c r="F234" s="1277">
        <v>52017</v>
      </c>
      <c r="G234" s="1277">
        <v>52030</v>
      </c>
      <c r="H234" s="1277">
        <v>52037</v>
      </c>
      <c r="I234" s="1277">
        <v>52041</v>
      </c>
      <c r="J234" s="1278">
        <v>52044</v>
      </c>
      <c r="K234" s="1264"/>
    </row>
    <row r="235" spans="2:11">
      <c r="B235" s="1275">
        <v>213</v>
      </c>
      <c r="C235" s="2"/>
      <c r="D235" s="1276">
        <v>52018</v>
      </c>
      <c r="E235" s="1277">
        <v>52047</v>
      </c>
      <c r="F235" s="1277">
        <v>52047</v>
      </c>
      <c r="G235" s="1277">
        <v>52061</v>
      </c>
      <c r="H235" s="1277">
        <v>52068</v>
      </c>
      <c r="I235" s="1277">
        <v>52070</v>
      </c>
      <c r="J235" s="1278">
        <v>52075</v>
      </c>
      <c r="K235" s="1264"/>
    </row>
    <row r="236" spans="2:11">
      <c r="B236" s="1275">
        <v>214</v>
      </c>
      <c r="C236" s="2"/>
      <c r="D236" s="1276">
        <v>52048</v>
      </c>
      <c r="E236" s="1277">
        <v>52078</v>
      </c>
      <c r="F236" s="1277">
        <v>52078</v>
      </c>
      <c r="G236" s="1277">
        <v>52092</v>
      </c>
      <c r="H236" s="1277">
        <v>52098</v>
      </c>
      <c r="I236" s="1277">
        <v>52100</v>
      </c>
      <c r="J236" s="1278">
        <v>52105</v>
      </c>
      <c r="K236" s="1264"/>
    </row>
    <row r="237" spans="2:11">
      <c r="B237" s="1275">
        <v>215</v>
      </c>
      <c r="C237" s="2"/>
      <c r="D237" s="1276">
        <v>52079</v>
      </c>
      <c r="E237" s="1277">
        <v>52109</v>
      </c>
      <c r="F237" s="1277">
        <v>52109</v>
      </c>
      <c r="G237" s="1277">
        <v>52121</v>
      </c>
      <c r="H237" s="1277">
        <v>52131</v>
      </c>
      <c r="I237" s="1277">
        <v>52133</v>
      </c>
      <c r="J237" s="1278">
        <v>52138</v>
      </c>
      <c r="K237" s="1264"/>
    </row>
    <row r="238" spans="2:11">
      <c r="B238" s="1275">
        <v>216</v>
      </c>
      <c r="C238" s="2"/>
      <c r="D238" s="1276">
        <v>52110</v>
      </c>
      <c r="E238" s="1277">
        <v>52139</v>
      </c>
      <c r="F238" s="1277">
        <v>52139</v>
      </c>
      <c r="G238" s="1277">
        <v>52153</v>
      </c>
      <c r="H238" s="1277">
        <v>52159</v>
      </c>
      <c r="I238" s="1277">
        <v>52161</v>
      </c>
      <c r="J238" s="1278">
        <v>52166</v>
      </c>
      <c r="K238" s="1264"/>
    </row>
    <row r="239" spans="2:11">
      <c r="B239" s="1275">
        <v>217</v>
      </c>
      <c r="C239" s="2"/>
      <c r="D239" s="1276">
        <v>52140</v>
      </c>
      <c r="E239" s="1277">
        <v>52170</v>
      </c>
      <c r="F239" s="1277">
        <v>52170</v>
      </c>
      <c r="G239" s="1277">
        <v>52184</v>
      </c>
      <c r="H239" s="1277">
        <v>52190</v>
      </c>
      <c r="I239" s="1277">
        <v>52194</v>
      </c>
      <c r="J239" s="1278">
        <v>52197</v>
      </c>
      <c r="K239" s="1264"/>
    </row>
    <row r="240" spans="2:11">
      <c r="B240" s="1275">
        <v>218</v>
      </c>
      <c r="C240" s="2"/>
      <c r="D240" s="1276">
        <v>52171</v>
      </c>
      <c r="E240" s="1277">
        <v>52200</v>
      </c>
      <c r="F240" s="1277">
        <v>52200</v>
      </c>
      <c r="G240" s="1277">
        <v>52212</v>
      </c>
      <c r="H240" s="1277">
        <v>52222</v>
      </c>
      <c r="I240" s="1277">
        <v>52224</v>
      </c>
      <c r="J240" s="1278">
        <v>52229</v>
      </c>
      <c r="K240" s="1264"/>
    </row>
    <row r="241" spans="2:11">
      <c r="B241" s="1275">
        <v>219</v>
      </c>
      <c r="C241" s="2"/>
      <c r="D241" s="1276">
        <v>52201</v>
      </c>
      <c r="E241" s="1277">
        <v>52231</v>
      </c>
      <c r="F241" s="1277">
        <v>52231</v>
      </c>
      <c r="G241" s="1277">
        <v>52245</v>
      </c>
      <c r="H241" s="1277">
        <v>52251</v>
      </c>
      <c r="I241" s="1277">
        <v>52253</v>
      </c>
      <c r="J241" s="1278">
        <v>52258</v>
      </c>
      <c r="K241" s="1264"/>
    </row>
    <row r="242" spans="2:11">
      <c r="B242" s="1275">
        <v>220</v>
      </c>
      <c r="C242" s="2"/>
      <c r="D242" s="1276">
        <v>52232</v>
      </c>
      <c r="E242" s="1277">
        <v>52262</v>
      </c>
      <c r="F242" s="1277">
        <v>52262</v>
      </c>
      <c r="G242" s="1277">
        <v>52275</v>
      </c>
      <c r="H242" s="1277">
        <v>52282</v>
      </c>
      <c r="I242" s="1277">
        <v>52286</v>
      </c>
      <c r="J242" s="1278">
        <v>52289</v>
      </c>
      <c r="K242" s="1264"/>
    </row>
    <row r="243" spans="2:11">
      <c r="B243" s="1275">
        <v>221</v>
      </c>
      <c r="C243" s="2"/>
      <c r="D243" s="1276">
        <v>52263</v>
      </c>
      <c r="E243" s="1277">
        <v>52290</v>
      </c>
      <c r="F243" s="1277">
        <v>52290</v>
      </c>
      <c r="G243" s="1277">
        <v>52303</v>
      </c>
      <c r="H243" s="1277">
        <v>52310</v>
      </c>
      <c r="I243" s="1277">
        <v>52314</v>
      </c>
      <c r="J243" s="1278">
        <v>52317</v>
      </c>
      <c r="K243" s="1264"/>
    </row>
    <row r="244" spans="2:11">
      <c r="B244" s="1275">
        <v>222</v>
      </c>
      <c r="C244" s="2"/>
      <c r="D244" s="1276">
        <v>52291</v>
      </c>
      <c r="E244" s="1277">
        <v>52321</v>
      </c>
      <c r="F244" s="1277">
        <v>52321</v>
      </c>
      <c r="G244" s="1277">
        <v>52335</v>
      </c>
      <c r="H244" s="1277">
        <v>52341</v>
      </c>
      <c r="I244" s="1277">
        <v>52343</v>
      </c>
      <c r="J244" s="1278">
        <v>52348</v>
      </c>
      <c r="K244" s="1264"/>
    </row>
    <row r="245" spans="2:11">
      <c r="B245" s="1275">
        <v>223</v>
      </c>
      <c r="C245" s="2"/>
      <c r="D245" s="1276">
        <v>52322</v>
      </c>
      <c r="E245" s="1277">
        <v>52351</v>
      </c>
      <c r="F245" s="1277">
        <v>52351</v>
      </c>
      <c r="G245" s="1277">
        <v>52365</v>
      </c>
      <c r="H245" s="1277">
        <v>52371</v>
      </c>
      <c r="I245" s="1277">
        <v>52373</v>
      </c>
      <c r="J245" s="1278">
        <v>52378</v>
      </c>
      <c r="K245" s="1264"/>
    </row>
    <row r="246" spans="2:11">
      <c r="B246" s="1275">
        <v>224</v>
      </c>
      <c r="C246" s="2"/>
      <c r="D246" s="1276">
        <v>52352</v>
      </c>
      <c r="E246" s="1277">
        <v>52382</v>
      </c>
      <c r="F246" s="1277">
        <v>52382</v>
      </c>
      <c r="G246" s="1277">
        <v>52394</v>
      </c>
      <c r="H246" s="1277">
        <v>52404</v>
      </c>
      <c r="I246" s="1277">
        <v>52406</v>
      </c>
      <c r="J246" s="1278">
        <v>52411</v>
      </c>
      <c r="K246" s="1264"/>
    </row>
    <row r="247" spans="2:11">
      <c r="B247" s="1275">
        <v>225</v>
      </c>
      <c r="C247" s="2"/>
      <c r="D247" s="1276">
        <v>52383</v>
      </c>
      <c r="E247" s="1277">
        <v>52412</v>
      </c>
      <c r="F247" s="1277">
        <v>52412</v>
      </c>
      <c r="G247" s="1277">
        <v>52426</v>
      </c>
      <c r="H247" s="1277">
        <v>52432</v>
      </c>
      <c r="I247" s="1277">
        <v>52434</v>
      </c>
      <c r="J247" s="1278">
        <v>52439</v>
      </c>
      <c r="K247" s="1264"/>
    </row>
    <row r="248" spans="2:11">
      <c r="B248" s="1275">
        <v>226</v>
      </c>
      <c r="C248" s="2"/>
      <c r="D248" s="1276">
        <v>52413</v>
      </c>
      <c r="E248" s="1277">
        <v>52443</v>
      </c>
      <c r="F248" s="1277">
        <v>52443</v>
      </c>
      <c r="G248" s="1277">
        <v>52457</v>
      </c>
      <c r="H248" s="1277">
        <v>52463</v>
      </c>
      <c r="I248" s="1277">
        <v>52467</v>
      </c>
      <c r="J248" s="1278">
        <v>52470</v>
      </c>
      <c r="K248" s="1264"/>
    </row>
    <row r="249" spans="2:11">
      <c r="B249" s="1275">
        <v>227</v>
      </c>
      <c r="C249" s="2"/>
      <c r="D249" s="1276">
        <v>52444</v>
      </c>
      <c r="E249" s="1277">
        <v>52474</v>
      </c>
      <c r="F249" s="1277">
        <v>52474</v>
      </c>
      <c r="G249" s="1277">
        <v>52488</v>
      </c>
      <c r="H249" s="1277">
        <v>52495</v>
      </c>
      <c r="I249" s="1277">
        <v>52497</v>
      </c>
      <c r="J249" s="1278">
        <v>52502</v>
      </c>
      <c r="K249" s="1264"/>
    </row>
    <row r="250" spans="2:11">
      <c r="B250" s="1275">
        <v>228</v>
      </c>
      <c r="C250" s="2"/>
      <c r="D250" s="1276">
        <v>52475</v>
      </c>
      <c r="E250" s="1277">
        <v>52504</v>
      </c>
      <c r="F250" s="1277">
        <v>52504</v>
      </c>
      <c r="G250" s="1277">
        <v>52518</v>
      </c>
      <c r="H250" s="1277">
        <v>52524</v>
      </c>
      <c r="I250" s="1277">
        <v>52526</v>
      </c>
      <c r="J250" s="1278">
        <v>52531</v>
      </c>
      <c r="K250" s="1264"/>
    </row>
    <row r="251" spans="2:11">
      <c r="B251" s="1275">
        <v>229</v>
      </c>
      <c r="C251" s="2"/>
      <c r="D251" s="1276">
        <v>52505</v>
      </c>
      <c r="E251" s="1277">
        <v>52535</v>
      </c>
      <c r="F251" s="1277">
        <v>52535</v>
      </c>
      <c r="G251" s="1277">
        <v>52548</v>
      </c>
      <c r="H251" s="1277">
        <v>52555</v>
      </c>
      <c r="I251" s="1277">
        <v>52559</v>
      </c>
      <c r="J251" s="1278">
        <v>52562</v>
      </c>
      <c r="K251" s="1264"/>
    </row>
    <row r="252" spans="2:11">
      <c r="B252" s="1275">
        <v>230</v>
      </c>
      <c r="C252" s="2"/>
      <c r="D252" s="1276">
        <v>52536</v>
      </c>
      <c r="E252" s="1277">
        <v>52565</v>
      </c>
      <c r="F252" s="1277">
        <v>52565</v>
      </c>
      <c r="G252" s="1277">
        <v>52579</v>
      </c>
      <c r="H252" s="1277">
        <v>52586</v>
      </c>
      <c r="I252" s="1277">
        <v>52588</v>
      </c>
      <c r="J252" s="1278">
        <v>52593</v>
      </c>
      <c r="K252" s="1264"/>
    </row>
    <row r="253" spans="2:11">
      <c r="B253" s="1275">
        <v>231</v>
      </c>
      <c r="C253" s="2"/>
      <c r="D253" s="1276">
        <v>52566</v>
      </c>
      <c r="E253" s="1277">
        <v>52596</v>
      </c>
      <c r="F253" s="1277">
        <v>52596</v>
      </c>
      <c r="G253" s="1277">
        <v>52610</v>
      </c>
      <c r="H253" s="1277">
        <v>52616</v>
      </c>
      <c r="I253" s="1277">
        <v>52618</v>
      </c>
      <c r="J253" s="1278">
        <v>52623</v>
      </c>
      <c r="K253" s="1264"/>
    </row>
    <row r="254" spans="2:11">
      <c r="B254" s="1275">
        <v>232</v>
      </c>
      <c r="C254" s="2"/>
      <c r="D254" s="1276">
        <v>52597</v>
      </c>
      <c r="E254" s="1277">
        <v>52627</v>
      </c>
      <c r="F254" s="1277">
        <v>52627</v>
      </c>
      <c r="G254" s="1277">
        <v>52639</v>
      </c>
      <c r="H254" s="1277">
        <v>52649</v>
      </c>
      <c r="I254" s="1277">
        <v>52651</v>
      </c>
      <c r="J254" s="1278">
        <v>52656</v>
      </c>
      <c r="K254" s="1264"/>
    </row>
    <row r="255" spans="2:11">
      <c r="B255" s="1275">
        <v>233</v>
      </c>
      <c r="C255" s="2"/>
      <c r="D255" s="1276">
        <v>52628</v>
      </c>
      <c r="E255" s="1277">
        <v>52656</v>
      </c>
      <c r="F255" s="1277">
        <v>52656</v>
      </c>
      <c r="G255" s="1277">
        <v>52670</v>
      </c>
      <c r="H255" s="1277">
        <v>52677</v>
      </c>
      <c r="I255" s="1277">
        <v>52679</v>
      </c>
      <c r="J255" s="1278">
        <v>52684</v>
      </c>
      <c r="K255" s="1264"/>
    </row>
    <row r="256" spans="2:11">
      <c r="B256" s="1275">
        <v>234</v>
      </c>
      <c r="C256" s="2"/>
      <c r="D256" s="1276">
        <v>52657</v>
      </c>
      <c r="E256" s="1277">
        <v>52687</v>
      </c>
      <c r="F256" s="1277">
        <v>52687</v>
      </c>
      <c r="G256" s="1277">
        <v>52701</v>
      </c>
      <c r="H256" s="1277">
        <v>52707</v>
      </c>
      <c r="I256" s="1277">
        <v>52709</v>
      </c>
      <c r="J256" s="1278">
        <v>52714</v>
      </c>
      <c r="K256" s="1264"/>
    </row>
    <row r="257" spans="2:11">
      <c r="B257" s="1275">
        <v>235</v>
      </c>
      <c r="C257" s="2"/>
      <c r="D257" s="1276">
        <v>52688</v>
      </c>
      <c r="E257" s="1277">
        <v>52717</v>
      </c>
      <c r="F257" s="1277">
        <v>52717</v>
      </c>
      <c r="G257" s="1277">
        <v>52730</v>
      </c>
      <c r="H257" s="1277">
        <v>52737</v>
      </c>
      <c r="I257" s="1277">
        <v>52741</v>
      </c>
      <c r="J257" s="1278">
        <v>52744</v>
      </c>
      <c r="K257" s="1264"/>
    </row>
    <row r="258" spans="2:11">
      <c r="B258" s="1275">
        <v>236</v>
      </c>
      <c r="C258" s="2"/>
      <c r="D258" s="1276">
        <v>52718</v>
      </c>
      <c r="E258" s="1277">
        <v>52748</v>
      </c>
      <c r="F258" s="1277">
        <v>52748</v>
      </c>
      <c r="G258" s="1277">
        <v>52762</v>
      </c>
      <c r="H258" s="1277">
        <v>52768</v>
      </c>
      <c r="I258" s="1277">
        <v>52770</v>
      </c>
      <c r="J258" s="1278">
        <v>52775</v>
      </c>
      <c r="K258" s="1264"/>
    </row>
    <row r="259" spans="2:11">
      <c r="B259" s="1275">
        <v>237</v>
      </c>
      <c r="C259" s="2"/>
      <c r="D259" s="1276">
        <v>52749</v>
      </c>
      <c r="E259" s="1277">
        <v>52778</v>
      </c>
      <c r="F259" s="1277">
        <v>52778</v>
      </c>
      <c r="G259" s="1277">
        <v>52792</v>
      </c>
      <c r="H259" s="1277">
        <v>52798</v>
      </c>
      <c r="I259" s="1277">
        <v>52800</v>
      </c>
      <c r="J259" s="1278">
        <v>52805</v>
      </c>
      <c r="K259" s="1264"/>
    </row>
    <row r="260" spans="2:11">
      <c r="B260" s="1275">
        <v>238</v>
      </c>
      <c r="C260" s="2"/>
      <c r="D260" s="1276">
        <v>52779</v>
      </c>
      <c r="E260" s="1277">
        <v>52809</v>
      </c>
      <c r="F260" s="1277">
        <v>52809</v>
      </c>
      <c r="G260" s="1277">
        <v>52821</v>
      </c>
      <c r="H260" s="1277">
        <v>52831</v>
      </c>
      <c r="I260" s="1277">
        <v>52833</v>
      </c>
      <c r="J260" s="1278">
        <v>52838</v>
      </c>
      <c r="K260" s="1264"/>
    </row>
    <row r="261" spans="2:11">
      <c r="B261" s="1275">
        <v>239</v>
      </c>
      <c r="C261" s="2"/>
      <c r="D261" s="1276">
        <v>52810</v>
      </c>
      <c r="E261" s="1277">
        <v>52840</v>
      </c>
      <c r="F261" s="1277">
        <v>52840</v>
      </c>
      <c r="G261" s="1277">
        <v>52854</v>
      </c>
      <c r="H261" s="1277">
        <v>52860</v>
      </c>
      <c r="I261" s="1277">
        <v>52862</v>
      </c>
      <c r="J261" s="1278">
        <v>52867</v>
      </c>
      <c r="K261" s="1264"/>
    </row>
    <row r="262" spans="2:11">
      <c r="B262" s="1275">
        <v>240</v>
      </c>
      <c r="C262" s="2"/>
      <c r="D262" s="1276">
        <v>52841</v>
      </c>
      <c r="E262" s="1277">
        <v>52870</v>
      </c>
      <c r="F262" s="1277">
        <v>52870</v>
      </c>
      <c r="G262" s="1277">
        <v>52884</v>
      </c>
      <c r="H262" s="1277">
        <v>52890</v>
      </c>
      <c r="I262" s="1277">
        <v>52894</v>
      </c>
      <c r="J262" s="1278">
        <v>52897</v>
      </c>
      <c r="K262" s="1264"/>
    </row>
    <row r="263" spans="2:11">
      <c r="B263" s="1275">
        <v>241</v>
      </c>
      <c r="C263" s="2"/>
      <c r="D263" s="1276">
        <v>52871</v>
      </c>
      <c r="E263" s="1277">
        <v>52901</v>
      </c>
      <c r="F263" s="1277">
        <v>52901</v>
      </c>
      <c r="G263" s="1277">
        <v>52915</v>
      </c>
      <c r="H263" s="1277">
        <v>52922</v>
      </c>
      <c r="I263" s="1277">
        <v>52924</v>
      </c>
      <c r="J263" s="1278">
        <v>52929</v>
      </c>
      <c r="K263" s="1264"/>
    </row>
    <row r="264" spans="2:11">
      <c r="B264" s="1275">
        <v>242</v>
      </c>
      <c r="C264" s="2"/>
      <c r="D264" s="1276">
        <v>52902</v>
      </c>
      <c r="E264" s="1277">
        <v>52931</v>
      </c>
      <c r="F264" s="1277">
        <v>52931</v>
      </c>
      <c r="G264" s="1277">
        <v>52945</v>
      </c>
      <c r="H264" s="1277">
        <v>52951</v>
      </c>
      <c r="I264" s="1277">
        <v>52953</v>
      </c>
      <c r="J264" s="1278">
        <v>52958</v>
      </c>
      <c r="K264" s="1264"/>
    </row>
    <row r="265" spans="2:11">
      <c r="B265" s="1275">
        <v>243</v>
      </c>
      <c r="C265" s="2"/>
      <c r="D265" s="1276">
        <v>52932</v>
      </c>
      <c r="E265" s="1277">
        <v>52962</v>
      </c>
      <c r="F265" s="1277">
        <v>52962</v>
      </c>
      <c r="G265" s="1277">
        <v>52975</v>
      </c>
      <c r="H265" s="1277">
        <v>52982</v>
      </c>
      <c r="I265" s="1277">
        <v>52986</v>
      </c>
      <c r="J265" s="1278">
        <v>52989</v>
      </c>
      <c r="K265" s="1264"/>
    </row>
    <row r="266" spans="2:11">
      <c r="B266" s="1275">
        <v>244</v>
      </c>
      <c r="C266" s="2"/>
      <c r="D266" s="1276">
        <v>52963</v>
      </c>
      <c r="E266" s="1277">
        <v>52993</v>
      </c>
      <c r="F266" s="1277">
        <v>52993</v>
      </c>
      <c r="G266" s="1277">
        <v>53007</v>
      </c>
      <c r="H266" s="1277">
        <v>53013</v>
      </c>
      <c r="I266" s="1277">
        <v>53015</v>
      </c>
      <c r="J266" s="1278">
        <v>53020</v>
      </c>
      <c r="K266" s="1264"/>
    </row>
    <row r="267" spans="2:11">
      <c r="B267" s="1275">
        <v>245</v>
      </c>
      <c r="C267" s="2"/>
      <c r="D267" s="1276">
        <v>52994</v>
      </c>
      <c r="E267" s="1277">
        <v>53021</v>
      </c>
      <c r="F267" s="1277">
        <v>53021</v>
      </c>
      <c r="G267" s="1277">
        <v>53035</v>
      </c>
      <c r="H267" s="1277">
        <v>53041</v>
      </c>
      <c r="I267" s="1277">
        <v>53043</v>
      </c>
      <c r="J267" s="1278">
        <v>53048</v>
      </c>
      <c r="K267" s="1264"/>
    </row>
    <row r="268" spans="2:11">
      <c r="B268" s="1275">
        <v>246</v>
      </c>
      <c r="C268" s="2"/>
      <c r="D268" s="1276">
        <v>53022</v>
      </c>
      <c r="E268" s="1277">
        <v>53052</v>
      </c>
      <c r="F268" s="1277">
        <v>53052</v>
      </c>
      <c r="G268" s="1277">
        <v>53066</v>
      </c>
      <c r="H268" s="1277">
        <v>53072</v>
      </c>
      <c r="I268" s="1277">
        <v>53076</v>
      </c>
      <c r="J268" s="1278">
        <v>53079</v>
      </c>
      <c r="K268" s="1264"/>
    </row>
    <row r="269" spans="2:11">
      <c r="B269" s="1275">
        <v>247</v>
      </c>
      <c r="C269" s="2"/>
      <c r="D269" s="1276">
        <v>53053</v>
      </c>
      <c r="E269" s="1277">
        <v>53082</v>
      </c>
      <c r="F269" s="1277">
        <v>53082</v>
      </c>
      <c r="G269" s="1277">
        <v>53094</v>
      </c>
      <c r="H269" s="1277">
        <v>53104</v>
      </c>
      <c r="I269" s="1277">
        <v>53106</v>
      </c>
      <c r="J269" s="1278">
        <v>53111</v>
      </c>
      <c r="K269" s="1264"/>
    </row>
    <row r="270" spans="2:11">
      <c r="B270" s="1275">
        <v>248</v>
      </c>
      <c r="C270" s="2"/>
      <c r="D270" s="1276">
        <v>53083</v>
      </c>
      <c r="E270" s="1277">
        <v>53113</v>
      </c>
      <c r="F270" s="1277">
        <v>53113</v>
      </c>
      <c r="G270" s="1277">
        <v>53127</v>
      </c>
      <c r="H270" s="1277">
        <v>53133</v>
      </c>
      <c r="I270" s="1277">
        <v>53135</v>
      </c>
      <c r="J270" s="1278">
        <v>53140</v>
      </c>
      <c r="K270" s="1264"/>
    </row>
    <row r="271" spans="2:11">
      <c r="B271" s="1275">
        <v>249</v>
      </c>
      <c r="C271" s="2"/>
      <c r="D271" s="1276">
        <v>53114</v>
      </c>
      <c r="E271" s="1277">
        <v>53143</v>
      </c>
      <c r="F271" s="1277">
        <v>53143</v>
      </c>
      <c r="G271" s="1277">
        <v>53157</v>
      </c>
      <c r="H271" s="1277">
        <v>53163</v>
      </c>
      <c r="I271" s="1277">
        <v>53167</v>
      </c>
      <c r="J271" s="1278">
        <v>53170</v>
      </c>
      <c r="K271" s="1264"/>
    </row>
    <row r="272" spans="2:11">
      <c r="B272" s="1275">
        <v>250</v>
      </c>
      <c r="C272" s="2"/>
      <c r="D272" s="1276">
        <v>53144</v>
      </c>
      <c r="E272" s="1277">
        <v>53174</v>
      </c>
      <c r="F272" s="1277">
        <v>53174</v>
      </c>
      <c r="G272" s="1277">
        <v>53188</v>
      </c>
      <c r="H272" s="1277">
        <v>53195</v>
      </c>
      <c r="I272" s="1277">
        <v>53197</v>
      </c>
      <c r="J272" s="1278">
        <v>53202</v>
      </c>
      <c r="K272" s="1264"/>
    </row>
    <row r="273" spans="2:11">
      <c r="B273" s="1275">
        <v>251</v>
      </c>
      <c r="C273" s="2"/>
      <c r="D273" s="1276">
        <v>53175</v>
      </c>
      <c r="E273" s="1277">
        <v>53205</v>
      </c>
      <c r="F273" s="1277">
        <v>53205</v>
      </c>
      <c r="G273" s="1277">
        <v>53219</v>
      </c>
      <c r="H273" s="1277">
        <v>53225</v>
      </c>
      <c r="I273" s="1277">
        <v>53227</v>
      </c>
      <c r="J273" s="1278">
        <v>53232</v>
      </c>
      <c r="K273" s="1264"/>
    </row>
    <row r="274" spans="2:11">
      <c r="B274" s="1275">
        <v>252</v>
      </c>
      <c r="C274" s="2"/>
      <c r="D274" s="1276">
        <v>53206</v>
      </c>
      <c r="E274" s="1277">
        <v>53235</v>
      </c>
      <c r="F274" s="1277">
        <v>53235</v>
      </c>
      <c r="G274" s="1277">
        <v>53248</v>
      </c>
      <c r="H274" s="1277">
        <v>53255</v>
      </c>
      <c r="I274" s="1277">
        <v>53259</v>
      </c>
      <c r="J274" s="1278">
        <v>53262</v>
      </c>
      <c r="K274" s="1264"/>
    </row>
    <row r="275" spans="2:11">
      <c r="B275" s="1275">
        <v>253</v>
      </c>
      <c r="C275" s="2"/>
      <c r="D275" s="1276">
        <v>53236</v>
      </c>
      <c r="E275" s="1277">
        <v>53266</v>
      </c>
      <c r="F275" s="1277">
        <v>53266</v>
      </c>
      <c r="G275" s="1277">
        <v>53280</v>
      </c>
      <c r="H275" s="1277">
        <v>53286</v>
      </c>
      <c r="I275" s="1277">
        <v>53288</v>
      </c>
      <c r="J275" s="1278">
        <v>53293</v>
      </c>
      <c r="K275" s="1264"/>
    </row>
    <row r="276" spans="2:11">
      <c r="B276" s="1275">
        <v>254</v>
      </c>
      <c r="C276" s="2"/>
      <c r="D276" s="1276">
        <v>53267</v>
      </c>
      <c r="E276" s="1277">
        <v>53296</v>
      </c>
      <c r="F276" s="1277">
        <v>53296</v>
      </c>
      <c r="G276" s="1277">
        <v>53310</v>
      </c>
      <c r="H276" s="1277">
        <v>53316</v>
      </c>
      <c r="I276" s="1277">
        <v>53318</v>
      </c>
      <c r="J276" s="1278">
        <v>53323</v>
      </c>
      <c r="K276" s="1264"/>
    </row>
    <row r="277" spans="2:11">
      <c r="B277" s="1275">
        <v>255</v>
      </c>
      <c r="C277" s="2"/>
      <c r="D277" s="1276">
        <v>53297</v>
      </c>
      <c r="E277" s="1277">
        <v>53327</v>
      </c>
      <c r="F277" s="1277">
        <v>53327</v>
      </c>
      <c r="G277" s="1277">
        <v>53339</v>
      </c>
      <c r="H277" s="1277">
        <v>53349</v>
      </c>
      <c r="I277" s="1277">
        <v>53351</v>
      </c>
      <c r="J277" s="1278">
        <v>53356</v>
      </c>
      <c r="K277" s="1264"/>
    </row>
    <row r="278" spans="2:11">
      <c r="B278" s="1275">
        <v>256</v>
      </c>
      <c r="C278" s="2"/>
      <c r="D278" s="1276">
        <v>53328</v>
      </c>
      <c r="E278" s="1277">
        <v>53358</v>
      </c>
      <c r="F278" s="1277">
        <v>53358</v>
      </c>
      <c r="G278" s="1277">
        <v>53372</v>
      </c>
      <c r="H278" s="1277">
        <v>53378</v>
      </c>
      <c r="I278" s="1277">
        <v>53380</v>
      </c>
      <c r="J278" s="1278">
        <v>53385</v>
      </c>
      <c r="K278" s="1264"/>
    </row>
    <row r="279" spans="2:11">
      <c r="B279" s="1275">
        <v>257</v>
      </c>
      <c r="C279" s="2"/>
      <c r="D279" s="1276">
        <v>53359</v>
      </c>
      <c r="E279" s="1277">
        <v>53386</v>
      </c>
      <c r="F279" s="1277">
        <v>53386</v>
      </c>
      <c r="G279" s="1277">
        <v>53400</v>
      </c>
      <c r="H279" s="1277">
        <v>53406</v>
      </c>
      <c r="I279" s="1277">
        <v>53408</v>
      </c>
      <c r="J279" s="1278">
        <v>53413</v>
      </c>
      <c r="K279" s="1264"/>
    </row>
    <row r="280" spans="2:11">
      <c r="B280" s="1275">
        <v>258</v>
      </c>
      <c r="C280" s="2"/>
      <c r="D280" s="1276">
        <v>53387</v>
      </c>
      <c r="E280" s="1277">
        <v>53417</v>
      </c>
      <c r="F280" s="1277">
        <v>53417</v>
      </c>
      <c r="G280" s="1277">
        <v>53430</v>
      </c>
      <c r="H280" s="1277">
        <v>53437</v>
      </c>
      <c r="I280" s="1277">
        <v>53441</v>
      </c>
      <c r="J280" s="1278">
        <v>53444</v>
      </c>
      <c r="K280" s="1264"/>
    </row>
    <row r="281" spans="2:11">
      <c r="B281" s="1275">
        <v>259</v>
      </c>
      <c r="C281" s="2"/>
      <c r="D281" s="1276">
        <v>53418</v>
      </c>
      <c r="E281" s="1277">
        <v>53447</v>
      </c>
      <c r="F281" s="1277">
        <v>53447</v>
      </c>
      <c r="G281" s="1277">
        <v>53461</v>
      </c>
      <c r="H281" s="1277">
        <v>53468</v>
      </c>
      <c r="I281" s="1277">
        <v>53470</v>
      </c>
      <c r="J281" s="1278">
        <v>53475</v>
      </c>
      <c r="K281" s="1264"/>
    </row>
    <row r="282" spans="2:11">
      <c r="B282" s="1275">
        <v>260</v>
      </c>
      <c r="C282" s="2"/>
      <c r="D282" s="1276">
        <v>53448</v>
      </c>
      <c r="E282" s="1277">
        <v>53478</v>
      </c>
      <c r="F282" s="1277">
        <v>53478</v>
      </c>
      <c r="G282" s="1277">
        <v>53492</v>
      </c>
      <c r="H282" s="1277">
        <v>53498</v>
      </c>
      <c r="I282" s="1277">
        <v>53500</v>
      </c>
      <c r="J282" s="1278">
        <v>53505</v>
      </c>
      <c r="K282" s="1264"/>
    </row>
    <row r="283" spans="2:11">
      <c r="B283" s="1275">
        <v>261</v>
      </c>
      <c r="C283" s="2"/>
      <c r="D283" s="1276">
        <v>53479</v>
      </c>
      <c r="E283" s="1277">
        <v>53508</v>
      </c>
      <c r="F283" s="1277">
        <v>53508</v>
      </c>
      <c r="G283" s="1277">
        <v>53521</v>
      </c>
      <c r="H283" s="1277">
        <v>53528</v>
      </c>
      <c r="I283" s="1277">
        <v>53532</v>
      </c>
      <c r="J283" s="1278">
        <v>53535</v>
      </c>
      <c r="K283" s="1264"/>
    </row>
    <row r="284" spans="2:11">
      <c r="B284" s="1275">
        <v>262</v>
      </c>
      <c r="C284" s="2"/>
      <c r="D284" s="1276">
        <v>53509</v>
      </c>
      <c r="E284" s="1277">
        <v>53539</v>
      </c>
      <c r="F284" s="1277">
        <v>53539</v>
      </c>
      <c r="G284" s="1277">
        <v>53553</v>
      </c>
      <c r="H284" s="1277">
        <v>53559</v>
      </c>
      <c r="I284" s="1277">
        <v>53561</v>
      </c>
      <c r="J284" s="1278">
        <v>53566</v>
      </c>
      <c r="K284" s="1264"/>
    </row>
    <row r="285" spans="2:11">
      <c r="B285" s="1275">
        <v>263</v>
      </c>
      <c r="C285" s="2"/>
      <c r="D285" s="1276">
        <v>53540</v>
      </c>
      <c r="E285" s="1277">
        <v>53570</v>
      </c>
      <c r="F285" s="1277">
        <v>53570</v>
      </c>
      <c r="G285" s="1277">
        <v>53584</v>
      </c>
      <c r="H285" s="1277">
        <v>53590</v>
      </c>
      <c r="I285" s="1277">
        <v>53594</v>
      </c>
      <c r="J285" s="1278">
        <v>53597</v>
      </c>
      <c r="K285" s="1264"/>
    </row>
    <row r="286" spans="2:11">
      <c r="B286" s="1275">
        <v>264</v>
      </c>
      <c r="C286" s="2"/>
      <c r="D286" s="1276">
        <v>53571</v>
      </c>
      <c r="E286" s="1277">
        <v>53600</v>
      </c>
      <c r="F286" s="1277">
        <v>53600</v>
      </c>
      <c r="G286" s="1277">
        <v>53612</v>
      </c>
      <c r="H286" s="1277">
        <v>53622</v>
      </c>
      <c r="I286" s="1277">
        <v>53624</v>
      </c>
      <c r="J286" s="1278">
        <v>53629</v>
      </c>
      <c r="K286" s="1264"/>
    </row>
    <row r="287" spans="2:11">
      <c r="B287" s="1275">
        <v>265</v>
      </c>
      <c r="C287" s="2"/>
      <c r="D287" s="1276">
        <v>53601</v>
      </c>
      <c r="E287" s="1277">
        <v>53631</v>
      </c>
      <c r="F287" s="1277">
        <v>53631</v>
      </c>
      <c r="G287" s="1277">
        <v>53645</v>
      </c>
      <c r="H287" s="1277">
        <v>53651</v>
      </c>
      <c r="I287" s="1277">
        <v>53653</v>
      </c>
      <c r="J287" s="1278">
        <v>53658</v>
      </c>
      <c r="K287" s="1264"/>
    </row>
    <row r="288" spans="2:11">
      <c r="B288" s="1275">
        <v>266</v>
      </c>
      <c r="C288" s="2"/>
      <c r="D288" s="1276">
        <v>53632</v>
      </c>
      <c r="E288" s="1277">
        <v>53661</v>
      </c>
      <c r="F288" s="1277">
        <v>53661</v>
      </c>
      <c r="G288" s="1277">
        <v>53675</v>
      </c>
      <c r="H288" s="1277">
        <v>53681</v>
      </c>
      <c r="I288" s="1277">
        <v>53685</v>
      </c>
      <c r="J288" s="1278">
        <v>53688</v>
      </c>
      <c r="K288" s="1264"/>
    </row>
    <row r="289" spans="2:11">
      <c r="B289" s="1275">
        <v>267</v>
      </c>
      <c r="C289" s="2"/>
      <c r="D289" s="1276">
        <v>53662</v>
      </c>
      <c r="E289" s="1277">
        <v>53692</v>
      </c>
      <c r="F289" s="1277">
        <v>53692</v>
      </c>
      <c r="G289" s="1277">
        <v>53706</v>
      </c>
      <c r="H289" s="1277">
        <v>53713</v>
      </c>
      <c r="I289" s="1277">
        <v>53715</v>
      </c>
      <c r="J289" s="1278">
        <v>53720</v>
      </c>
      <c r="K289" s="1264"/>
    </row>
    <row r="290" spans="2:11">
      <c r="B290" s="1275">
        <v>268</v>
      </c>
      <c r="C290" s="2"/>
      <c r="D290" s="1276">
        <v>53693</v>
      </c>
      <c r="E290" s="1277">
        <v>53723</v>
      </c>
      <c r="F290" s="1277">
        <v>53723</v>
      </c>
      <c r="G290" s="1277">
        <v>53737</v>
      </c>
      <c r="H290" s="1277">
        <v>53743</v>
      </c>
      <c r="I290" s="1277">
        <v>53745</v>
      </c>
      <c r="J290" s="1278">
        <v>53750</v>
      </c>
      <c r="K290" s="1264"/>
    </row>
    <row r="291" spans="2:11">
      <c r="B291" s="1275">
        <v>269</v>
      </c>
      <c r="C291" s="2"/>
      <c r="D291" s="1276">
        <v>53724</v>
      </c>
      <c r="E291" s="1277">
        <v>53751</v>
      </c>
      <c r="F291" s="1277">
        <v>53751</v>
      </c>
      <c r="G291" s="1277">
        <v>53765</v>
      </c>
      <c r="H291" s="1277">
        <v>53771</v>
      </c>
      <c r="I291" s="1277">
        <v>53773</v>
      </c>
      <c r="J291" s="1278">
        <v>53778</v>
      </c>
      <c r="K291" s="1264"/>
    </row>
    <row r="292" spans="2:11">
      <c r="B292" s="1275">
        <v>270</v>
      </c>
      <c r="C292" s="2"/>
      <c r="D292" s="1276">
        <v>53752</v>
      </c>
      <c r="E292" s="1277">
        <v>53782</v>
      </c>
      <c r="F292" s="1277">
        <v>53782</v>
      </c>
      <c r="G292" s="1277">
        <v>53794</v>
      </c>
      <c r="H292" s="1277">
        <v>53804</v>
      </c>
      <c r="I292" s="1277">
        <v>53806</v>
      </c>
      <c r="J292" s="1278">
        <v>53811</v>
      </c>
      <c r="K292" s="1264"/>
    </row>
    <row r="293" spans="2:11">
      <c r="B293" s="1275">
        <v>271</v>
      </c>
      <c r="C293" s="2"/>
      <c r="D293" s="1276">
        <v>53783</v>
      </c>
      <c r="E293" s="1277">
        <v>53812</v>
      </c>
      <c r="F293" s="1277">
        <v>53812</v>
      </c>
      <c r="G293" s="1277">
        <v>53826</v>
      </c>
      <c r="H293" s="1277">
        <v>53832</v>
      </c>
      <c r="I293" s="1277">
        <v>53834</v>
      </c>
      <c r="J293" s="1278">
        <v>53839</v>
      </c>
      <c r="K293" s="1264"/>
    </row>
    <row r="294" spans="2:11">
      <c r="B294" s="1275">
        <v>272</v>
      </c>
      <c r="C294" s="2"/>
      <c r="D294" s="1276">
        <v>53813</v>
      </c>
      <c r="E294" s="1277">
        <v>53843</v>
      </c>
      <c r="F294" s="1277">
        <v>53843</v>
      </c>
      <c r="G294" s="1277">
        <v>53857</v>
      </c>
      <c r="H294" s="1277">
        <v>53863</v>
      </c>
      <c r="I294" s="1277">
        <v>53867</v>
      </c>
      <c r="J294" s="1278">
        <v>53870</v>
      </c>
      <c r="K294" s="1264"/>
    </row>
    <row r="295" spans="2:11">
      <c r="B295" s="1275">
        <v>273</v>
      </c>
      <c r="C295" s="2"/>
      <c r="D295" s="1276">
        <v>53844</v>
      </c>
      <c r="E295" s="1277">
        <v>53873</v>
      </c>
      <c r="F295" s="1277">
        <v>53873</v>
      </c>
      <c r="G295" s="1277">
        <v>53885</v>
      </c>
      <c r="H295" s="1277">
        <v>53895</v>
      </c>
      <c r="I295" s="1277">
        <v>53897</v>
      </c>
      <c r="J295" s="1278">
        <v>53902</v>
      </c>
      <c r="K295" s="1264"/>
    </row>
    <row r="296" spans="2:11">
      <c r="B296" s="1275">
        <v>274</v>
      </c>
      <c r="C296" s="2"/>
      <c r="D296" s="1276">
        <v>53874</v>
      </c>
      <c r="E296" s="1277">
        <v>53904</v>
      </c>
      <c r="F296" s="1277">
        <v>53904</v>
      </c>
      <c r="G296" s="1277">
        <v>53918</v>
      </c>
      <c r="H296" s="1277">
        <v>53924</v>
      </c>
      <c r="I296" s="1277">
        <v>53926</v>
      </c>
      <c r="J296" s="1278">
        <v>53931</v>
      </c>
      <c r="K296" s="1264"/>
    </row>
    <row r="297" spans="2:11">
      <c r="B297" s="1275">
        <v>275</v>
      </c>
      <c r="C297" s="2"/>
      <c r="D297" s="1276">
        <v>53905</v>
      </c>
      <c r="E297" s="1277">
        <v>53935</v>
      </c>
      <c r="F297" s="1277">
        <v>53935</v>
      </c>
      <c r="G297" s="1277">
        <v>53948</v>
      </c>
      <c r="H297" s="1277">
        <v>53955</v>
      </c>
      <c r="I297" s="1277">
        <v>53959</v>
      </c>
      <c r="J297" s="1278">
        <v>53962</v>
      </c>
      <c r="K297" s="1264"/>
    </row>
    <row r="298" spans="2:11">
      <c r="B298" s="1275">
        <v>276</v>
      </c>
      <c r="C298" s="2"/>
      <c r="D298" s="1276">
        <v>53936</v>
      </c>
      <c r="E298" s="1277">
        <v>53965</v>
      </c>
      <c r="F298" s="1277">
        <v>53965</v>
      </c>
      <c r="G298" s="1277">
        <v>53979</v>
      </c>
      <c r="H298" s="1277">
        <v>53986</v>
      </c>
      <c r="I298" s="1277">
        <v>53988</v>
      </c>
      <c r="J298" s="1278">
        <v>53993</v>
      </c>
      <c r="K298" s="1264"/>
    </row>
    <row r="299" spans="2:11">
      <c r="B299" s="1275">
        <v>277</v>
      </c>
      <c r="C299" s="2"/>
      <c r="D299" s="1276">
        <v>53966</v>
      </c>
      <c r="E299" s="1277">
        <v>53996</v>
      </c>
      <c r="F299" s="1277">
        <v>53996</v>
      </c>
      <c r="G299" s="1277">
        <v>54010</v>
      </c>
      <c r="H299" s="1277">
        <v>54016</v>
      </c>
      <c r="I299" s="1277">
        <v>54018</v>
      </c>
      <c r="J299" s="1278">
        <v>54023</v>
      </c>
      <c r="K299" s="1264"/>
    </row>
    <row r="300" spans="2:11">
      <c r="B300" s="1275">
        <v>278</v>
      </c>
      <c r="C300" s="2"/>
      <c r="D300" s="1276">
        <v>53997</v>
      </c>
      <c r="E300" s="1277">
        <v>54026</v>
      </c>
      <c r="F300" s="1277">
        <v>54026</v>
      </c>
      <c r="G300" s="1277">
        <v>54039</v>
      </c>
      <c r="H300" s="1277">
        <v>54046</v>
      </c>
      <c r="I300" s="1277">
        <v>54050</v>
      </c>
      <c r="J300" s="1278">
        <v>54053</v>
      </c>
      <c r="K300" s="1264"/>
    </row>
    <row r="301" spans="2:11">
      <c r="B301" s="1275">
        <v>279</v>
      </c>
      <c r="C301" s="2"/>
      <c r="D301" s="1276">
        <v>54027</v>
      </c>
      <c r="E301" s="1277">
        <v>54057</v>
      </c>
      <c r="F301" s="1277">
        <v>54057</v>
      </c>
      <c r="G301" s="1277">
        <v>54071</v>
      </c>
      <c r="H301" s="1277">
        <v>54077</v>
      </c>
      <c r="I301" s="1277">
        <v>54079</v>
      </c>
      <c r="J301" s="1278">
        <v>54084</v>
      </c>
      <c r="K301" s="1264"/>
    </row>
    <row r="302" spans="2:11">
      <c r="B302" s="1275">
        <v>280</v>
      </c>
      <c r="C302" s="2"/>
      <c r="D302" s="1276">
        <v>54058</v>
      </c>
      <c r="E302" s="1277">
        <v>54088</v>
      </c>
      <c r="F302" s="1277">
        <v>54088</v>
      </c>
      <c r="G302" s="1277">
        <v>54102</v>
      </c>
      <c r="H302" s="1277">
        <v>54108</v>
      </c>
      <c r="I302" s="1277">
        <v>54112</v>
      </c>
      <c r="J302" s="1278">
        <v>54115</v>
      </c>
      <c r="K302" s="1264"/>
    </row>
    <row r="303" spans="2:11">
      <c r="B303" s="1275">
        <v>281</v>
      </c>
      <c r="C303" s="2"/>
      <c r="D303" s="1276">
        <v>54089</v>
      </c>
      <c r="E303" s="1277">
        <v>54117</v>
      </c>
      <c r="F303" s="1277">
        <v>54117</v>
      </c>
      <c r="G303" s="1277">
        <v>54130</v>
      </c>
      <c r="H303" s="1277">
        <v>54137</v>
      </c>
      <c r="I303" s="1277">
        <v>54141</v>
      </c>
      <c r="J303" s="1278">
        <v>54144</v>
      </c>
      <c r="K303" s="1264"/>
    </row>
    <row r="304" spans="2:11">
      <c r="B304" s="1275">
        <v>282</v>
      </c>
      <c r="C304" s="2"/>
      <c r="D304" s="1276">
        <v>54118</v>
      </c>
      <c r="E304" s="1277">
        <v>54148</v>
      </c>
      <c r="F304" s="1277">
        <v>54148</v>
      </c>
      <c r="G304" s="1277">
        <v>54162</v>
      </c>
      <c r="H304" s="1277">
        <v>54168</v>
      </c>
      <c r="I304" s="1277">
        <v>54170</v>
      </c>
      <c r="J304" s="1278">
        <v>54175</v>
      </c>
      <c r="K304" s="1264"/>
    </row>
    <row r="305" spans="2:11">
      <c r="B305" s="1275">
        <v>283</v>
      </c>
      <c r="C305" s="2"/>
      <c r="D305" s="1276">
        <v>54149</v>
      </c>
      <c r="E305" s="1277">
        <v>54178</v>
      </c>
      <c r="F305" s="1277">
        <v>54178</v>
      </c>
      <c r="G305" s="1277">
        <v>54192</v>
      </c>
      <c r="H305" s="1277">
        <v>54198</v>
      </c>
      <c r="I305" s="1277">
        <v>54200</v>
      </c>
      <c r="J305" s="1278">
        <v>54205</v>
      </c>
      <c r="K305" s="1264"/>
    </row>
    <row r="306" spans="2:11">
      <c r="B306" s="1275">
        <v>284</v>
      </c>
      <c r="C306" s="2"/>
      <c r="D306" s="1276">
        <v>54179</v>
      </c>
      <c r="E306" s="1277">
        <v>54209</v>
      </c>
      <c r="F306" s="1277">
        <v>54209</v>
      </c>
      <c r="G306" s="1277">
        <v>54221</v>
      </c>
      <c r="H306" s="1277">
        <v>54231</v>
      </c>
      <c r="I306" s="1277">
        <v>54233</v>
      </c>
      <c r="J306" s="1278">
        <v>54238</v>
      </c>
      <c r="K306" s="1264"/>
    </row>
    <row r="307" spans="2:11">
      <c r="B307" s="1275">
        <v>285</v>
      </c>
      <c r="C307" s="2"/>
      <c r="D307" s="1276">
        <v>54210</v>
      </c>
      <c r="E307" s="1277">
        <v>54239</v>
      </c>
      <c r="F307" s="1277">
        <v>54239</v>
      </c>
      <c r="G307" s="1277">
        <v>54253</v>
      </c>
      <c r="H307" s="1277">
        <v>54259</v>
      </c>
      <c r="I307" s="1277">
        <v>54261</v>
      </c>
      <c r="J307" s="1278">
        <v>54266</v>
      </c>
      <c r="K307" s="1264"/>
    </row>
    <row r="308" spans="2:11">
      <c r="B308" s="1275">
        <v>286</v>
      </c>
      <c r="C308" s="2"/>
      <c r="D308" s="1276">
        <v>54240</v>
      </c>
      <c r="E308" s="1277">
        <v>54270</v>
      </c>
      <c r="F308" s="1277">
        <v>54270</v>
      </c>
      <c r="G308" s="1277">
        <v>54284</v>
      </c>
      <c r="H308" s="1277">
        <v>54290</v>
      </c>
      <c r="I308" s="1277">
        <v>54294</v>
      </c>
      <c r="J308" s="1278">
        <v>54297</v>
      </c>
      <c r="K308" s="1264"/>
    </row>
    <row r="309" spans="2:11">
      <c r="B309" s="1275">
        <v>287</v>
      </c>
      <c r="C309" s="2"/>
      <c r="D309" s="1276">
        <v>54271</v>
      </c>
      <c r="E309" s="1277">
        <v>54301</v>
      </c>
      <c r="F309" s="1277">
        <v>54301</v>
      </c>
      <c r="G309" s="1277">
        <v>54315</v>
      </c>
      <c r="H309" s="1277">
        <v>54322</v>
      </c>
      <c r="I309" s="1277">
        <v>54324</v>
      </c>
      <c r="J309" s="1278">
        <v>54329</v>
      </c>
      <c r="K309" s="1264"/>
    </row>
    <row r="310" spans="2:11">
      <c r="B310" s="1275">
        <v>288</v>
      </c>
      <c r="C310" s="2"/>
      <c r="D310" s="1276">
        <v>54302</v>
      </c>
      <c r="E310" s="1277">
        <v>54331</v>
      </c>
      <c r="F310" s="1277">
        <v>54331</v>
      </c>
      <c r="G310" s="1277">
        <v>54345</v>
      </c>
      <c r="H310" s="1277">
        <v>54351</v>
      </c>
      <c r="I310" s="1277">
        <v>54353</v>
      </c>
      <c r="J310" s="1278">
        <v>54358</v>
      </c>
      <c r="K310" s="1264"/>
    </row>
    <row r="311" spans="2:11">
      <c r="B311" s="1275">
        <v>289</v>
      </c>
      <c r="C311" s="2"/>
      <c r="D311" s="1276">
        <v>54332</v>
      </c>
      <c r="E311" s="1277">
        <v>54362</v>
      </c>
      <c r="F311" s="1277">
        <v>54362</v>
      </c>
      <c r="G311" s="1277">
        <v>54375</v>
      </c>
      <c r="H311" s="1277">
        <v>54382</v>
      </c>
      <c r="I311" s="1277">
        <v>54386</v>
      </c>
      <c r="J311" s="1278">
        <v>54389</v>
      </c>
      <c r="K311" s="1264"/>
    </row>
    <row r="312" spans="2:11">
      <c r="B312" s="1275">
        <v>290</v>
      </c>
      <c r="C312" s="2"/>
      <c r="D312" s="1276">
        <v>54363</v>
      </c>
      <c r="E312" s="1277">
        <v>54392</v>
      </c>
      <c r="F312" s="1277">
        <v>54392</v>
      </c>
      <c r="G312" s="1277">
        <v>54406</v>
      </c>
      <c r="H312" s="1277">
        <v>54413</v>
      </c>
      <c r="I312" s="1277">
        <v>54415</v>
      </c>
      <c r="J312" s="1278">
        <v>54420</v>
      </c>
      <c r="K312" s="1264"/>
    </row>
    <row r="313" spans="2:11">
      <c r="B313" s="1275">
        <v>291</v>
      </c>
      <c r="C313" s="2"/>
      <c r="D313" s="1276">
        <v>54393</v>
      </c>
      <c r="E313" s="1277">
        <v>54423</v>
      </c>
      <c r="F313" s="1277">
        <v>54423</v>
      </c>
      <c r="G313" s="1277">
        <v>54437</v>
      </c>
      <c r="H313" s="1277">
        <v>54443</v>
      </c>
      <c r="I313" s="1277">
        <v>54445</v>
      </c>
      <c r="J313" s="1278">
        <v>54450</v>
      </c>
      <c r="K313" s="1264"/>
    </row>
    <row r="314" spans="2:11">
      <c r="B314" s="1275">
        <v>292</v>
      </c>
      <c r="C314" s="2"/>
      <c r="D314" s="1276">
        <v>54424</v>
      </c>
      <c r="E314" s="1277">
        <v>54454</v>
      </c>
      <c r="F314" s="1277">
        <v>54454</v>
      </c>
      <c r="G314" s="1277">
        <v>54466</v>
      </c>
      <c r="H314" s="1277">
        <v>54473</v>
      </c>
      <c r="I314" s="1277">
        <v>54477</v>
      </c>
      <c r="J314" s="1278">
        <v>54480</v>
      </c>
      <c r="K314" s="1264"/>
    </row>
    <row r="315" spans="2:11">
      <c r="B315" s="1275">
        <v>293</v>
      </c>
      <c r="C315" s="2"/>
      <c r="D315" s="1276">
        <v>54455</v>
      </c>
      <c r="E315" s="1277">
        <v>54482</v>
      </c>
      <c r="F315" s="1277">
        <v>54482</v>
      </c>
      <c r="G315" s="1277">
        <v>54494</v>
      </c>
      <c r="H315" s="1277">
        <v>54504</v>
      </c>
      <c r="I315" s="1277">
        <v>54506</v>
      </c>
      <c r="J315" s="1278">
        <v>54511</v>
      </c>
      <c r="K315" s="1264"/>
    </row>
    <row r="316" spans="2:11">
      <c r="B316" s="1275">
        <v>294</v>
      </c>
      <c r="C316" s="2"/>
      <c r="D316" s="1276">
        <v>54483</v>
      </c>
      <c r="E316" s="1277">
        <v>54513</v>
      </c>
      <c r="F316" s="1277">
        <v>54513</v>
      </c>
      <c r="G316" s="1277">
        <v>54527</v>
      </c>
      <c r="H316" s="1277">
        <v>54533</v>
      </c>
      <c r="I316" s="1277">
        <v>54535</v>
      </c>
      <c r="J316" s="1278">
        <v>54540</v>
      </c>
      <c r="K316" s="1264"/>
    </row>
    <row r="317" spans="2:11">
      <c r="B317" s="1275">
        <v>295</v>
      </c>
      <c r="C317" s="2"/>
      <c r="D317" s="1276">
        <v>54514</v>
      </c>
      <c r="E317" s="1277">
        <v>54543</v>
      </c>
      <c r="F317" s="1277">
        <v>54543</v>
      </c>
      <c r="G317" s="1277">
        <v>54557</v>
      </c>
      <c r="H317" s="1277">
        <v>54563</v>
      </c>
      <c r="I317" s="1277">
        <v>54567</v>
      </c>
      <c r="J317" s="1278">
        <v>54570</v>
      </c>
      <c r="K317" s="1264"/>
    </row>
    <row r="318" spans="2:11">
      <c r="B318" s="1275">
        <v>296</v>
      </c>
      <c r="C318" s="2"/>
      <c r="D318" s="1276">
        <v>54544</v>
      </c>
      <c r="E318" s="1277">
        <v>54574</v>
      </c>
      <c r="F318" s="1277">
        <v>54574</v>
      </c>
      <c r="G318" s="1277">
        <v>54588</v>
      </c>
      <c r="H318" s="1277">
        <v>54595</v>
      </c>
      <c r="I318" s="1277">
        <v>54597</v>
      </c>
      <c r="J318" s="1278">
        <v>54602</v>
      </c>
      <c r="K318" s="1264"/>
    </row>
    <row r="319" spans="2:11">
      <c r="B319" s="1275">
        <v>297</v>
      </c>
      <c r="C319" s="2"/>
      <c r="D319" s="1276">
        <v>54575</v>
      </c>
      <c r="E319" s="1277">
        <v>54604</v>
      </c>
      <c r="F319" s="1277">
        <v>54604</v>
      </c>
      <c r="G319" s="1277">
        <v>54618</v>
      </c>
      <c r="H319" s="1277">
        <v>54624</v>
      </c>
      <c r="I319" s="1277">
        <v>54626</v>
      </c>
      <c r="J319" s="1278">
        <v>54631</v>
      </c>
      <c r="K319" s="1264"/>
    </row>
    <row r="320" spans="2:11">
      <c r="B320" s="1275">
        <v>298</v>
      </c>
      <c r="C320" s="2"/>
      <c r="D320" s="1276">
        <v>54605</v>
      </c>
      <c r="E320" s="1277">
        <v>54635</v>
      </c>
      <c r="F320" s="1277">
        <v>54635</v>
      </c>
      <c r="G320" s="1277">
        <v>54648</v>
      </c>
      <c r="H320" s="1277">
        <v>54655</v>
      </c>
      <c r="I320" s="1277">
        <v>54659</v>
      </c>
      <c r="J320" s="1278">
        <v>54662</v>
      </c>
      <c r="K320" s="1264"/>
    </row>
    <row r="321" spans="2:11">
      <c r="B321" s="1275">
        <v>299</v>
      </c>
      <c r="C321" s="2"/>
      <c r="D321" s="1276">
        <v>54636</v>
      </c>
      <c r="E321" s="1277">
        <v>54666</v>
      </c>
      <c r="F321" s="1277">
        <v>54666</v>
      </c>
      <c r="G321" s="1277">
        <v>54680</v>
      </c>
      <c r="H321" s="1277">
        <v>54686</v>
      </c>
      <c r="I321" s="1277">
        <v>54688</v>
      </c>
      <c r="J321" s="1278">
        <v>54693</v>
      </c>
      <c r="K321" s="1264"/>
    </row>
    <row r="322" spans="2:11">
      <c r="B322" s="1275">
        <v>300</v>
      </c>
      <c r="C322" s="2"/>
      <c r="D322" s="1276">
        <v>54667</v>
      </c>
      <c r="E322" s="1277">
        <v>54696</v>
      </c>
      <c r="F322" s="1277">
        <v>54696</v>
      </c>
      <c r="G322" s="1277">
        <v>54710</v>
      </c>
      <c r="H322" s="1277">
        <v>54716</v>
      </c>
      <c r="I322" s="1277">
        <v>54718</v>
      </c>
      <c r="J322" s="1278">
        <v>54723</v>
      </c>
      <c r="K322" s="1264"/>
    </row>
    <row r="323" spans="2:11">
      <c r="B323" s="1275">
        <v>301</v>
      </c>
      <c r="C323" s="2"/>
      <c r="D323" s="1276">
        <v>54697</v>
      </c>
      <c r="E323" s="1277">
        <v>54727</v>
      </c>
      <c r="F323" s="1277">
        <v>54727</v>
      </c>
      <c r="G323" s="1277">
        <v>54739</v>
      </c>
      <c r="H323" s="1277">
        <v>54749</v>
      </c>
      <c r="I323" s="1277">
        <v>54751</v>
      </c>
      <c r="J323" s="1278">
        <v>54756</v>
      </c>
      <c r="K323" s="1264"/>
    </row>
    <row r="324" spans="2:11">
      <c r="B324" s="1275">
        <v>302</v>
      </c>
      <c r="C324" s="2"/>
      <c r="D324" s="1276">
        <v>54728</v>
      </c>
      <c r="E324" s="1277">
        <v>54757</v>
      </c>
      <c r="F324" s="1277">
        <v>54757</v>
      </c>
      <c r="G324" s="1277">
        <v>54771</v>
      </c>
      <c r="H324" s="1277">
        <v>54777</v>
      </c>
      <c r="I324" s="1277">
        <v>54779</v>
      </c>
      <c r="J324" s="1278">
        <v>54784</v>
      </c>
      <c r="K324" s="1264"/>
    </row>
    <row r="325" spans="2:11">
      <c r="B325" s="1275">
        <v>303</v>
      </c>
      <c r="C325" s="2"/>
      <c r="D325" s="1276">
        <v>54758</v>
      </c>
      <c r="E325" s="1277">
        <v>54788</v>
      </c>
      <c r="F325" s="1277">
        <v>54788</v>
      </c>
      <c r="G325" s="1277">
        <v>54802</v>
      </c>
      <c r="H325" s="1277">
        <v>54808</v>
      </c>
      <c r="I325" s="1277">
        <v>54812</v>
      </c>
      <c r="J325" s="1278">
        <v>54815</v>
      </c>
      <c r="K325" s="1264"/>
    </row>
    <row r="326" spans="2:11">
      <c r="B326" s="1275">
        <v>304</v>
      </c>
      <c r="C326" s="2"/>
      <c r="D326" s="1276">
        <v>54789</v>
      </c>
      <c r="E326" s="1277">
        <v>54819</v>
      </c>
      <c r="F326" s="1277">
        <v>54819</v>
      </c>
      <c r="G326" s="1277">
        <v>54833</v>
      </c>
      <c r="H326" s="1277">
        <v>54840</v>
      </c>
      <c r="I326" s="1277">
        <v>54842</v>
      </c>
      <c r="J326" s="1278">
        <v>54847</v>
      </c>
      <c r="K326" s="1264"/>
    </row>
    <row r="327" spans="2:11">
      <c r="B327" s="1275">
        <v>305</v>
      </c>
      <c r="C327" s="2"/>
      <c r="D327" s="1276">
        <v>54820</v>
      </c>
      <c r="E327" s="1277">
        <v>54847</v>
      </c>
      <c r="F327" s="1277">
        <v>54847</v>
      </c>
      <c r="G327" s="1277">
        <v>54861</v>
      </c>
      <c r="H327" s="1277">
        <v>54868</v>
      </c>
      <c r="I327" s="1277">
        <v>54870</v>
      </c>
      <c r="J327" s="1278">
        <v>54875</v>
      </c>
      <c r="K327" s="1264"/>
    </row>
    <row r="328" spans="2:11">
      <c r="B328" s="1275">
        <v>306</v>
      </c>
      <c r="C328" s="2"/>
      <c r="D328" s="1276">
        <v>54848</v>
      </c>
      <c r="E328" s="1277">
        <v>54878</v>
      </c>
      <c r="F328" s="1277">
        <v>54878</v>
      </c>
      <c r="G328" s="1277">
        <v>54892</v>
      </c>
      <c r="H328" s="1277">
        <v>54898</v>
      </c>
      <c r="I328" s="1277">
        <v>54900</v>
      </c>
      <c r="J328" s="1278">
        <v>54905</v>
      </c>
      <c r="K328" s="1264"/>
    </row>
    <row r="329" spans="2:11">
      <c r="B329" s="1275">
        <v>307</v>
      </c>
      <c r="C329" s="2"/>
      <c r="D329" s="1276">
        <v>54879</v>
      </c>
      <c r="E329" s="1277">
        <v>54908</v>
      </c>
      <c r="F329" s="1277">
        <v>54908</v>
      </c>
      <c r="G329" s="1277">
        <v>54921</v>
      </c>
      <c r="H329" s="1277">
        <v>54928</v>
      </c>
      <c r="I329" s="1277">
        <v>54932</v>
      </c>
      <c r="J329" s="1278">
        <v>54935</v>
      </c>
      <c r="K329" s="1264"/>
    </row>
    <row r="330" spans="2:11">
      <c r="B330" s="1275">
        <v>308</v>
      </c>
      <c r="C330" s="2"/>
      <c r="D330" s="1276">
        <v>54909</v>
      </c>
      <c r="E330" s="1277">
        <v>54939</v>
      </c>
      <c r="F330" s="1277">
        <v>54939</v>
      </c>
      <c r="G330" s="1277">
        <v>54953</v>
      </c>
      <c r="H330" s="1277">
        <v>54959</v>
      </c>
      <c r="I330" s="1277">
        <v>54961</v>
      </c>
      <c r="J330" s="1278">
        <v>54966</v>
      </c>
      <c r="K330" s="1264"/>
    </row>
    <row r="331" spans="2:11">
      <c r="B331" s="1275">
        <v>309</v>
      </c>
      <c r="C331" s="2"/>
      <c r="D331" s="1276">
        <v>54940</v>
      </c>
      <c r="E331" s="1277">
        <v>54969</v>
      </c>
      <c r="F331" s="1277">
        <v>54969</v>
      </c>
      <c r="G331" s="1277">
        <v>54983</v>
      </c>
      <c r="H331" s="1277">
        <v>54989</v>
      </c>
      <c r="I331" s="1277">
        <v>54991</v>
      </c>
      <c r="J331" s="1278">
        <v>54996</v>
      </c>
      <c r="K331" s="1264"/>
    </row>
    <row r="332" spans="2:11">
      <c r="B332" s="1275">
        <v>310</v>
      </c>
      <c r="C332" s="2"/>
      <c r="D332" s="1276">
        <v>54970</v>
      </c>
      <c r="E332" s="1277">
        <v>55000</v>
      </c>
      <c r="F332" s="1277">
        <v>55000</v>
      </c>
      <c r="G332" s="1277">
        <v>55012</v>
      </c>
      <c r="H332" s="1277">
        <v>55022</v>
      </c>
      <c r="I332" s="1277">
        <v>55024</v>
      </c>
      <c r="J332" s="1278">
        <v>55029</v>
      </c>
      <c r="K332" s="1264"/>
    </row>
    <row r="333" spans="2:11">
      <c r="B333" s="1275">
        <v>311</v>
      </c>
      <c r="C333" s="2"/>
      <c r="D333" s="1276">
        <v>55001</v>
      </c>
      <c r="E333" s="1277">
        <v>55031</v>
      </c>
      <c r="F333" s="1277">
        <v>55031</v>
      </c>
      <c r="G333" s="1277">
        <v>55045</v>
      </c>
      <c r="H333" s="1277">
        <v>55051</v>
      </c>
      <c r="I333" s="1277">
        <v>55053</v>
      </c>
      <c r="J333" s="1278">
        <v>55058</v>
      </c>
      <c r="K333" s="1264"/>
    </row>
    <row r="334" spans="2:11">
      <c r="B334" s="1275">
        <v>312</v>
      </c>
      <c r="C334" s="2"/>
      <c r="D334" s="1276">
        <v>55032</v>
      </c>
      <c r="E334" s="1277">
        <v>55061</v>
      </c>
      <c r="F334" s="1277">
        <v>55061</v>
      </c>
      <c r="G334" s="1277">
        <v>55075</v>
      </c>
      <c r="H334" s="1277">
        <v>55081</v>
      </c>
      <c r="I334" s="1277">
        <v>55085</v>
      </c>
      <c r="J334" s="1278">
        <v>55088</v>
      </c>
      <c r="K334" s="1264"/>
    </row>
    <row r="335" spans="2:11">
      <c r="B335" s="1275">
        <v>313</v>
      </c>
      <c r="C335" s="2"/>
      <c r="D335" s="1276">
        <v>55062</v>
      </c>
      <c r="E335" s="1277">
        <v>55092</v>
      </c>
      <c r="F335" s="1277">
        <v>55092</v>
      </c>
      <c r="G335" s="1277">
        <v>55106</v>
      </c>
      <c r="H335" s="1277">
        <v>55113</v>
      </c>
      <c r="I335" s="1277">
        <v>55115</v>
      </c>
      <c r="J335" s="1278">
        <v>55120</v>
      </c>
      <c r="K335" s="1264"/>
    </row>
    <row r="336" spans="2:11">
      <c r="B336" s="1275">
        <v>314</v>
      </c>
      <c r="C336" s="2"/>
      <c r="D336" s="1276">
        <v>55093</v>
      </c>
      <c r="E336" s="1277">
        <v>55122</v>
      </c>
      <c r="F336" s="1277">
        <v>55122</v>
      </c>
      <c r="G336" s="1277">
        <v>55136</v>
      </c>
      <c r="H336" s="1277">
        <v>55142</v>
      </c>
      <c r="I336" s="1277">
        <v>55144</v>
      </c>
      <c r="J336" s="1278">
        <v>55149</v>
      </c>
      <c r="K336" s="1264"/>
    </row>
    <row r="337" spans="2:11">
      <c r="B337" s="1275">
        <v>315</v>
      </c>
      <c r="C337" s="2"/>
      <c r="D337" s="1276">
        <v>55123</v>
      </c>
      <c r="E337" s="1277">
        <v>55153</v>
      </c>
      <c r="F337" s="1277">
        <v>55153</v>
      </c>
      <c r="G337" s="1277">
        <v>55166</v>
      </c>
      <c r="H337" s="1277">
        <v>55173</v>
      </c>
      <c r="I337" s="1277">
        <v>55177</v>
      </c>
      <c r="J337" s="1278">
        <v>55180</v>
      </c>
      <c r="K337" s="1264"/>
    </row>
    <row r="338" spans="2:11">
      <c r="B338" s="1275">
        <v>316</v>
      </c>
      <c r="C338" s="2"/>
      <c r="D338" s="1276">
        <v>55154</v>
      </c>
      <c r="E338" s="1277">
        <v>55184</v>
      </c>
      <c r="F338" s="1277">
        <v>55184</v>
      </c>
      <c r="G338" s="1277">
        <v>55198</v>
      </c>
      <c r="H338" s="1277">
        <v>55204</v>
      </c>
      <c r="I338" s="1277">
        <v>55206</v>
      </c>
      <c r="J338" s="1278">
        <v>55211</v>
      </c>
      <c r="K338" s="1264"/>
    </row>
    <row r="339" spans="2:11">
      <c r="B339" s="1275">
        <v>317</v>
      </c>
      <c r="C339" s="2"/>
      <c r="D339" s="1276">
        <v>55185</v>
      </c>
      <c r="E339" s="1277">
        <v>55212</v>
      </c>
      <c r="F339" s="1277">
        <v>55212</v>
      </c>
      <c r="G339" s="1277">
        <v>55226</v>
      </c>
      <c r="H339" s="1277">
        <v>55232</v>
      </c>
      <c r="I339" s="1277">
        <v>55234</v>
      </c>
      <c r="J339" s="1278">
        <v>55239</v>
      </c>
      <c r="K339" s="1264"/>
    </row>
    <row r="340" spans="2:11">
      <c r="B340" s="1275">
        <v>318</v>
      </c>
      <c r="C340" s="2"/>
      <c r="D340" s="1276">
        <v>55213</v>
      </c>
      <c r="E340" s="1277">
        <v>55243</v>
      </c>
      <c r="F340" s="1277">
        <v>55243</v>
      </c>
      <c r="G340" s="1277">
        <v>55257</v>
      </c>
      <c r="H340" s="1277">
        <v>55263</v>
      </c>
      <c r="I340" s="1277">
        <v>55267</v>
      </c>
      <c r="J340" s="1278">
        <v>55270</v>
      </c>
      <c r="K340" s="1264"/>
    </row>
    <row r="341" spans="2:11">
      <c r="B341" s="1275">
        <v>319</v>
      </c>
      <c r="C341" s="2"/>
      <c r="D341" s="1276">
        <v>55244</v>
      </c>
      <c r="E341" s="1277">
        <v>55273</v>
      </c>
      <c r="F341" s="1277">
        <v>55273</v>
      </c>
      <c r="G341" s="1277">
        <v>55285</v>
      </c>
      <c r="H341" s="1277">
        <v>55295</v>
      </c>
      <c r="I341" s="1277">
        <v>55297</v>
      </c>
      <c r="J341" s="1278">
        <v>55302</v>
      </c>
      <c r="K341" s="1264"/>
    </row>
    <row r="342" spans="2:11">
      <c r="B342" s="1275">
        <v>320</v>
      </c>
      <c r="C342" s="2"/>
      <c r="D342" s="1276">
        <v>55274</v>
      </c>
      <c r="E342" s="1277">
        <v>55304</v>
      </c>
      <c r="F342" s="1277">
        <v>55304</v>
      </c>
      <c r="G342" s="1277">
        <v>55318</v>
      </c>
      <c r="H342" s="1277">
        <v>55324</v>
      </c>
      <c r="I342" s="1277">
        <v>55326</v>
      </c>
      <c r="J342" s="1278">
        <v>55331</v>
      </c>
      <c r="K342" s="1264"/>
    </row>
    <row r="343" spans="2:11">
      <c r="B343" s="1275">
        <v>321</v>
      </c>
      <c r="C343" s="2"/>
      <c r="D343" s="1276">
        <v>55305</v>
      </c>
      <c r="E343" s="1277">
        <v>55334</v>
      </c>
      <c r="F343" s="1277">
        <v>55334</v>
      </c>
      <c r="G343" s="1277">
        <v>55348</v>
      </c>
      <c r="H343" s="1277">
        <v>55354</v>
      </c>
      <c r="I343" s="1277">
        <v>55358</v>
      </c>
      <c r="J343" s="1278">
        <v>55361</v>
      </c>
      <c r="K343" s="1264"/>
    </row>
    <row r="344" spans="2:11">
      <c r="B344" s="1275">
        <v>322</v>
      </c>
      <c r="C344" s="2"/>
      <c r="D344" s="1276">
        <v>55335</v>
      </c>
      <c r="E344" s="1277">
        <v>55365</v>
      </c>
      <c r="F344" s="1277">
        <v>55365</v>
      </c>
      <c r="G344" s="1277">
        <v>55379</v>
      </c>
      <c r="H344" s="1277">
        <v>55386</v>
      </c>
      <c r="I344" s="1277">
        <v>55388</v>
      </c>
      <c r="J344" s="1278">
        <v>55393</v>
      </c>
      <c r="K344" s="1264"/>
    </row>
    <row r="345" spans="2:11">
      <c r="B345" s="1275">
        <v>323</v>
      </c>
      <c r="C345" s="2"/>
      <c r="D345" s="1276">
        <v>55366</v>
      </c>
      <c r="E345" s="1277">
        <v>55396</v>
      </c>
      <c r="F345" s="1277">
        <v>55396</v>
      </c>
      <c r="G345" s="1277">
        <v>55410</v>
      </c>
      <c r="H345" s="1277">
        <v>55416</v>
      </c>
      <c r="I345" s="1277">
        <v>55418</v>
      </c>
      <c r="J345" s="1278">
        <v>55423</v>
      </c>
      <c r="K345" s="1264"/>
    </row>
    <row r="346" spans="2:11">
      <c r="B346" s="1275">
        <v>324</v>
      </c>
      <c r="C346" s="2"/>
      <c r="D346" s="1276">
        <v>55397</v>
      </c>
      <c r="E346" s="1277">
        <v>55426</v>
      </c>
      <c r="F346" s="1277">
        <v>55426</v>
      </c>
      <c r="G346" s="1277">
        <v>55439</v>
      </c>
      <c r="H346" s="1277">
        <v>55446</v>
      </c>
      <c r="I346" s="1277">
        <v>55450</v>
      </c>
      <c r="J346" s="1278">
        <v>55453</v>
      </c>
      <c r="K346" s="1264"/>
    </row>
    <row r="347" spans="2:11">
      <c r="B347" s="1275">
        <v>325</v>
      </c>
      <c r="C347" s="2"/>
      <c r="D347" s="1276">
        <v>55427</v>
      </c>
      <c r="E347" s="1277">
        <v>55457</v>
      </c>
      <c r="F347" s="1277">
        <v>55457</v>
      </c>
      <c r="G347" s="1277">
        <v>55471</v>
      </c>
      <c r="H347" s="1277">
        <v>55477</v>
      </c>
      <c r="I347" s="1277">
        <v>55479</v>
      </c>
      <c r="J347" s="1278">
        <v>55484</v>
      </c>
      <c r="K347" s="1264"/>
    </row>
    <row r="348" spans="2:11">
      <c r="B348" s="1275">
        <v>326</v>
      </c>
      <c r="C348" s="2"/>
      <c r="D348" s="1276">
        <v>55458</v>
      </c>
      <c r="E348" s="1277">
        <v>55487</v>
      </c>
      <c r="F348" s="1277">
        <v>55487</v>
      </c>
      <c r="G348" s="1277">
        <v>55501</v>
      </c>
      <c r="H348" s="1277">
        <v>55507</v>
      </c>
      <c r="I348" s="1277">
        <v>55509</v>
      </c>
      <c r="J348" s="1278">
        <v>55514</v>
      </c>
      <c r="K348" s="1264"/>
    </row>
    <row r="349" spans="2:11">
      <c r="B349" s="1275">
        <v>327</v>
      </c>
      <c r="C349" s="2"/>
      <c r="D349" s="1276">
        <v>55488</v>
      </c>
      <c r="E349" s="1277">
        <v>55518</v>
      </c>
      <c r="F349" s="1277">
        <v>55518</v>
      </c>
      <c r="G349" s="1277">
        <v>55530</v>
      </c>
      <c r="H349" s="1277">
        <v>55540</v>
      </c>
      <c r="I349" s="1277">
        <v>55542</v>
      </c>
      <c r="J349" s="1278">
        <v>55547</v>
      </c>
      <c r="K349" s="1264"/>
    </row>
    <row r="350" spans="2:11">
      <c r="B350" s="1275">
        <v>328</v>
      </c>
      <c r="C350" s="2"/>
      <c r="D350" s="1276">
        <v>55519</v>
      </c>
      <c r="E350" s="1277">
        <v>55549</v>
      </c>
      <c r="F350" s="1277">
        <v>55549</v>
      </c>
      <c r="G350" s="1277">
        <v>55563</v>
      </c>
      <c r="H350" s="1277">
        <v>55569</v>
      </c>
      <c r="I350" s="1277">
        <v>55571</v>
      </c>
      <c r="J350" s="1278">
        <v>55576</v>
      </c>
      <c r="K350" s="1264"/>
    </row>
    <row r="351" spans="2:11">
      <c r="B351" s="1275">
        <v>329</v>
      </c>
      <c r="C351" s="2"/>
      <c r="D351" s="1276">
        <v>55550</v>
      </c>
      <c r="E351" s="1277">
        <v>55578</v>
      </c>
      <c r="F351" s="1277">
        <v>55578</v>
      </c>
      <c r="G351" s="1277">
        <v>55592</v>
      </c>
      <c r="H351" s="1277">
        <v>55598</v>
      </c>
      <c r="I351" s="1277">
        <v>55600</v>
      </c>
      <c r="J351" s="1278">
        <v>55605</v>
      </c>
      <c r="K351" s="1264"/>
    </row>
    <row r="352" spans="2:11">
      <c r="B352" s="1275">
        <v>330</v>
      </c>
      <c r="C352" s="2"/>
      <c r="D352" s="1276">
        <v>55579</v>
      </c>
      <c r="E352" s="1277">
        <v>55609</v>
      </c>
      <c r="F352" s="1277">
        <v>55609</v>
      </c>
      <c r="G352" s="1277">
        <v>55621</v>
      </c>
      <c r="H352" s="1277">
        <v>55631</v>
      </c>
      <c r="I352" s="1277">
        <v>55633</v>
      </c>
      <c r="J352" s="1278">
        <v>55638</v>
      </c>
      <c r="K352" s="1264"/>
    </row>
    <row r="353" spans="2:11">
      <c r="B353" s="1275">
        <v>331</v>
      </c>
      <c r="C353" s="2"/>
      <c r="D353" s="1276">
        <v>55610</v>
      </c>
      <c r="E353" s="1277">
        <v>55639</v>
      </c>
      <c r="F353" s="1277">
        <v>55639</v>
      </c>
      <c r="G353" s="1277">
        <v>55653</v>
      </c>
      <c r="H353" s="1277">
        <v>55659</v>
      </c>
      <c r="I353" s="1277">
        <v>55661</v>
      </c>
      <c r="J353" s="1278">
        <v>55666</v>
      </c>
      <c r="K353" s="1264"/>
    </row>
    <row r="354" spans="2:11">
      <c r="B354" s="1275">
        <v>332</v>
      </c>
      <c r="C354" s="2"/>
      <c r="D354" s="1276">
        <v>55640</v>
      </c>
      <c r="E354" s="1277">
        <v>55670</v>
      </c>
      <c r="F354" s="1277">
        <v>55670</v>
      </c>
      <c r="G354" s="1277">
        <v>55684</v>
      </c>
      <c r="H354" s="1277">
        <v>55690</v>
      </c>
      <c r="I354" s="1277">
        <v>55694</v>
      </c>
      <c r="J354" s="1278">
        <v>55697</v>
      </c>
      <c r="K354" s="1264"/>
    </row>
    <row r="355" spans="2:11">
      <c r="B355" s="1275">
        <v>333</v>
      </c>
      <c r="C355" s="2"/>
      <c r="D355" s="1276">
        <v>55671</v>
      </c>
      <c r="E355" s="1277">
        <v>55700</v>
      </c>
      <c r="F355" s="1277">
        <v>55700</v>
      </c>
      <c r="G355" s="1277">
        <v>55712</v>
      </c>
      <c r="H355" s="1277">
        <v>55722</v>
      </c>
      <c r="I355" s="1277">
        <v>55724</v>
      </c>
      <c r="J355" s="1278">
        <v>55729</v>
      </c>
      <c r="K355" s="1264"/>
    </row>
    <row r="356" spans="2:11">
      <c r="B356" s="1275">
        <v>334</v>
      </c>
      <c r="C356" s="2"/>
      <c r="D356" s="1276">
        <v>55701</v>
      </c>
      <c r="E356" s="1277">
        <v>55731</v>
      </c>
      <c r="F356" s="1277">
        <v>55731</v>
      </c>
      <c r="G356" s="1277">
        <v>55745</v>
      </c>
      <c r="H356" s="1277">
        <v>55751</v>
      </c>
      <c r="I356" s="1277">
        <v>55753</v>
      </c>
      <c r="J356" s="1278">
        <v>55758</v>
      </c>
      <c r="K356" s="1264"/>
    </row>
    <row r="357" spans="2:11">
      <c r="B357" s="1275">
        <v>335</v>
      </c>
      <c r="C357" s="2"/>
      <c r="D357" s="1276">
        <v>55732</v>
      </c>
      <c r="E357" s="1277">
        <v>55762</v>
      </c>
      <c r="F357" s="1277">
        <v>55762</v>
      </c>
      <c r="G357" s="1277">
        <v>55775</v>
      </c>
      <c r="H357" s="1277">
        <v>55782</v>
      </c>
      <c r="I357" s="1277">
        <v>55786</v>
      </c>
      <c r="J357" s="1278">
        <v>55789</v>
      </c>
      <c r="K357" s="1264"/>
    </row>
    <row r="358" spans="2:11">
      <c r="B358" s="1275">
        <v>336</v>
      </c>
      <c r="C358" s="2"/>
      <c r="D358" s="1276">
        <v>55763</v>
      </c>
      <c r="E358" s="1277">
        <v>55792</v>
      </c>
      <c r="F358" s="1277">
        <v>55792</v>
      </c>
      <c r="G358" s="1277">
        <v>55806</v>
      </c>
      <c r="H358" s="1277">
        <v>55813</v>
      </c>
      <c r="I358" s="1277">
        <v>55815</v>
      </c>
      <c r="J358" s="1278">
        <v>55820</v>
      </c>
      <c r="K358" s="1264"/>
    </row>
    <row r="359" spans="2:11">
      <c r="B359" s="1275">
        <v>337</v>
      </c>
      <c r="C359" s="2"/>
      <c r="D359" s="1276">
        <v>55793</v>
      </c>
      <c r="E359" s="1277">
        <v>55823</v>
      </c>
      <c r="F359" s="1277">
        <v>55823</v>
      </c>
      <c r="G359" s="1277">
        <v>55837</v>
      </c>
      <c r="H359" s="1277">
        <v>55843</v>
      </c>
      <c r="I359" s="1277">
        <v>55845</v>
      </c>
      <c r="J359" s="1278">
        <v>55850</v>
      </c>
      <c r="K359" s="1264"/>
    </row>
    <row r="360" spans="2:11">
      <c r="B360" s="1275">
        <v>338</v>
      </c>
      <c r="C360" s="2"/>
      <c r="D360" s="1276">
        <v>55824</v>
      </c>
      <c r="E360" s="1277">
        <v>55853</v>
      </c>
      <c r="F360" s="1277">
        <v>55853</v>
      </c>
      <c r="G360" s="1277">
        <v>55866</v>
      </c>
      <c r="H360" s="1277">
        <v>55873</v>
      </c>
      <c r="I360" s="1277">
        <v>55877</v>
      </c>
      <c r="J360" s="1278">
        <v>55880</v>
      </c>
      <c r="K360" s="1264"/>
    </row>
    <row r="361" spans="2:11">
      <c r="B361" s="1275">
        <v>339</v>
      </c>
      <c r="C361" s="2"/>
      <c r="D361" s="1276">
        <v>55854</v>
      </c>
      <c r="E361" s="1277">
        <v>55884</v>
      </c>
      <c r="F361" s="1277">
        <v>55884</v>
      </c>
      <c r="G361" s="1277">
        <v>55898</v>
      </c>
      <c r="H361" s="1277">
        <v>55904</v>
      </c>
      <c r="I361" s="1277">
        <v>55906</v>
      </c>
      <c r="J361" s="1278">
        <v>55911</v>
      </c>
      <c r="K361" s="1264"/>
    </row>
    <row r="362" spans="2:11">
      <c r="B362" s="1275">
        <v>340</v>
      </c>
      <c r="C362" s="2"/>
      <c r="D362" s="1276">
        <v>55885</v>
      </c>
      <c r="E362" s="1277">
        <v>55915</v>
      </c>
      <c r="F362" s="1277">
        <v>55915</v>
      </c>
      <c r="G362" s="1277">
        <v>55929</v>
      </c>
      <c r="H362" s="1277">
        <v>55935</v>
      </c>
      <c r="I362" s="1277">
        <v>55939</v>
      </c>
      <c r="J362" s="1278">
        <v>55942</v>
      </c>
      <c r="K362" s="1264"/>
    </row>
    <row r="363" spans="2:11">
      <c r="B363" s="1275">
        <v>341</v>
      </c>
      <c r="C363" s="2"/>
      <c r="D363" s="1276">
        <v>55916</v>
      </c>
      <c r="E363" s="1277">
        <v>55943</v>
      </c>
      <c r="F363" s="1277">
        <v>55943</v>
      </c>
      <c r="G363" s="1277">
        <v>55957</v>
      </c>
      <c r="H363" s="1277">
        <v>55963</v>
      </c>
      <c r="I363" s="1277">
        <v>55967</v>
      </c>
      <c r="J363" s="1278">
        <v>55970</v>
      </c>
      <c r="K363" s="1264"/>
    </row>
    <row r="364" spans="2:11">
      <c r="B364" s="1275">
        <v>342</v>
      </c>
      <c r="C364" s="2"/>
      <c r="D364" s="1276">
        <v>55944</v>
      </c>
      <c r="E364" s="1277">
        <v>55974</v>
      </c>
      <c r="F364" s="1277">
        <v>55974</v>
      </c>
      <c r="G364" s="1277">
        <v>55988</v>
      </c>
      <c r="H364" s="1277">
        <v>55995</v>
      </c>
      <c r="I364" s="1277">
        <v>55997</v>
      </c>
      <c r="J364" s="1278">
        <v>56002</v>
      </c>
      <c r="K364" s="1264"/>
    </row>
    <row r="365" spans="2:11">
      <c r="B365" s="1275">
        <v>343</v>
      </c>
      <c r="C365" s="2"/>
      <c r="D365" s="1276">
        <v>55975</v>
      </c>
      <c r="E365" s="1277">
        <v>56004</v>
      </c>
      <c r="F365" s="1277">
        <v>56004</v>
      </c>
      <c r="G365" s="1277">
        <v>56018</v>
      </c>
      <c r="H365" s="1277">
        <v>56024</v>
      </c>
      <c r="I365" s="1277">
        <v>56026</v>
      </c>
      <c r="J365" s="1278">
        <v>56031</v>
      </c>
      <c r="K365" s="1264"/>
    </row>
    <row r="366" spans="2:11">
      <c r="B366" s="1275">
        <v>344</v>
      </c>
      <c r="C366" s="2"/>
      <c r="D366" s="1276">
        <v>56005</v>
      </c>
      <c r="E366" s="1277">
        <v>56035</v>
      </c>
      <c r="F366" s="1277">
        <v>56035</v>
      </c>
      <c r="G366" s="1277">
        <v>56048</v>
      </c>
      <c r="H366" s="1277">
        <v>56055</v>
      </c>
      <c r="I366" s="1277">
        <v>56059</v>
      </c>
      <c r="J366" s="1278">
        <v>56062</v>
      </c>
      <c r="K366" s="1264"/>
    </row>
    <row r="367" spans="2:11">
      <c r="B367" s="1275">
        <v>345</v>
      </c>
      <c r="C367" s="2"/>
      <c r="D367" s="1276">
        <v>56036</v>
      </c>
      <c r="E367" s="1277">
        <v>56065</v>
      </c>
      <c r="F367" s="1277">
        <v>56065</v>
      </c>
      <c r="G367" s="1277">
        <v>56079</v>
      </c>
      <c r="H367" s="1277">
        <v>56086</v>
      </c>
      <c r="I367" s="1277">
        <v>56088</v>
      </c>
      <c r="J367" s="1278">
        <v>56093</v>
      </c>
      <c r="K367" s="1264"/>
    </row>
    <row r="368" spans="2:11">
      <c r="B368" s="1275">
        <v>346</v>
      </c>
      <c r="C368" s="2"/>
      <c r="D368" s="1276">
        <v>56066</v>
      </c>
      <c r="E368" s="1277">
        <v>56096</v>
      </c>
      <c r="F368" s="1277">
        <v>56096</v>
      </c>
      <c r="G368" s="1277">
        <v>56110</v>
      </c>
      <c r="H368" s="1277">
        <v>56116</v>
      </c>
      <c r="I368" s="1277">
        <v>56118</v>
      </c>
      <c r="J368" s="1278">
        <v>56123</v>
      </c>
      <c r="K368" s="1264"/>
    </row>
    <row r="369" spans="2:11">
      <c r="B369" s="1275">
        <v>347</v>
      </c>
      <c r="C369" s="2"/>
      <c r="D369" s="1276">
        <v>56097</v>
      </c>
      <c r="E369" s="1277">
        <v>56127</v>
      </c>
      <c r="F369" s="1277">
        <v>56127</v>
      </c>
      <c r="G369" s="1277">
        <v>56139</v>
      </c>
      <c r="H369" s="1277">
        <v>56149</v>
      </c>
      <c r="I369" s="1277">
        <v>56151</v>
      </c>
      <c r="J369" s="1278">
        <v>56156</v>
      </c>
      <c r="K369" s="1264"/>
    </row>
    <row r="370" spans="2:11">
      <c r="B370" s="1275">
        <v>348</v>
      </c>
      <c r="C370" s="2"/>
      <c r="D370" s="1276">
        <v>56128</v>
      </c>
      <c r="E370" s="1277">
        <v>56157</v>
      </c>
      <c r="F370" s="1277">
        <v>56157</v>
      </c>
      <c r="G370" s="1277">
        <v>56171</v>
      </c>
      <c r="H370" s="1277">
        <v>56177</v>
      </c>
      <c r="I370" s="1277">
        <v>56179</v>
      </c>
      <c r="J370" s="1278">
        <v>56184</v>
      </c>
      <c r="K370" s="1264"/>
    </row>
    <row r="371" spans="2:11">
      <c r="B371" s="1275">
        <v>349</v>
      </c>
      <c r="C371" s="2"/>
      <c r="D371" s="1276">
        <v>56158</v>
      </c>
      <c r="E371" s="1277">
        <v>56188</v>
      </c>
      <c r="F371" s="1277">
        <v>56188</v>
      </c>
      <c r="G371" s="1277">
        <v>56202</v>
      </c>
      <c r="H371" s="1277">
        <v>56208</v>
      </c>
      <c r="I371" s="1277">
        <v>56212</v>
      </c>
      <c r="J371" s="1278">
        <v>56215</v>
      </c>
      <c r="K371" s="1264"/>
    </row>
    <row r="372" spans="2:11">
      <c r="B372" s="1275">
        <v>350</v>
      </c>
      <c r="C372" s="2"/>
      <c r="D372" s="1276">
        <v>56189</v>
      </c>
      <c r="E372" s="1277">
        <v>56218</v>
      </c>
      <c r="F372" s="1277">
        <v>56218</v>
      </c>
      <c r="G372" s="1277">
        <v>56230</v>
      </c>
      <c r="H372" s="1277">
        <v>56240</v>
      </c>
      <c r="I372" s="1277">
        <v>56242</v>
      </c>
      <c r="J372" s="1278">
        <v>56247</v>
      </c>
      <c r="K372" s="1264"/>
    </row>
    <row r="373" spans="2:11">
      <c r="B373" s="1275">
        <v>351</v>
      </c>
      <c r="C373" s="2"/>
      <c r="D373" s="1276">
        <v>56219</v>
      </c>
      <c r="E373" s="1277">
        <v>56249</v>
      </c>
      <c r="F373" s="1277">
        <v>56249</v>
      </c>
      <c r="G373" s="1277">
        <v>56263</v>
      </c>
      <c r="H373" s="1277">
        <v>56269</v>
      </c>
      <c r="I373" s="1277">
        <v>56271</v>
      </c>
      <c r="J373" s="1278">
        <v>56276</v>
      </c>
      <c r="K373" s="1264"/>
    </row>
    <row r="374" spans="2:11">
      <c r="B374" s="1275">
        <v>352</v>
      </c>
      <c r="C374" s="2"/>
      <c r="D374" s="1276">
        <v>56250</v>
      </c>
      <c r="E374" s="1277">
        <v>56280</v>
      </c>
      <c r="F374" s="1277">
        <v>56280</v>
      </c>
      <c r="G374" s="1277">
        <v>56293</v>
      </c>
      <c r="H374" s="1277">
        <v>56300</v>
      </c>
      <c r="I374" s="1277">
        <v>56304</v>
      </c>
      <c r="J374" s="1278">
        <v>56307</v>
      </c>
      <c r="K374" s="1264"/>
    </row>
    <row r="375" spans="2:11">
      <c r="B375" s="1275">
        <v>353</v>
      </c>
      <c r="C375" s="2"/>
      <c r="D375" s="1276">
        <v>56281</v>
      </c>
      <c r="E375" s="1277">
        <v>56308</v>
      </c>
      <c r="F375" s="1277">
        <v>56308</v>
      </c>
      <c r="G375" s="1277">
        <v>56321</v>
      </c>
      <c r="H375" s="1277">
        <v>56328</v>
      </c>
      <c r="I375" s="1277">
        <v>56332</v>
      </c>
      <c r="J375" s="1278">
        <v>56335</v>
      </c>
      <c r="K375" s="1264"/>
    </row>
    <row r="376" spans="2:11">
      <c r="B376" s="1275">
        <v>354</v>
      </c>
      <c r="C376" s="2"/>
      <c r="D376" s="1276">
        <v>56309</v>
      </c>
      <c r="E376" s="1277">
        <v>56339</v>
      </c>
      <c r="F376" s="1277">
        <v>56339</v>
      </c>
      <c r="G376" s="1277">
        <v>56353</v>
      </c>
      <c r="H376" s="1277">
        <v>56359</v>
      </c>
      <c r="I376" s="1277">
        <v>56361</v>
      </c>
      <c r="J376" s="1278">
        <v>56366</v>
      </c>
      <c r="K376" s="1264"/>
    </row>
    <row r="377" spans="2:11">
      <c r="B377" s="1275">
        <v>355</v>
      </c>
      <c r="C377" s="2"/>
      <c r="D377" s="1276">
        <v>56340</v>
      </c>
      <c r="E377" s="1277">
        <v>56369</v>
      </c>
      <c r="F377" s="1277">
        <v>56369</v>
      </c>
      <c r="G377" s="1277">
        <v>56383</v>
      </c>
      <c r="H377" s="1277">
        <v>56389</v>
      </c>
      <c r="I377" s="1277">
        <v>56391</v>
      </c>
      <c r="J377" s="1278">
        <v>56396</v>
      </c>
      <c r="K377" s="1264"/>
    </row>
    <row r="378" spans="2:11">
      <c r="B378" s="1275">
        <v>356</v>
      </c>
      <c r="C378" s="2"/>
      <c r="D378" s="1276">
        <v>56370</v>
      </c>
      <c r="E378" s="1277">
        <v>56400</v>
      </c>
      <c r="F378" s="1277">
        <v>56400</v>
      </c>
      <c r="G378" s="1277">
        <v>56412</v>
      </c>
      <c r="H378" s="1277">
        <v>56422</v>
      </c>
      <c r="I378" s="1277">
        <v>56424</v>
      </c>
      <c r="J378" s="1278">
        <v>56429</v>
      </c>
      <c r="K378" s="1264"/>
    </row>
    <row r="379" spans="2:11">
      <c r="B379" s="1275">
        <v>357</v>
      </c>
      <c r="C379" s="2"/>
      <c r="D379" s="1276">
        <v>56401</v>
      </c>
      <c r="E379" s="1277">
        <v>56430</v>
      </c>
      <c r="F379" s="1277">
        <v>56430</v>
      </c>
      <c r="G379" s="1277">
        <v>56444</v>
      </c>
      <c r="H379" s="1277">
        <v>56450</v>
      </c>
      <c r="I379" s="1277">
        <v>56452</v>
      </c>
      <c r="J379" s="1278">
        <v>56457</v>
      </c>
      <c r="K379" s="1264"/>
    </row>
    <row r="380" spans="2:11">
      <c r="B380" s="1275">
        <v>358</v>
      </c>
      <c r="C380" s="2"/>
      <c r="D380" s="1276">
        <v>56431</v>
      </c>
      <c r="E380" s="1277">
        <v>56461</v>
      </c>
      <c r="F380" s="1277">
        <v>56461</v>
      </c>
      <c r="G380" s="1277">
        <v>56475</v>
      </c>
      <c r="H380" s="1277">
        <v>56481</v>
      </c>
      <c r="I380" s="1277">
        <v>56485</v>
      </c>
      <c r="J380" s="1278">
        <v>56488</v>
      </c>
      <c r="K380" s="1264"/>
    </row>
    <row r="381" spans="2:11">
      <c r="B381" s="1275">
        <v>359</v>
      </c>
      <c r="C381" s="2"/>
      <c r="D381" s="1276">
        <v>56462</v>
      </c>
      <c r="E381" s="1277">
        <v>56492</v>
      </c>
      <c r="F381" s="1277">
        <v>56492</v>
      </c>
      <c r="G381" s="1277">
        <v>56506</v>
      </c>
      <c r="H381" s="1277">
        <v>56513</v>
      </c>
      <c r="I381" s="1277">
        <v>56515</v>
      </c>
      <c r="J381" s="1278">
        <v>56520</v>
      </c>
      <c r="K381" s="1264"/>
    </row>
    <row r="382" spans="2:11">
      <c r="B382" s="1275">
        <v>360</v>
      </c>
      <c r="C382" s="2"/>
      <c r="D382" s="1276">
        <v>56493</v>
      </c>
      <c r="E382" s="1277">
        <v>56522</v>
      </c>
      <c r="F382" s="1277">
        <v>56522</v>
      </c>
      <c r="G382" s="1277">
        <v>56536</v>
      </c>
      <c r="H382" s="1277">
        <v>56542</v>
      </c>
      <c r="I382" s="1277">
        <v>56544</v>
      </c>
      <c r="J382" s="1278">
        <v>56549</v>
      </c>
      <c r="K382" s="1264"/>
    </row>
    <row r="383" spans="2:11">
      <c r="B383" s="1275">
        <v>361</v>
      </c>
      <c r="C383" s="2"/>
      <c r="D383" s="1276">
        <v>56523</v>
      </c>
      <c r="E383" s="1277">
        <v>56553</v>
      </c>
      <c r="F383" s="1277">
        <v>56553</v>
      </c>
      <c r="G383" s="1277">
        <v>56566</v>
      </c>
      <c r="H383" s="1277">
        <v>56573</v>
      </c>
      <c r="I383" s="1277">
        <v>56577</v>
      </c>
      <c r="J383" s="1278">
        <v>56580</v>
      </c>
      <c r="K383" s="1264"/>
    </row>
    <row r="384" spans="2:11">
      <c r="B384" s="1275">
        <v>362</v>
      </c>
      <c r="C384" s="2"/>
      <c r="D384" s="1276">
        <v>56554</v>
      </c>
      <c r="E384" s="1277">
        <v>56583</v>
      </c>
      <c r="F384" s="1277">
        <v>56583</v>
      </c>
      <c r="G384" s="1277">
        <v>56597</v>
      </c>
      <c r="H384" s="1277">
        <v>56604</v>
      </c>
      <c r="I384" s="1277">
        <v>56606</v>
      </c>
      <c r="J384" s="1278">
        <v>56611</v>
      </c>
      <c r="K384" s="1264"/>
    </row>
    <row r="385" spans="2:11">
      <c r="B385" s="1275">
        <v>363</v>
      </c>
      <c r="C385" s="2"/>
      <c r="D385" s="1276">
        <v>56584</v>
      </c>
      <c r="E385" s="1277">
        <v>56614</v>
      </c>
      <c r="F385" s="1277">
        <v>56614</v>
      </c>
      <c r="G385" s="1277">
        <v>56628</v>
      </c>
      <c r="H385" s="1277">
        <v>56634</v>
      </c>
      <c r="I385" s="1277">
        <v>56636</v>
      </c>
      <c r="J385" s="1278">
        <v>56641</v>
      </c>
      <c r="K385" s="1264"/>
    </row>
    <row r="386" spans="2:11">
      <c r="B386" s="1275">
        <v>364</v>
      </c>
      <c r="C386" s="2"/>
      <c r="D386" s="1276">
        <v>56615</v>
      </c>
      <c r="E386" s="1277">
        <v>56645</v>
      </c>
      <c r="F386" s="1277">
        <v>56645</v>
      </c>
      <c r="G386" s="1277">
        <v>56657</v>
      </c>
      <c r="H386" s="1277">
        <v>56664</v>
      </c>
      <c r="I386" s="1277">
        <v>56668</v>
      </c>
      <c r="J386" s="1278">
        <v>56671</v>
      </c>
      <c r="K386" s="1264"/>
    </row>
    <row r="387" spans="2:11">
      <c r="B387" s="1275">
        <v>365</v>
      </c>
      <c r="C387" s="2"/>
      <c r="D387" s="1276">
        <v>56646</v>
      </c>
      <c r="E387" s="1277">
        <v>56673</v>
      </c>
      <c r="F387" s="1277">
        <v>56673</v>
      </c>
      <c r="G387" s="1277">
        <v>56685</v>
      </c>
      <c r="H387" s="1277">
        <v>56695</v>
      </c>
      <c r="I387" s="1277">
        <v>56697</v>
      </c>
      <c r="J387" s="1278">
        <v>56702</v>
      </c>
      <c r="K387" s="1264"/>
    </row>
    <row r="388" spans="2:11">
      <c r="B388" s="1275">
        <v>366</v>
      </c>
      <c r="C388" s="2"/>
      <c r="D388" s="1276">
        <v>56674</v>
      </c>
      <c r="E388" s="1277">
        <v>56704</v>
      </c>
      <c r="F388" s="1277">
        <v>56704</v>
      </c>
      <c r="G388" s="1277">
        <v>56718</v>
      </c>
      <c r="H388" s="1277">
        <v>56724</v>
      </c>
      <c r="I388" s="1277">
        <v>56726</v>
      </c>
      <c r="J388" s="1278">
        <v>56731</v>
      </c>
      <c r="K388" s="1264"/>
    </row>
    <row r="389" spans="2:11">
      <c r="B389" s="1275">
        <v>367</v>
      </c>
      <c r="C389" s="2"/>
      <c r="D389" s="1276">
        <v>56705</v>
      </c>
      <c r="E389" s="1277">
        <v>56734</v>
      </c>
      <c r="F389" s="1277">
        <v>56734</v>
      </c>
      <c r="G389" s="1277">
        <v>56748</v>
      </c>
      <c r="H389" s="1277">
        <v>56754</v>
      </c>
      <c r="I389" s="1277">
        <v>56758</v>
      </c>
      <c r="J389" s="1278">
        <v>56761</v>
      </c>
      <c r="K389" s="1264"/>
    </row>
    <row r="390" spans="2:11">
      <c r="B390" s="1275">
        <v>368</v>
      </c>
      <c r="C390" s="2"/>
      <c r="D390" s="1276">
        <v>56735</v>
      </c>
      <c r="E390" s="1277">
        <v>56765</v>
      </c>
      <c r="F390" s="1277">
        <v>56765</v>
      </c>
      <c r="G390" s="1277">
        <v>56779</v>
      </c>
      <c r="H390" s="1277">
        <v>56786</v>
      </c>
      <c r="I390" s="1277">
        <v>56788</v>
      </c>
      <c r="J390" s="1278">
        <v>56793</v>
      </c>
      <c r="K390" s="1264"/>
    </row>
    <row r="391" spans="2:11">
      <c r="B391" s="1275">
        <v>369</v>
      </c>
      <c r="C391" s="2"/>
      <c r="D391" s="1276">
        <v>56766</v>
      </c>
      <c r="E391" s="1277">
        <v>56795</v>
      </c>
      <c r="F391" s="1277">
        <v>56795</v>
      </c>
      <c r="G391" s="1277">
        <v>56809</v>
      </c>
      <c r="H391" s="1277">
        <v>56815</v>
      </c>
      <c r="I391" s="1277">
        <v>56817</v>
      </c>
      <c r="J391" s="1278">
        <v>56822</v>
      </c>
      <c r="K391" s="1264"/>
    </row>
    <row r="392" spans="2:11">
      <c r="B392" s="1275">
        <v>370</v>
      </c>
      <c r="C392" s="2"/>
      <c r="D392" s="1276">
        <v>56796</v>
      </c>
      <c r="E392" s="1277">
        <v>56826</v>
      </c>
      <c r="F392" s="1277">
        <v>56826</v>
      </c>
      <c r="G392" s="1277">
        <v>56839</v>
      </c>
      <c r="H392" s="1277">
        <v>56846</v>
      </c>
      <c r="I392" s="1277">
        <v>56850</v>
      </c>
      <c r="J392" s="1278">
        <v>56853</v>
      </c>
      <c r="K392" s="1264"/>
    </row>
    <row r="393" spans="2:11">
      <c r="B393" s="1275">
        <v>371</v>
      </c>
      <c r="C393" s="2"/>
      <c r="D393" s="1276">
        <v>56827</v>
      </c>
      <c r="E393" s="1277">
        <v>56857</v>
      </c>
      <c r="F393" s="1277">
        <v>56857</v>
      </c>
      <c r="G393" s="1277">
        <v>56871</v>
      </c>
      <c r="H393" s="1277">
        <v>56877</v>
      </c>
      <c r="I393" s="1277">
        <v>56879</v>
      </c>
      <c r="J393" s="1278">
        <v>56884</v>
      </c>
      <c r="K393" s="1264"/>
    </row>
    <row r="394" spans="2:11">
      <c r="B394" s="1275">
        <v>372</v>
      </c>
      <c r="C394" s="2"/>
      <c r="D394" s="1276">
        <v>56858</v>
      </c>
      <c r="E394" s="1277">
        <v>56887</v>
      </c>
      <c r="F394" s="1277">
        <v>56887</v>
      </c>
      <c r="G394" s="1277">
        <v>56901</v>
      </c>
      <c r="H394" s="1277">
        <v>56907</v>
      </c>
      <c r="I394" s="1277">
        <v>56909</v>
      </c>
      <c r="J394" s="1278">
        <v>56914</v>
      </c>
      <c r="K394" s="1264"/>
    </row>
    <row r="395" spans="2:11">
      <c r="B395" s="1275">
        <v>373</v>
      </c>
      <c r="C395" s="2"/>
      <c r="D395" s="1276">
        <v>56888</v>
      </c>
      <c r="E395" s="1277">
        <v>56918</v>
      </c>
      <c r="F395" s="1277">
        <v>56918</v>
      </c>
      <c r="G395" s="1277">
        <v>56930</v>
      </c>
      <c r="H395" s="1277">
        <v>56940</v>
      </c>
      <c r="I395" s="1277">
        <v>56942</v>
      </c>
      <c r="J395" s="1278">
        <v>56947</v>
      </c>
      <c r="K395" s="1264"/>
    </row>
    <row r="396" spans="2:11">
      <c r="B396" s="1275">
        <v>374</v>
      </c>
      <c r="C396" s="2"/>
      <c r="D396" s="1276">
        <v>56919</v>
      </c>
      <c r="E396" s="1277">
        <v>56948</v>
      </c>
      <c r="F396" s="1277">
        <v>56948</v>
      </c>
      <c r="G396" s="1277">
        <v>56962</v>
      </c>
      <c r="H396" s="1277">
        <v>56968</v>
      </c>
      <c r="I396" s="1277">
        <v>56970</v>
      </c>
      <c r="J396" s="1278">
        <v>56975</v>
      </c>
      <c r="K396" s="1264"/>
    </row>
    <row r="397" spans="2:11">
      <c r="B397" s="1275">
        <v>375</v>
      </c>
      <c r="C397" s="2"/>
      <c r="D397" s="1276">
        <v>56949</v>
      </c>
      <c r="E397" s="1277">
        <v>56979</v>
      </c>
      <c r="F397" s="1277">
        <v>56979</v>
      </c>
      <c r="G397" s="1277">
        <v>56993</v>
      </c>
      <c r="H397" s="1277">
        <v>56999</v>
      </c>
      <c r="I397" s="1277">
        <v>57003</v>
      </c>
      <c r="J397" s="1278">
        <v>57006</v>
      </c>
      <c r="K397" s="1264"/>
    </row>
    <row r="398" spans="2:11">
      <c r="B398" s="1275">
        <v>376</v>
      </c>
      <c r="C398" s="2"/>
      <c r="D398" s="1276">
        <v>56980</v>
      </c>
      <c r="E398" s="1277">
        <v>57010</v>
      </c>
      <c r="F398" s="1277">
        <v>57010</v>
      </c>
      <c r="G398" s="1277">
        <v>57024</v>
      </c>
      <c r="H398" s="1277">
        <v>57031</v>
      </c>
      <c r="I398" s="1277">
        <v>57033</v>
      </c>
      <c r="J398" s="1278">
        <v>57038</v>
      </c>
      <c r="K398" s="1264"/>
    </row>
    <row r="399" spans="2:11">
      <c r="B399" s="1275">
        <v>377</v>
      </c>
      <c r="C399" s="2"/>
      <c r="D399" s="1276">
        <v>57011</v>
      </c>
      <c r="E399" s="1277">
        <v>57039</v>
      </c>
      <c r="F399" s="1277">
        <v>57039</v>
      </c>
      <c r="G399" s="1277">
        <v>57053</v>
      </c>
      <c r="H399" s="1277">
        <v>57059</v>
      </c>
      <c r="I399" s="1277">
        <v>57061</v>
      </c>
      <c r="J399" s="1278">
        <v>57066</v>
      </c>
      <c r="K399" s="1264"/>
    </row>
    <row r="400" spans="2:11">
      <c r="B400" s="1275">
        <v>378</v>
      </c>
      <c r="C400" s="2"/>
      <c r="D400" s="1276">
        <v>57040</v>
      </c>
      <c r="E400" s="1277">
        <v>57070</v>
      </c>
      <c r="F400" s="1277">
        <v>57070</v>
      </c>
      <c r="G400" s="1277">
        <v>57084</v>
      </c>
      <c r="H400" s="1277">
        <v>57090</v>
      </c>
      <c r="I400" s="1277">
        <v>57094</v>
      </c>
      <c r="J400" s="1278">
        <v>57097</v>
      </c>
      <c r="K400" s="1264"/>
    </row>
    <row r="401" spans="2:11">
      <c r="B401" s="1275">
        <v>379</v>
      </c>
      <c r="C401" s="2"/>
      <c r="D401" s="1276">
        <v>57071</v>
      </c>
      <c r="E401" s="1277">
        <v>57100</v>
      </c>
      <c r="F401" s="1277">
        <v>57100</v>
      </c>
      <c r="G401" s="1277">
        <v>57112</v>
      </c>
      <c r="H401" s="1277">
        <v>57122</v>
      </c>
      <c r="I401" s="1277">
        <v>57124</v>
      </c>
      <c r="J401" s="1278">
        <v>57129</v>
      </c>
      <c r="K401" s="1264"/>
    </row>
    <row r="402" spans="2:11">
      <c r="B402" s="1275">
        <v>380</v>
      </c>
      <c r="C402" s="2"/>
      <c r="D402" s="1276">
        <v>57101</v>
      </c>
      <c r="E402" s="1277">
        <v>57131</v>
      </c>
      <c r="F402" s="1277">
        <v>57131</v>
      </c>
      <c r="G402" s="1277">
        <v>57145</v>
      </c>
      <c r="H402" s="1277">
        <v>57151</v>
      </c>
      <c r="I402" s="1277">
        <v>57153</v>
      </c>
      <c r="J402" s="1278">
        <v>57158</v>
      </c>
      <c r="K402" s="1264"/>
    </row>
    <row r="403" spans="2:11">
      <c r="B403" s="1275">
        <v>381</v>
      </c>
      <c r="C403" s="2"/>
      <c r="D403" s="1276">
        <v>57132</v>
      </c>
      <c r="E403" s="1277">
        <v>57161</v>
      </c>
      <c r="F403" s="1277">
        <v>57161</v>
      </c>
      <c r="G403" s="1277">
        <v>57175</v>
      </c>
      <c r="H403" s="1277">
        <v>57181</v>
      </c>
      <c r="I403" s="1277">
        <v>57185</v>
      </c>
      <c r="J403" s="1278">
        <v>57188</v>
      </c>
      <c r="K403" s="1264"/>
    </row>
    <row r="404" spans="2:11">
      <c r="B404" s="1275">
        <v>382</v>
      </c>
      <c r="C404" s="2"/>
      <c r="D404" s="1276">
        <v>57162</v>
      </c>
      <c r="E404" s="1277">
        <v>57192</v>
      </c>
      <c r="F404" s="1277">
        <v>57192</v>
      </c>
      <c r="G404" s="1277">
        <v>57206</v>
      </c>
      <c r="H404" s="1277">
        <v>57213</v>
      </c>
      <c r="I404" s="1277">
        <v>57215</v>
      </c>
      <c r="J404" s="1278">
        <v>57220</v>
      </c>
      <c r="K404" s="1264"/>
    </row>
    <row r="405" spans="2:11">
      <c r="B405" s="1275">
        <v>383</v>
      </c>
      <c r="C405" s="2"/>
      <c r="D405" s="1276">
        <v>57193</v>
      </c>
      <c r="E405" s="1277">
        <v>57223</v>
      </c>
      <c r="F405" s="1277">
        <v>57223</v>
      </c>
      <c r="G405" s="1277">
        <v>57237</v>
      </c>
      <c r="H405" s="1277">
        <v>57243</v>
      </c>
      <c r="I405" s="1277">
        <v>57245</v>
      </c>
      <c r="J405" s="1278">
        <v>57250</v>
      </c>
      <c r="K405" s="1264"/>
    </row>
    <row r="406" spans="2:11">
      <c r="B406" s="1275">
        <v>384</v>
      </c>
      <c r="C406" s="2"/>
      <c r="D406" s="1276">
        <v>57224</v>
      </c>
      <c r="E406" s="1277">
        <v>57253</v>
      </c>
      <c r="F406" s="1277">
        <v>57253</v>
      </c>
      <c r="G406" s="1277">
        <v>57266</v>
      </c>
      <c r="H406" s="1277">
        <v>57273</v>
      </c>
      <c r="I406" s="1277">
        <v>57277</v>
      </c>
      <c r="J406" s="1278">
        <v>57280</v>
      </c>
      <c r="K406" s="1264"/>
    </row>
    <row r="407" spans="2:11">
      <c r="B407" s="1275">
        <v>385</v>
      </c>
      <c r="C407" s="2"/>
      <c r="D407" s="1276">
        <v>57254</v>
      </c>
      <c r="E407" s="1277">
        <v>57284</v>
      </c>
      <c r="F407" s="1277">
        <v>57284</v>
      </c>
      <c r="G407" s="1277">
        <v>57298</v>
      </c>
      <c r="H407" s="1277">
        <v>57304</v>
      </c>
      <c r="I407" s="1277">
        <v>57306</v>
      </c>
      <c r="J407" s="1278">
        <v>57311</v>
      </c>
      <c r="K407" s="1264"/>
    </row>
    <row r="408" spans="2:11">
      <c r="B408" s="1275">
        <v>386</v>
      </c>
      <c r="C408" s="2"/>
      <c r="D408" s="1276">
        <v>57285</v>
      </c>
      <c r="E408" s="1277">
        <v>57314</v>
      </c>
      <c r="F408" s="1277">
        <v>57314</v>
      </c>
      <c r="G408" s="1277">
        <v>57328</v>
      </c>
      <c r="H408" s="1277">
        <v>57334</v>
      </c>
      <c r="I408" s="1277">
        <v>57336</v>
      </c>
      <c r="J408" s="1278">
        <v>57341</v>
      </c>
      <c r="K408" s="1264"/>
    </row>
    <row r="409" spans="2:11">
      <c r="B409" s="1275">
        <v>387</v>
      </c>
      <c r="C409" s="2"/>
      <c r="D409" s="1276">
        <v>57315</v>
      </c>
      <c r="E409" s="1277">
        <v>57345</v>
      </c>
      <c r="F409" s="1277">
        <v>57345</v>
      </c>
      <c r="G409" s="1277">
        <v>57357</v>
      </c>
      <c r="H409" s="1277">
        <v>57367</v>
      </c>
      <c r="I409" s="1277">
        <v>57369</v>
      </c>
      <c r="J409" s="1278">
        <v>57374</v>
      </c>
      <c r="K409" s="1264"/>
    </row>
    <row r="410" spans="2:11">
      <c r="B410" s="1275">
        <v>388</v>
      </c>
      <c r="C410" s="2"/>
      <c r="D410" s="1276">
        <v>57346</v>
      </c>
      <c r="E410" s="1277">
        <v>57376</v>
      </c>
      <c r="F410" s="1277">
        <v>57376</v>
      </c>
      <c r="G410" s="1277">
        <v>57390</v>
      </c>
      <c r="H410" s="1277">
        <v>57396</v>
      </c>
      <c r="I410" s="1277">
        <v>57398</v>
      </c>
      <c r="J410" s="1278">
        <v>57403</v>
      </c>
      <c r="K410" s="1264"/>
    </row>
    <row r="411" spans="2:11">
      <c r="B411" s="1275">
        <v>389</v>
      </c>
      <c r="C411" s="2"/>
      <c r="D411" s="1276">
        <v>57377</v>
      </c>
      <c r="E411" s="1277">
        <v>57404</v>
      </c>
      <c r="F411" s="1277">
        <v>57404</v>
      </c>
      <c r="G411" s="1277">
        <v>57418</v>
      </c>
      <c r="H411" s="1277">
        <v>57424</v>
      </c>
      <c r="I411" s="1277">
        <v>57426</v>
      </c>
      <c r="J411" s="1278">
        <v>57431</v>
      </c>
      <c r="K411" s="1264"/>
    </row>
    <row r="412" spans="2:11">
      <c r="B412" s="1275">
        <v>390</v>
      </c>
      <c r="C412" s="2"/>
      <c r="D412" s="1276">
        <v>57405</v>
      </c>
      <c r="E412" s="1277">
        <v>57435</v>
      </c>
      <c r="F412" s="1277">
        <v>57435</v>
      </c>
      <c r="G412" s="1277">
        <v>57448</v>
      </c>
      <c r="H412" s="1277">
        <v>57455</v>
      </c>
      <c r="I412" s="1277">
        <v>57459</v>
      </c>
      <c r="J412" s="1278">
        <v>57462</v>
      </c>
      <c r="K412" s="1264"/>
    </row>
    <row r="413" spans="2:11">
      <c r="B413" s="1275">
        <v>391</v>
      </c>
      <c r="C413" s="2"/>
      <c r="D413" s="1276">
        <v>57436</v>
      </c>
      <c r="E413" s="1277">
        <v>57465</v>
      </c>
      <c r="F413" s="1277">
        <v>57465</v>
      </c>
      <c r="G413" s="1277">
        <v>57479</v>
      </c>
      <c r="H413" s="1277">
        <v>57486</v>
      </c>
      <c r="I413" s="1277">
        <v>57488</v>
      </c>
      <c r="J413" s="1278">
        <v>57493</v>
      </c>
      <c r="K413" s="1264"/>
    </row>
    <row r="414" spans="2:11">
      <c r="B414" s="1275">
        <v>392</v>
      </c>
      <c r="C414" s="2"/>
      <c r="D414" s="1276">
        <v>57466</v>
      </c>
      <c r="E414" s="1277">
        <v>57496</v>
      </c>
      <c r="F414" s="1277">
        <v>57496</v>
      </c>
      <c r="G414" s="1277">
        <v>57510</v>
      </c>
      <c r="H414" s="1277">
        <v>57516</v>
      </c>
      <c r="I414" s="1277">
        <v>57518</v>
      </c>
      <c r="J414" s="1278">
        <v>57523</v>
      </c>
      <c r="K414" s="1264"/>
    </row>
    <row r="415" spans="2:11">
      <c r="B415" s="1275">
        <v>393</v>
      </c>
      <c r="C415" s="2"/>
      <c r="D415" s="1276">
        <v>57497</v>
      </c>
      <c r="E415" s="1277">
        <v>57526</v>
      </c>
      <c r="F415" s="1277">
        <v>57526</v>
      </c>
      <c r="G415" s="1277">
        <v>57539</v>
      </c>
      <c r="H415" s="1277">
        <v>57546</v>
      </c>
      <c r="I415" s="1277">
        <v>57550</v>
      </c>
      <c r="J415" s="1278">
        <v>57553</v>
      </c>
      <c r="K415" s="1264"/>
    </row>
    <row r="416" spans="2:11">
      <c r="B416" s="1275">
        <v>394</v>
      </c>
      <c r="C416" s="2"/>
      <c r="D416" s="1276">
        <v>57527</v>
      </c>
      <c r="E416" s="1277">
        <v>57557</v>
      </c>
      <c r="F416" s="1277">
        <v>57557</v>
      </c>
      <c r="G416" s="1277">
        <v>57571</v>
      </c>
      <c r="H416" s="1277">
        <v>57577</v>
      </c>
      <c r="I416" s="1277">
        <v>57579</v>
      </c>
      <c r="J416" s="1278">
        <v>57584</v>
      </c>
      <c r="K416" s="1264"/>
    </row>
    <row r="417" spans="2:11">
      <c r="B417" s="1275">
        <v>395</v>
      </c>
      <c r="C417" s="2"/>
      <c r="D417" s="1276">
        <v>57558</v>
      </c>
      <c r="E417" s="1277">
        <v>57588</v>
      </c>
      <c r="F417" s="1277">
        <v>57588</v>
      </c>
      <c r="G417" s="1277">
        <v>57602</v>
      </c>
      <c r="H417" s="1277">
        <v>57608</v>
      </c>
      <c r="I417" s="1277">
        <v>57612</v>
      </c>
      <c r="J417" s="1278">
        <v>57615</v>
      </c>
      <c r="K417" s="1264"/>
    </row>
    <row r="418" spans="2:11">
      <c r="B418" s="1275">
        <v>396</v>
      </c>
      <c r="C418" s="2"/>
      <c r="D418" s="1276">
        <v>57589</v>
      </c>
      <c r="E418" s="1277">
        <v>57618</v>
      </c>
      <c r="F418" s="1277">
        <v>57618</v>
      </c>
      <c r="G418" s="1277">
        <v>57630</v>
      </c>
      <c r="H418" s="1277">
        <v>57640</v>
      </c>
      <c r="I418" s="1277">
        <v>57642</v>
      </c>
      <c r="J418" s="1278">
        <v>57647</v>
      </c>
      <c r="K418" s="1264"/>
    </row>
    <row r="419" spans="2:11">
      <c r="B419" s="1275">
        <v>397</v>
      </c>
      <c r="C419" s="2"/>
      <c r="D419" s="1276">
        <v>57619</v>
      </c>
      <c r="E419" s="1277">
        <v>57649</v>
      </c>
      <c r="F419" s="1277">
        <v>57649</v>
      </c>
      <c r="G419" s="1277">
        <v>57663</v>
      </c>
      <c r="H419" s="1277">
        <v>57669</v>
      </c>
      <c r="I419" s="1277">
        <v>57671</v>
      </c>
      <c r="J419" s="1278">
        <v>57676</v>
      </c>
      <c r="K419" s="1264"/>
    </row>
    <row r="420" spans="2:11">
      <c r="B420" s="1275">
        <v>398</v>
      </c>
      <c r="C420" s="2"/>
      <c r="D420" s="1276">
        <v>57650</v>
      </c>
      <c r="E420" s="1277">
        <v>57679</v>
      </c>
      <c r="F420" s="1277">
        <v>57679</v>
      </c>
      <c r="G420" s="1277">
        <v>57693</v>
      </c>
      <c r="H420" s="1277">
        <v>57699</v>
      </c>
      <c r="I420" s="1277">
        <v>57703</v>
      </c>
      <c r="J420" s="1278">
        <v>57706</v>
      </c>
      <c r="K420" s="1264"/>
    </row>
    <row r="421" spans="2:11">
      <c r="B421" s="1275">
        <v>399</v>
      </c>
      <c r="C421" s="2"/>
      <c r="D421" s="1276">
        <v>57680</v>
      </c>
      <c r="E421" s="1277">
        <v>57710</v>
      </c>
      <c r="F421" s="1277">
        <v>57710</v>
      </c>
      <c r="G421" s="1277">
        <v>57724</v>
      </c>
      <c r="H421" s="1277">
        <v>57731</v>
      </c>
      <c r="I421" s="1277">
        <v>57733</v>
      </c>
      <c r="J421" s="1278">
        <v>57738</v>
      </c>
      <c r="K421" s="1264"/>
    </row>
    <row r="422" spans="2:11">
      <c r="B422" s="1275">
        <v>400</v>
      </c>
      <c r="C422" s="2"/>
      <c r="D422" s="1276">
        <v>57711</v>
      </c>
      <c r="E422" s="1277">
        <v>57741</v>
      </c>
      <c r="F422" s="1277">
        <v>57741</v>
      </c>
      <c r="G422" s="1277">
        <v>57755</v>
      </c>
      <c r="H422" s="1277">
        <v>57761</v>
      </c>
      <c r="I422" s="1277">
        <v>57763</v>
      </c>
      <c r="J422" s="1278">
        <v>57768</v>
      </c>
      <c r="K422" s="1264"/>
    </row>
    <row r="423" spans="2:11">
      <c r="B423" s="1275">
        <v>401</v>
      </c>
      <c r="C423" s="2"/>
      <c r="D423" s="1276">
        <v>57742</v>
      </c>
      <c r="E423" s="1277">
        <v>57769</v>
      </c>
      <c r="F423" s="1277">
        <v>57769</v>
      </c>
      <c r="G423" s="1277">
        <v>57783</v>
      </c>
      <c r="H423" s="1277">
        <v>57789</v>
      </c>
      <c r="I423" s="1277">
        <v>57791</v>
      </c>
      <c r="J423" s="1278">
        <v>57796</v>
      </c>
      <c r="K423" s="1264"/>
    </row>
    <row r="424" spans="2:11">
      <c r="B424" s="1275">
        <v>402</v>
      </c>
      <c r="C424" s="2"/>
      <c r="D424" s="1276">
        <v>57770</v>
      </c>
      <c r="E424" s="1277">
        <v>57800</v>
      </c>
      <c r="F424" s="1277">
        <v>57800</v>
      </c>
      <c r="G424" s="1277">
        <v>57812</v>
      </c>
      <c r="H424" s="1277">
        <v>57822</v>
      </c>
      <c r="I424" s="1277">
        <v>57824</v>
      </c>
      <c r="J424" s="1278">
        <v>57829</v>
      </c>
      <c r="K424" s="1264"/>
    </row>
    <row r="425" spans="2:11">
      <c r="B425" s="1275">
        <v>403</v>
      </c>
      <c r="C425" s="2"/>
      <c r="D425" s="1276">
        <v>57801</v>
      </c>
      <c r="E425" s="1277">
        <v>57830</v>
      </c>
      <c r="F425" s="1277">
        <v>57830</v>
      </c>
      <c r="G425" s="1277">
        <v>57844</v>
      </c>
      <c r="H425" s="1277">
        <v>57850</v>
      </c>
      <c r="I425" s="1277">
        <v>57852</v>
      </c>
      <c r="J425" s="1278">
        <v>57857</v>
      </c>
      <c r="K425" s="1264"/>
    </row>
    <row r="426" spans="2:11">
      <c r="B426" s="1275">
        <v>404</v>
      </c>
      <c r="C426" s="2"/>
      <c r="D426" s="1276">
        <v>57831</v>
      </c>
      <c r="E426" s="1277">
        <v>57861</v>
      </c>
      <c r="F426" s="1277">
        <v>57861</v>
      </c>
      <c r="G426" s="1277">
        <v>57875</v>
      </c>
      <c r="H426" s="1277">
        <v>57881</v>
      </c>
      <c r="I426" s="1277">
        <v>57885</v>
      </c>
      <c r="J426" s="1278">
        <v>57888</v>
      </c>
      <c r="K426" s="1264"/>
    </row>
    <row r="427" spans="2:11">
      <c r="B427" s="1275">
        <v>405</v>
      </c>
      <c r="C427" s="2"/>
      <c r="D427" s="1276">
        <v>57862</v>
      </c>
      <c r="E427" s="1277">
        <v>57891</v>
      </c>
      <c r="F427" s="1277">
        <v>57891</v>
      </c>
      <c r="G427" s="1277">
        <v>57903</v>
      </c>
      <c r="H427" s="1277">
        <v>57913</v>
      </c>
      <c r="I427" s="1277">
        <v>57915</v>
      </c>
      <c r="J427" s="1278">
        <v>57920</v>
      </c>
      <c r="K427" s="1264"/>
    </row>
    <row r="428" spans="2:11">
      <c r="B428" s="1275">
        <v>406</v>
      </c>
      <c r="C428" s="2"/>
      <c r="D428" s="1276">
        <v>57892</v>
      </c>
      <c r="E428" s="1277">
        <v>57922</v>
      </c>
      <c r="F428" s="1277">
        <v>57922</v>
      </c>
      <c r="G428" s="1277">
        <v>57936</v>
      </c>
      <c r="H428" s="1277">
        <v>57942</v>
      </c>
      <c r="I428" s="1277">
        <v>57944</v>
      </c>
      <c r="J428" s="1278">
        <v>57949</v>
      </c>
      <c r="K428" s="1264"/>
    </row>
    <row r="429" spans="2:11">
      <c r="B429" s="1275">
        <v>407</v>
      </c>
      <c r="C429" s="2"/>
      <c r="D429" s="1276">
        <v>57923</v>
      </c>
      <c r="E429" s="1277">
        <v>57953</v>
      </c>
      <c r="F429" s="1277">
        <v>57953</v>
      </c>
      <c r="G429" s="1277">
        <v>57966</v>
      </c>
      <c r="H429" s="1277">
        <v>57973</v>
      </c>
      <c r="I429" s="1277">
        <v>57977</v>
      </c>
      <c r="J429" s="1278">
        <v>57980</v>
      </c>
      <c r="K429" s="1264"/>
    </row>
    <row r="430" spans="2:11">
      <c r="B430" s="1275">
        <v>408</v>
      </c>
      <c r="C430" s="2"/>
      <c r="D430" s="1276">
        <v>57954</v>
      </c>
      <c r="E430" s="1277">
        <v>57983</v>
      </c>
      <c r="F430" s="1277">
        <v>57983</v>
      </c>
      <c r="G430" s="1277">
        <v>57997</v>
      </c>
      <c r="H430" s="1277">
        <v>58004</v>
      </c>
      <c r="I430" s="1277">
        <v>58006</v>
      </c>
      <c r="J430" s="1278">
        <v>58011</v>
      </c>
      <c r="K430" s="1264"/>
    </row>
    <row r="431" spans="2:11">
      <c r="B431" s="1275">
        <v>409</v>
      </c>
      <c r="C431" s="2"/>
      <c r="D431" s="1276">
        <v>57984</v>
      </c>
      <c r="E431" s="1277">
        <v>58014</v>
      </c>
      <c r="F431" s="1277">
        <v>58014</v>
      </c>
      <c r="G431" s="1277">
        <v>58028</v>
      </c>
      <c r="H431" s="1277">
        <v>58034</v>
      </c>
      <c r="I431" s="1277">
        <v>58036</v>
      </c>
      <c r="J431" s="1278">
        <v>58041</v>
      </c>
      <c r="K431" s="1264"/>
    </row>
    <row r="432" spans="2:11">
      <c r="B432" s="1275">
        <v>410</v>
      </c>
      <c r="C432" s="2"/>
      <c r="D432" s="1276">
        <v>58015</v>
      </c>
      <c r="E432" s="1277">
        <v>58044</v>
      </c>
      <c r="F432" s="1277">
        <v>58044</v>
      </c>
      <c r="G432" s="1277">
        <v>58057</v>
      </c>
      <c r="H432" s="1277">
        <v>58064</v>
      </c>
      <c r="I432" s="1277">
        <v>58068</v>
      </c>
      <c r="J432" s="1278">
        <v>58071</v>
      </c>
      <c r="K432" s="1264"/>
    </row>
    <row r="433" spans="2:11">
      <c r="B433" s="1275">
        <v>411</v>
      </c>
      <c r="C433" s="2"/>
      <c r="D433" s="1276">
        <v>58045</v>
      </c>
      <c r="E433" s="1277">
        <v>58075</v>
      </c>
      <c r="F433" s="1277">
        <v>58075</v>
      </c>
      <c r="G433" s="1277">
        <v>58089</v>
      </c>
      <c r="H433" s="1277">
        <v>58095</v>
      </c>
      <c r="I433" s="1277">
        <v>58097</v>
      </c>
      <c r="J433" s="1278">
        <v>58102</v>
      </c>
      <c r="K433" s="1264"/>
    </row>
    <row r="434" spans="2:11">
      <c r="B434" s="1275">
        <v>412</v>
      </c>
      <c r="C434" s="2"/>
      <c r="D434" s="1276">
        <v>58076</v>
      </c>
      <c r="E434" s="1277">
        <v>58106</v>
      </c>
      <c r="F434" s="1277">
        <v>58106</v>
      </c>
      <c r="G434" s="1277">
        <v>58120</v>
      </c>
      <c r="H434" s="1277">
        <v>58126</v>
      </c>
      <c r="I434" s="1277">
        <v>58130</v>
      </c>
      <c r="J434" s="1278">
        <v>58133</v>
      </c>
      <c r="K434" s="1264"/>
    </row>
    <row r="435" spans="2:11">
      <c r="B435" s="1275">
        <v>413</v>
      </c>
      <c r="C435" s="2"/>
      <c r="D435" s="1276">
        <v>58107</v>
      </c>
      <c r="E435" s="1277">
        <v>58134</v>
      </c>
      <c r="F435" s="1277">
        <v>58134</v>
      </c>
      <c r="G435" s="1277">
        <v>58148</v>
      </c>
      <c r="H435" s="1277">
        <v>58154</v>
      </c>
      <c r="I435" s="1277">
        <v>58158</v>
      </c>
      <c r="J435" s="1278">
        <v>58161</v>
      </c>
      <c r="K435" s="1264"/>
    </row>
    <row r="436" spans="2:11">
      <c r="B436" s="1275">
        <v>414</v>
      </c>
      <c r="C436" s="2"/>
      <c r="D436" s="1276">
        <v>58135</v>
      </c>
      <c r="E436" s="1277">
        <v>58165</v>
      </c>
      <c r="F436" s="1277">
        <v>58165</v>
      </c>
      <c r="G436" s="1277">
        <v>58179</v>
      </c>
      <c r="H436" s="1277">
        <v>58186</v>
      </c>
      <c r="I436" s="1277">
        <v>58188</v>
      </c>
      <c r="J436" s="1278">
        <v>58193</v>
      </c>
      <c r="K436" s="1264"/>
    </row>
    <row r="437" spans="2:11">
      <c r="B437" s="1275">
        <v>415</v>
      </c>
      <c r="C437" s="2"/>
      <c r="D437" s="1276">
        <v>58166</v>
      </c>
      <c r="E437" s="1277">
        <v>58195</v>
      </c>
      <c r="F437" s="1277">
        <v>58195</v>
      </c>
      <c r="G437" s="1277">
        <v>58209</v>
      </c>
      <c r="H437" s="1277">
        <v>58215</v>
      </c>
      <c r="I437" s="1277">
        <v>58217</v>
      </c>
      <c r="J437" s="1278">
        <v>58222</v>
      </c>
      <c r="K437" s="1264"/>
    </row>
    <row r="438" spans="2:11">
      <c r="B438" s="1275">
        <v>416</v>
      </c>
      <c r="C438" s="2"/>
      <c r="D438" s="1276">
        <v>58196</v>
      </c>
      <c r="E438" s="1277">
        <v>58226</v>
      </c>
      <c r="F438" s="1277">
        <v>58226</v>
      </c>
      <c r="G438" s="1277">
        <v>58239</v>
      </c>
      <c r="H438" s="1277">
        <v>58246</v>
      </c>
      <c r="I438" s="1277">
        <v>58250</v>
      </c>
      <c r="J438" s="1278">
        <v>58253</v>
      </c>
      <c r="K438" s="1264"/>
    </row>
    <row r="439" spans="2:11">
      <c r="B439" s="1275">
        <v>417</v>
      </c>
      <c r="C439" s="2"/>
      <c r="D439" s="1276">
        <v>58227</v>
      </c>
      <c r="E439" s="1277">
        <v>58256</v>
      </c>
      <c r="F439" s="1277">
        <v>58256</v>
      </c>
      <c r="G439" s="1277">
        <v>58270</v>
      </c>
      <c r="H439" s="1277">
        <v>58277</v>
      </c>
      <c r="I439" s="1277">
        <v>58279</v>
      </c>
      <c r="J439" s="1278">
        <v>58284</v>
      </c>
      <c r="K439" s="1264"/>
    </row>
    <row r="440" spans="2:11">
      <c r="B440" s="1275">
        <v>418</v>
      </c>
      <c r="C440" s="2"/>
      <c r="D440" s="1276">
        <v>58257</v>
      </c>
      <c r="E440" s="1277">
        <v>58287</v>
      </c>
      <c r="F440" s="1277">
        <v>58287</v>
      </c>
      <c r="G440" s="1277">
        <v>58301</v>
      </c>
      <c r="H440" s="1277">
        <v>58307</v>
      </c>
      <c r="I440" s="1277">
        <v>58309</v>
      </c>
      <c r="J440" s="1278">
        <v>58314</v>
      </c>
      <c r="K440" s="1264"/>
    </row>
    <row r="441" spans="2:11">
      <c r="B441" s="1275">
        <v>419</v>
      </c>
      <c r="C441" s="2"/>
      <c r="D441" s="1276">
        <v>58288</v>
      </c>
      <c r="E441" s="1277">
        <v>58318</v>
      </c>
      <c r="F441" s="1277">
        <v>58318</v>
      </c>
      <c r="G441" s="1277">
        <v>58330</v>
      </c>
      <c r="H441" s="1277">
        <v>58340</v>
      </c>
      <c r="I441" s="1277">
        <v>58342</v>
      </c>
      <c r="J441" s="1278">
        <v>58347</v>
      </c>
      <c r="K441" s="1264"/>
    </row>
    <row r="442" spans="2:11">
      <c r="B442" s="1275">
        <v>420</v>
      </c>
      <c r="C442" s="2"/>
      <c r="D442" s="1276">
        <v>58319</v>
      </c>
      <c r="E442" s="1277">
        <v>58348</v>
      </c>
      <c r="F442" s="1277">
        <v>58348</v>
      </c>
      <c r="G442" s="1277">
        <v>58362</v>
      </c>
      <c r="H442" s="1277">
        <v>58368</v>
      </c>
      <c r="I442" s="1277">
        <v>58370</v>
      </c>
      <c r="J442" s="1278">
        <v>58375</v>
      </c>
      <c r="K442" s="1264"/>
    </row>
    <row r="443" spans="2:11">
      <c r="B443" s="1275">
        <v>421</v>
      </c>
      <c r="C443" s="2"/>
      <c r="D443" s="1276">
        <v>58349</v>
      </c>
      <c r="E443" s="1277">
        <v>58379</v>
      </c>
      <c r="F443" s="1277">
        <v>58379</v>
      </c>
      <c r="G443" s="1277">
        <v>58393</v>
      </c>
      <c r="H443" s="1277">
        <v>58399</v>
      </c>
      <c r="I443" s="1277">
        <v>58403</v>
      </c>
      <c r="J443" s="1278">
        <v>58406</v>
      </c>
      <c r="K443" s="1264"/>
    </row>
    <row r="444" spans="2:11">
      <c r="B444" s="1275">
        <v>422</v>
      </c>
      <c r="C444" s="2"/>
      <c r="D444" s="1276">
        <v>58380</v>
      </c>
      <c r="E444" s="1277">
        <v>58409</v>
      </c>
      <c r="F444" s="1277">
        <v>58409</v>
      </c>
      <c r="G444" s="1277">
        <v>58421</v>
      </c>
      <c r="H444" s="1277">
        <v>58431</v>
      </c>
      <c r="I444" s="1277">
        <v>58433</v>
      </c>
      <c r="J444" s="1278">
        <v>58438</v>
      </c>
      <c r="K444" s="1264"/>
    </row>
    <row r="445" spans="2:11">
      <c r="B445" s="1275">
        <v>423</v>
      </c>
      <c r="C445" s="2"/>
      <c r="D445" s="1276">
        <v>58410</v>
      </c>
      <c r="E445" s="1277">
        <v>58440</v>
      </c>
      <c r="F445" s="1277">
        <v>58440</v>
      </c>
      <c r="G445" s="1277">
        <v>58454</v>
      </c>
      <c r="H445" s="1277">
        <v>58460</v>
      </c>
      <c r="I445" s="1277">
        <v>58462</v>
      </c>
      <c r="J445" s="1278">
        <v>58467</v>
      </c>
      <c r="K445" s="1264"/>
    </row>
    <row r="446" spans="2:11">
      <c r="B446" s="1275">
        <v>424</v>
      </c>
      <c r="C446" s="2"/>
      <c r="D446" s="1276">
        <v>58441</v>
      </c>
      <c r="E446" s="1277">
        <v>58471</v>
      </c>
      <c r="F446" s="1277">
        <v>58471</v>
      </c>
      <c r="G446" s="1277">
        <v>58484</v>
      </c>
      <c r="H446" s="1277">
        <v>58491</v>
      </c>
      <c r="I446" s="1277">
        <v>58495</v>
      </c>
      <c r="J446" s="1278">
        <v>58498</v>
      </c>
      <c r="K446" s="1264"/>
    </row>
    <row r="447" spans="2:11">
      <c r="B447" s="1275">
        <v>425</v>
      </c>
      <c r="C447" s="2"/>
      <c r="D447" s="1276">
        <v>58472</v>
      </c>
      <c r="E447" s="1277">
        <v>58500</v>
      </c>
      <c r="F447" s="1277">
        <v>58500</v>
      </c>
      <c r="G447" s="1277">
        <v>58512</v>
      </c>
      <c r="H447" s="1277">
        <v>58522</v>
      </c>
      <c r="I447" s="1277">
        <v>58524</v>
      </c>
      <c r="J447" s="1278">
        <v>58529</v>
      </c>
      <c r="K447" s="1264"/>
    </row>
    <row r="448" spans="2:11">
      <c r="B448" s="1275">
        <v>426</v>
      </c>
      <c r="C448" s="2"/>
      <c r="D448" s="1276">
        <v>58501</v>
      </c>
      <c r="E448" s="1277">
        <v>58531</v>
      </c>
      <c r="F448" s="1277">
        <v>58531</v>
      </c>
      <c r="G448" s="1277">
        <v>58545</v>
      </c>
      <c r="H448" s="1277">
        <v>58551</v>
      </c>
      <c r="I448" s="1277">
        <v>58553</v>
      </c>
      <c r="J448" s="1278">
        <v>58558</v>
      </c>
      <c r="K448" s="1264"/>
    </row>
    <row r="449" spans="2:11">
      <c r="B449" s="1275">
        <v>427</v>
      </c>
      <c r="C449" s="2"/>
      <c r="D449" s="1276">
        <v>58532</v>
      </c>
      <c r="E449" s="1277">
        <v>58561</v>
      </c>
      <c r="F449" s="1277">
        <v>58561</v>
      </c>
      <c r="G449" s="1277">
        <v>58575</v>
      </c>
      <c r="H449" s="1277">
        <v>58581</v>
      </c>
      <c r="I449" s="1277">
        <v>58585</v>
      </c>
      <c r="J449" s="1278">
        <v>58588</v>
      </c>
      <c r="K449" s="1264"/>
    </row>
    <row r="450" spans="2:11">
      <c r="B450" s="1275">
        <v>428</v>
      </c>
      <c r="C450" s="2"/>
      <c r="D450" s="1276">
        <v>58562</v>
      </c>
      <c r="E450" s="1277">
        <v>58592</v>
      </c>
      <c r="F450" s="1277">
        <v>58592</v>
      </c>
      <c r="G450" s="1277">
        <v>58606</v>
      </c>
      <c r="H450" s="1277">
        <v>58613</v>
      </c>
      <c r="I450" s="1277">
        <v>58615</v>
      </c>
      <c r="J450" s="1278">
        <v>58620</v>
      </c>
      <c r="K450" s="1264"/>
    </row>
    <row r="451" spans="2:11">
      <c r="B451" s="1275">
        <v>429</v>
      </c>
      <c r="C451" s="2"/>
      <c r="D451" s="1276">
        <v>58593</v>
      </c>
      <c r="E451" s="1277">
        <v>58622</v>
      </c>
      <c r="F451" s="1277">
        <v>58622</v>
      </c>
      <c r="G451" s="1277">
        <v>58636</v>
      </c>
      <c r="H451" s="1277">
        <v>58642</v>
      </c>
      <c r="I451" s="1277">
        <v>58644</v>
      </c>
      <c r="J451" s="1278">
        <v>58649</v>
      </c>
      <c r="K451" s="1264"/>
    </row>
    <row r="452" spans="2:11">
      <c r="B452" s="1275">
        <v>430</v>
      </c>
      <c r="C452" s="2"/>
      <c r="D452" s="1276">
        <v>58623</v>
      </c>
      <c r="E452" s="1277">
        <v>58653</v>
      </c>
      <c r="F452" s="1277">
        <v>58653</v>
      </c>
      <c r="G452" s="1277">
        <v>58666</v>
      </c>
      <c r="H452" s="1277">
        <v>58673</v>
      </c>
      <c r="I452" s="1277">
        <v>58677</v>
      </c>
      <c r="J452" s="1278">
        <v>58680</v>
      </c>
      <c r="K452" s="1264"/>
    </row>
    <row r="453" spans="2:11">
      <c r="B453" s="1275">
        <v>431</v>
      </c>
      <c r="C453" s="2"/>
      <c r="D453" s="1276">
        <v>58654</v>
      </c>
      <c r="E453" s="1277">
        <v>58684</v>
      </c>
      <c r="F453" s="1277">
        <v>58684</v>
      </c>
      <c r="G453" s="1277">
        <v>58698</v>
      </c>
      <c r="H453" s="1277">
        <v>58704</v>
      </c>
      <c r="I453" s="1277">
        <v>58706</v>
      </c>
      <c r="J453" s="1278">
        <v>58711</v>
      </c>
      <c r="K453" s="1264"/>
    </row>
    <row r="454" spans="2:11">
      <c r="B454" s="1275">
        <v>432</v>
      </c>
      <c r="C454" s="2"/>
      <c r="D454" s="1276">
        <v>58685</v>
      </c>
      <c r="E454" s="1277">
        <v>58714</v>
      </c>
      <c r="F454" s="1277">
        <v>58714</v>
      </c>
      <c r="G454" s="1277">
        <v>58728</v>
      </c>
      <c r="H454" s="1277">
        <v>58734</v>
      </c>
      <c r="I454" s="1277">
        <v>58736</v>
      </c>
      <c r="J454" s="1278">
        <v>58741</v>
      </c>
      <c r="K454" s="1264"/>
    </row>
    <row r="455" spans="2:11">
      <c r="B455" s="1275">
        <v>433</v>
      </c>
      <c r="C455" s="2"/>
      <c r="D455" s="1276">
        <v>58715</v>
      </c>
      <c r="E455" s="1277">
        <v>58745</v>
      </c>
      <c r="F455" s="1277">
        <v>58745</v>
      </c>
      <c r="G455" s="1277">
        <v>58757</v>
      </c>
      <c r="H455" s="1277">
        <v>58767</v>
      </c>
      <c r="I455" s="1277">
        <v>58769</v>
      </c>
      <c r="J455" s="1278">
        <v>58774</v>
      </c>
      <c r="K455" s="1264"/>
    </row>
    <row r="456" spans="2:11">
      <c r="B456" s="1275">
        <v>434</v>
      </c>
      <c r="C456" s="2"/>
      <c r="D456" s="1276">
        <v>58746</v>
      </c>
      <c r="E456" s="1277">
        <v>58775</v>
      </c>
      <c r="F456" s="1277">
        <v>58775</v>
      </c>
      <c r="G456" s="1277">
        <v>58789</v>
      </c>
      <c r="H456" s="1277">
        <v>58795</v>
      </c>
      <c r="I456" s="1277">
        <v>58797</v>
      </c>
      <c r="J456" s="1278">
        <v>58802</v>
      </c>
      <c r="K456" s="1264"/>
    </row>
    <row r="457" spans="2:11">
      <c r="B457" s="1275">
        <v>435</v>
      </c>
      <c r="C457" s="2"/>
      <c r="D457" s="1276">
        <v>58776</v>
      </c>
      <c r="E457" s="1277">
        <v>58806</v>
      </c>
      <c r="F457" s="1277">
        <v>58806</v>
      </c>
      <c r="G457" s="1277">
        <v>58820</v>
      </c>
      <c r="H457" s="1277">
        <v>58826</v>
      </c>
      <c r="I457" s="1277">
        <v>58830</v>
      </c>
      <c r="J457" s="1278">
        <v>58833</v>
      </c>
      <c r="K457" s="1264"/>
    </row>
    <row r="458" spans="2:11">
      <c r="B458" s="1275">
        <v>436</v>
      </c>
      <c r="C458" s="2"/>
      <c r="D458" s="1276">
        <v>58807</v>
      </c>
      <c r="E458" s="1277">
        <v>58837</v>
      </c>
      <c r="F458" s="1277">
        <v>58837</v>
      </c>
      <c r="G458" s="1277">
        <v>58851</v>
      </c>
      <c r="H458" s="1277">
        <v>58858</v>
      </c>
      <c r="I458" s="1277">
        <v>58860</v>
      </c>
      <c r="J458" s="1278">
        <v>58865</v>
      </c>
      <c r="K458" s="1264"/>
    </row>
    <row r="459" spans="2:11">
      <c r="B459" s="1275">
        <v>437</v>
      </c>
      <c r="C459" s="2"/>
      <c r="D459" s="1276">
        <v>58838</v>
      </c>
      <c r="E459" s="1277">
        <v>58865</v>
      </c>
      <c r="F459" s="1277">
        <v>58865</v>
      </c>
      <c r="G459" s="1277">
        <v>58879</v>
      </c>
      <c r="H459" s="1277">
        <v>58886</v>
      </c>
      <c r="I459" s="1277">
        <v>58888</v>
      </c>
      <c r="J459" s="1278">
        <v>58893</v>
      </c>
      <c r="K459" s="1264"/>
    </row>
    <row r="460" spans="2:11">
      <c r="B460" s="1275">
        <v>438</v>
      </c>
      <c r="C460" s="2"/>
      <c r="D460" s="1276">
        <v>58866</v>
      </c>
      <c r="E460" s="1277">
        <v>58896</v>
      </c>
      <c r="F460" s="1277">
        <v>58896</v>
      </c>
      <c r="G460" s="1277">
        <v>58910</v>
      </c>
      <c r="H460" s="1277">
        <v>58916</v>
      </c>
      <c r="I460" s="1277">
        <v>58918</v>
      </c>
      <c r="J460" s="1278">
        <v>58923</v>
      </c>
      <c r="K460" s="1264"/>
    </row>
    <row r="461" spans="2:11">
      <c r="B461" s="1275">
        <v>439</v>
      </c>
      <c r="C461" s="2"/>
      <c r="D461" s="1276">
        <v>58897</v>
      </c>
      <c r="E461" s="1277">
        <v>58926</v>
      </c>
      <c r="F461" s="1277">
        <v>58926</v>
      </c>
      <c r="G461" s="1277">
        <v>58939</v>
      </c>
      <c r="H461" s="1277">
        <v>58946</v>
      </c>
      <c r="I461" s="1277">
        <v>58950</v>
      </c>
      <c r="J461" s="1278">
        <v>58953</v>
      </c>
      <c r="K461" s="1264"/>
    </row>
    <row r="462" spans="2:11">
      <c r="B462" s="1275">
        <v>440</v>
      </c>
      <c r="C462" s="2"/>
      <c r="D462" s="1276">
        <v>58927</v>
      </c>
      <c r="E462" s="1277">
        <v>58957</v>
      </c>
      <c r="F462" s="1277">
        <v>58957</v>
      </c>
      <c r="G462" s="1277">
        <v>58971</v>
      </c>
      <c r="H462" s="1277">
        <v>58977</v>
      </c>
      <c r="I462" s="1277">
        <v>58979</v>
      </c>
      <c r="J462" s="1278">
        <v>58984</v>
      </c>
      <c r="K462" s="1264"/>
    </row>
    <row r="463" spans="2:11">
      <c r="B463" s="1275">
        <v>441</v>
      </c>
      <c r="C463" s="2"/>
      <c r="D463" s="1276">
        <v>58958</v>
      </c>
      <c r="E463" s="1277">
        <v>58987</v>
      </c>
      <c r="F463" s="1277">
        <v>58987</v>
      </c>
      <c r="G463" s="1277">
        <v>59001</v>
      </c>
      <c r="H463" s="1277">
        <v>59007</v>
      </c>
      <c r="I463" s="1277">
        <v>59009</v>
      </c>
      <c r="J463" s="1278">
        <v>59014</v>
      </c>
      <c r="K463" s="1264"/>
    </row>
    <row r="464" spans="2:11">
      <c r="B464" s="1275">
        <v>442</v>
      </c>
      <c r="C464" s="2"/>
      <c r="D464" s="1276">
        <v>58988</v>
      </c>
      <c r="E464" s="1277">
        <v>59018</v>
      </c>
      <c r="F464" s="1277">
        <v>59018</v>
      </c>
      <c r="G464" s="1277">
        <v>59030</v>
      </c>
      <c r="H464" s="1277">
        <v>59040</v>
      </c>
      <c r="I464" s="1277">
        <v>59042</v>
      </c>
      <c r="J464" s="1278">
        <v>59047</v>
      </c>
      <c r="K464" s="1264"/>
    </row>
    <row r="465" spans="2:11">
      <c r="B465" s="1275">
        <v>443</v>
      </c>
      <c r="C465" s="2"/>
      <c r="D465" s="1276">
        <v>59019</v>
      </c>
      <c r="E465" s="1277">
        <v>59049</v>
      </c>
      <c r="F465" s="1277">
        <v>59049</v>
      </c>
      <c r="G465" s="1277">
        <v>59063</v>
      </c>
      <c r="H465" s="1277">
        <v>59069</v>
      </c>
      <c r="I465" s="1277">
        <v>59071</v>
      </c>
      <c r="J465" s="1278">
        <v>59076</v>
      </c>
      <c r="K465" s="1264"/>
    </row>
    <row r="466" spans="2:11">
      <c r="B466" s="1275">
        <v>444</v>
      </c>
      <c r="C466" s="2"/>
      <c r="D466" s="1276">
        <v>59050</v>
      </c>
      <c r="E466" s="1277">
        <v>59079</v>
      </c>
      <c r="F466" s="1277">
        <v>59079</v>
      </c>
      <c r="G466" s="1277">
        <v>59093</v>
      </c>
      <c r="H466" s="1277">
        <v>59099</v>
      </c>
      <c r="I466" s="1277">
        <v>59103</v>
      </c>
      <c r="J466" s="1278">
        <v>59106</v>
      </c>
      <c r="K466" s="1264"/>
    </row>
    <row r="467" spans="2:11">
      <c r="B467" s="1275">
        <v>445</v>
      </c>
      <c r="C467" s="2"/>
      <c r="D467" s="1276">
        <v>59080</v>
      </c>
      <c r="E467" s="1277">
        <v>59110</v>
      </c>
      <c r="F467" s="1277">
        <v>59110</v>
      </c>
      <c r="G467" s="1277">
        <v>59124</v>
      </c>
      <c r="H467" s="1277">
        <v>59131</v>
      </c>
      <c r="I467" s="1277">
        <v>59133</v>
      </c>
      <c r="J467" s="1278">
        <v>59138</v>
      </c>
      <c r="K467" s="1264"/>
    </row>
    <row r="468" spans="2:11">
      <c r="B468" s="1275">
        <v>446</v>
      </c>
      <c r="C468" s="2"/>
      <c r="D468" s="1276">
        <v>59111</v>
      </c>
      <c r="E468" s="1277">
        <v>59140</v>
      </c>
      <c r="F468" s="1277">
        <v>59140</v>
      </c>
      <c r="G468" s="1277">
        <v>59154</v>
      </c>
      <c r="H468" s="1277">
        <v>59160</v>
      </c>
      <c r="I468" s="1277">
        <v>59162</v>
      </c>
      <c r="J468" s="1278">
        <v>59167</v>
      </c>
      <c r="K468" s="1264"/>
    </row>
    <row r="469" spans="2:11">
      <c r="B469" s="1275">
        <v>447</v>
      </c>
      <c r="C469" s="2"/>
      <c r="D469" s="1276">
        <v>59141</v>
      </c>
      <c r="E469" s="1277">
        <v>59171</v>
      </c>
      <c r="F469" s="1277">
        <v>59171</v>
      </c>
      <c r="G469" s="1277">
        <v>59184</v>
      </c>
      <c r="H469" s="1277">
        <v>59191</v>
      </c>
      <c r="I469" s="1277">
        <v>59195</v>
      </c>
      <c r="J469" s="1278">
        <v>59198</v>
      </c>
      <c r="K469" s="1264"/>
    </row>
    <row r="470" spans="2:11">
      <c r="B470" s="1275">
        <v>448</v>
      </c>
      <c r="C470" s="2"/>
      <c r="D470" s="1276">
        <v>59172</v>
      </c>
      <c r="E470" s="1277">
        <v>59202</v>
      </c>
      <c r="F470" s="1277">
        <v>59202</v>
      </c>
      <c r="G470" s="1277">
        <v>59216</v>
      </c>
      <c r="H470" s="1277">
        <v>59222</v>
      </c>
      <c r="I470" s="1277">
        <v>59224</v>
      </c>
      <c r="J470" s="1278">
        <v>59229</v>
      </c>
      <c r="K470" s="1264"/>
    </row>
    <row r="471" spans="2:11">
      <c r="B471" s="1275">
        <v>449</v>
      </c>
      <c r="C471" s="2"/>
      <c r="D471" s="1276">
        <v>59203</v>
      </c>
      <c r="E471" s="1277">
        <v>59230</v>
      </c>
      <c r="F471" s="1277">
        <v>59230</v>
      </c>
      <c r="G471" s="1277">
        <v>59244</v>
      </c>
      <c r="H471" s="1277">
        <v>59250</v>
      </c>
      <c r="I471" s="1277">
        <v>59252</v>
      </c>
      <c r="J471" s="1278">
        <v>59257</v>
      </c>
      <c r="K471" s="1264"/>
    </row>
    <row r="472" spans="2:11">
      <c r="B472" s="1275">
        <v>450</v>
      </c>
      <c r="C472" s="2"/>
      <c r="D472" s="1276">
        <v>59231</v>
      </c>
      <c r="E472" s="1277">
        <v>59261</v>
      </c>
      <c r="F472" s="1277">
        <v>59261</v>
      </c>
      <c r="G472" s="1277">
        <v>59275</v>
      </c>
      <c r="H472" s="1277">
        <v>59281</v>
      </c>
      <c r="I472" s="1277">
        <v>59285</v>
      </c>
      <c r="J472" s="1278">
        <v>59288</v>
      </c>
      <c r="K472" s="1264"/>
    </row>
    <row r="473" spans="2:11">
      <c r="B473" s="1275">
        <v>451</v>
      </c>
      <c r="C473" s="2"/>
      <c r="D473" s="1276">
        <v>59262</v>
      </c>
      <c r="E473" s="1277">
        <v>59291</v>
      </c>
      <c r="F473" s="1277">
        <v>59291</v>
      </c>
      <c r="G473" s="1277">
        <v>59303</v>
      </c>
      <c r="H473" s="1277">
        <v>59313</v>
      </c>
      <c r="I473" s="1277">
        <v>59315</v>
      </c>
      <c r="J473" s="1278">
        <v>59320</v>
      </c>
      <c r="K473" s="1264"/>
    </row>
    <row r="474" spans="2:11">
      <c r="B474" s="1275">
        <v>452</v>
      </c>
      <c r="C474" s="2"/>
      <c r="D474" s="1276">
        <v>59292</v>
      </c>
      <c r="E474" s="1277">
        <v>59322</v>
      </c>
      <c r="F474" s="1277">
        <v>59322</v>
      </c>
      <c r="G474" s="1277">
        <v>59336</v>
      </c>
      <c r="H474" s="1277">
        <v>59342</v>
      </c>
      <c r="I474" s="1277">
        <v>59344</v>
      </c>
      <c r="J474" s="1278">
        <v>59349</v>
      </c>
      <c r="K474" s="1264"/>
    </row>
    <row r="475" spans="2:11">
      <c r="B475" s="1275">
        <v>453</v>
      </c>
      <c r="C475" s="2"/>
      <c r="D475" s="1276">
        <v>59323</v>
      </c>
      <c r="E475" s="1277">
        <v>59352</v>
      </c>
      <c r="F475" s="1277">
        <v>59352</v>
      </c>
      <c r="G475" s="1277">
        <v>59366</v>
      </c>
      <c r="H475" s="1277">
        <v>59372</v>
      </c>
      <c r="I475" s="1277">
        <v>59376</v>
      </c>
      <c r="J475" s="1278">
        <v>59379</v>
      </c>
      <c r="K475" s="1264"/>
    </row>
    <row r="476" spans="2:11">
      <c r="B476" s="1275">
        <v>454</v>
      </c>
      <c r="C476" s="2"/>
      <c r="D476" s="1276">
        <v>59353</v>
      </c>
      <c r="E476" s="1277">
        <v>59383</v>
      </c>
      <c r="F476" s="1277">
        <v>59383</v>
      </c>
      <c r="G476" s="1277">
        <v>59397</v>
      </c>
      <c r="H476" s="1277">
        <v>59404</v>
      </c>
      <c r="I476" s="1277">
        <v>59406</v>
      </c>
      <c r="J476" s="1278">
        <v>59411</v>
      </c>
      <c r="K476" s="1264"/>
    </row>
    <row r="477" spans="2:11">
      <c r="B477" s="1275">
        <v>455</v>
      </c>
      <c r="C477" s="2"/>
      <c r="D477" s="1276">
        <v>59384</v>
      </c>
      <c r="E477" s="1277">
        <v>59414</v>
      </c>
      <c r="F477" s="1277">
        <v>59414</v>
      </c>
      <c r="G477" s="1277">
        <v>59428</v>
      </c>
      <c r="H477" s="1277">
        <v>59434</v>
      </c>
      <c r="I477" s="1277">
        <v>59436</v>
      </c>
      <c r="J477" s="1278">
        <v>59441</v>
      </c>
      <c r="K477" s="1264"/>
    </row>
    <row r="478" spans="2:11" ht="15" thickBot="1">
      <c r="B478" s="1275">
        <v>456</v>
      </c>
      <c r="C478" s="1285"/>
      <c r="D478" s="1286">
        <v>59415</v>
      </c>
      <c r="E478" s="1287">
        <v>59444</v>
      </c>
      <c r="F478" s="1287">
        <v>59444</v>
      </c>
      <c r="G478" s="1287">
        <v>59457</v>
      </c>
      <c r="H478" s="1287">
        <v>59464</v>
      </c>
      <c r="I478" s="1287">
        <v>59468</v>
      </c>
      <c r="J478" s="1288">
        <v>59471</v>
      </c>
      <c r="K478" s="1264"/>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opLeftCell="E1" workbookViewId="0">
      <selection activeCell="J9" sqref="J9"/>
    </sheetView>
  </sheetViews>
  <sheetFormatPr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716" t="s">
        <v>1431</v>
      </c>
      <c r="B1" s="1716" t="s">
        <v>1432</v>
      </c>
      <c r="C1" s="1717" t="s">
        <v>1433</v>
      </c>
      <c r="D1" s="1716" t="s">
        <v>1434</v>
      </c>
      <c r="E1" s="1716" t="s">
        <v>1435</v>
      </c>
      <c r="F1" s="1716" t="s">
        <v>1436</v>
      </c>
      <c r="G1" s="1716" t="s">
        <v>1437</v>
      </c>
      <c r="H1" s="1716" t="s">
        <v>1438</v>
      </c>
      <c r="I1" s="1718" t="s">
        <v>1439</v>
      </c>
    </row>
    <row r="2" spans="1:9" ht="32.25" customHeight="1" thickBot="1">
      <c r="A2" s="1719" t="s">
        <v>1440</v>
      </c>
      <c r="B2" s="1719" t="s">
        <v>1441</v>
      </c>
      <c r="C2" s="1720" t="s">
        <v>1441</v>
      </c>
      <c r="D2" s="1721"/>
      <c r="E2" s="1722"/>
      <c r="F2" s="1723" t="s">
        <v>147</v>
      </c>
      <c r="G2" s="1723" t="s">
        <v>147</v>
      </c>
      <c r="H2" s="1724"/>
      <c r="I2" s="1725"/>
    </row>
    <row r="3" spans="1:9" ht="40.5" customHeight="1" thickBot="1">
      <c r="A3" s="1719" t="s">
        <v>1440</v>
      </c>
      <c r="B3" s="1719" t="s">
        <v>1441</v>
      </c>
      <c r="C3" s="1717" t="s">
        <v>1442</v>
      </c>
      <c r="D3" s="1726" t="s">
        <v>1443</v>
      </c>
      <c r="E3" s="1727" t="s">
        <v>1444</v>
      </c>
      <c r="F3" s="1728" t="s">
        <v>1445</v>
      </c>
      <c r="G3" s="1728" t="s">
        <v>1445</v>
      </c>
      <c r="H3" s="1729" t="s">
        <v>1446</v>
      </c>
      <c r="I3" s="1729" t="s">
        <v>1104</v>
      </c>
    </row>
    <row r="4" spans="1:9" ht="26.5" thickBot="1">
      <c r="A4" s="1719" t="s">
        <v>1440</v>
      </c>
      <c r="B4" s="1719" t="s">
        <v>1441</v>
      </c>
      <c r="C4" s="1717" t="s">
        <v>1447</v>
      </c>
      <c r="D4" s="1726" t="s">
        <v>1448</v>
      </c>
      <c r="E4" s="1727" t="s">
        <v>1449</v>
      </c>
      <c r="F4" s="1728" t="s">
        <v>1445</v>
      </c>
      <c r="G4" s="1728" t="s">
        <v>1445</v>
      </c>
      <c r="H4" s="1729" t="s">
        <v>1450</v>
      </c>
      <c r="I4" s="1742">
        <f>'00 - Cover'!F16</f>
        <v>45688</v>
      </c>
    </row>
    <row r="5" spans="1:9" ht="26.5" thickBot="1">
      <c r="A5" s="1719" t="s">
        <v>1440</v>
      </c>
      <c r="B5" s="1719" t="s">
        <v>1441</v>
      </c>
      <c r="C5" s="1717" t="s">
        <v>1451</v>
      </c>
      <c r="D5" s="1726" t="s">
        <v>1452</v>
      </c>
      <c r="E5" s="1727" t="s">
        <v>1453</v>
      </c>
      <c r="F5" s="1728" t="s">
        <v>1445</v>
      </c>
      <c r="G5" s="1728" t="s">
        <v>1445</v>
      </c>
      <c r="H5" s="1729" t="s">
        <v>1454</v>
      </c>
      <c r="I5" s="1729" t="s">
        <v>1370</v>
      </c>
    </row>
    <row r="6" spans="1:9" ht="38" thickBot="1">
      <c r="A6" s="1719" t="s">
        <v>1440</v>
      </c>
      <c r="B6" s="1719" t="s">
        <v>1441</v>
      </c>
      <c r="C6" s="1717" t="s">
        <v>1455</v>
      </c>
      <c r="D6" s="1726" t="s">
        <v>1456</v>
      </c>
      <c r="E6" s="1727" t="s">
        <v>1457</v>
      </c>
      <c r="F6" s="1728" t="s">
        <v>1445</v>
      </c>
      <c r="G6" s="1728" t="s">
        <v>1445</v>
      </c>
      <c r="H6" s="1729" t="s">
        <v>1454</v>
      </c>
      <c r="I6" s="1729" t="s">
        <v>1884</v>
      </c>
    </row>
    <row r="7" spans="1:9" ht="26.5" thickBot="1">
      <c r="A7" s="1719" t="s">
        <v>1440</v>
      </c>
      <c r="B7" s="1719" t="s">
        <v>1441</v>
      </c>
      <c r="C7" s="1717" t="s">
        <v>1458</v>
      </c>
      <c r="D7" s="1726" t="s">
        <v>1459</v>
      </c>
      <c r="E7" s="1727" t="s">
        <v>1460</v>
      </c>
      <c r="F7" s="1728" t="s">
        <v>1445</v>
      </c>
      <c r="G7" s="1728" t="s">
        <v>1445</v>
      </c>
      <c r="H7" s="1729" t="s">
        <v>1461</v>
      </c>
      <c r="I7" s="1743" t="s">
        <v>1885</v>
      </c>
    </row>
    <row r="8" spans="1:9" ht="26.5" thickBot="1">
      <c r="A8" s="1719" t="s">
        <v>1440</v>
      </c>
      <c r="B8" s="1719" t="s">
        <v>1441</v>
      </c>
      <c r="C8" s="1717" t="s">
        <v>1462</v>
      </c>
      <c r="D8" s="1726" t="s">
        <v>1463</v>
      </c>
      <c r="E8" s="1727" t="s">
        <v>1464</v>
      </c>
      <c r="F8" s="1728" t="s">
        <v>1445</v>
      </c>
      <c r="G8" s="1728" t="s">
        <v>1445</v>
      </c>
      <c r="H8" s="1729" t="s">
        <v>1465</v>
      </c>
      <c r="I8" s="1744" t="s">
        <v>2006</v>
      </c>
    </row>
    <row r="9" spans="1:9" ht="29.5" thickBot="1">
      <c r="A9" s="1719" t="s">
        <v>1440</v>
      </c>
      <c r="B9" s="1719" t="s">
        <v>1441</v>
      </c>
      <c r="C9" s="1717" t="s">
        <v>1466</v>
      </c>
      <c r="D9" s="1726" t="s">
        <v>1467</v>
      </c>
      <c r="E9" s="1727" t="s">
        <v>1468</v>
      </c>
      <c r="F9" s="1728" t="s">
        <v>1445</v>
      </c>
      <c r="G9" s="1728" t="s">
        <v>1445</v>
      </c>
      <c r="H9" s="1729" t="s">
        <v>1461</v>
      </c>
      <c r="I9" s="1743" t="s">
        <v>1883</v>
      </c>
    </row>
    <row r="10" spans="1:9" ht="125.5" thickBot="1">
      <c r="A10" s="1719" t="s">
        <v>1440</v>
      </c>
      <c r="B10" s="1719" t="s">
        <v>1441</v>
      </c>
      <c r="C10" s="1717" t="s">
        <v>1469</v>
      </c>
      <c r="D10" s="1726" t="s">
        <v>1470</v>
      </c>
      <c r="E10" s="1727" t="s">
        <v>1471</v>
      </c>
      <c r="F10" s="1728" t="s">
        <v>1445</v>
      </c>
      <c r="G10" s="1728" t="s">
        <v>1445</v>
      </c>
      <c r="H10" s="1729" t="s">
        <v>1472</v>
      </c>
      <c r="I10" s="1729" t="s">
        <v>1886</v>
      </c>
    </row>
    <row r="11" spans="1:9" ht="125.5" thickBot="1">
      <c r="A11" s="1719" t="s">
        <v>1440</v>
      </c>
      <c r="B11" s="1719" t="s">
        <v>1441</v>
      </c>
      <c r="C11" s="1717" t="s">
        <v>1473</v>
      </c>
      <c r="D11" s="1726" t="s">
        <v>1474</v>
      </c>
      <c r="E11" s="1727" t="s">
        <v>1475</v>
      </c>
      <c r="F11" s="1728" t="s">
        <v>1445</v>
      </c>
      <c r="G11" s="1728" t="s">
        <v>1445</v>
      </c>
      <c r="H11" s="1729" t="s">
        <v>1472</v>
      </c>
      <c r="I11" s="1729" t="s">
        <v>1887</v>
      </c>
    </row>
    <row r="12" spans="1:9" ht="175.5" thickBot="1">
      <c r="A12" s="1719" t="s">
        <v>1440</v>
      </c>
      <c r="B12" s="1719" t="s">
        <v>1441</v>
      </c>
      <c r="C12" s="1717" t="s">
        <v>1476</v>
      </c>
      <c r="D12" s="1726" t="s">
        <v>1477</v>
      </c>
      <c r="E12" s="1727" t="s">
        <v>1478</v>
      </c>
      <c r="F12" s="1728" t="s">
        <v>1445</v>
      </c>
      <c r="G12" s="1728" t="s">
        <v>1445</v>
      </c>
      <c r="H12" s="1729" t="s">
        <v>1472</v>
      </c>
      <c r="I12" s="1729" t="s">
        <v>1888</v>
      </c>
    </row>
    <row r="13" spans="1:9" ht="38" thickBot="1">
      <c r="A13" s="1719" t="s">
        <v>1440</v>
      </c>
      <c r="B13" s="1719" t="s">
        <v>1441</v>
      </c>
      <c r="C13" s="1717" t="s">
        <v>1479</v>
      </c>
      <c r="D13" s="1726" t="s">
        <v>1480</v>
      </c>
      <c r="E13" s="1727" t="s">
        <v>1481</v>
      </c>
      <c r="F13" s="1728" t="s">
        <v>1445</v>
      </c>
      <c r="G13" s="1728" t="s">
        <v>1445</v>
      </c>
      <c r="H13" s="1729" t="s">
        <v>1482</v>
      </c>
      <c r="I13" s="1729" t="s">
        <v>1889</v>
      </c>
    </row>
    <row r="14" spans="1:9" ht="38" thickBot="1">
      <c r="A14" s="1719" t="s">
        <v>1440</v>
      </c>
      <c r="B14" s="1719" t="s">
        <v>1441</v>
      </c>
      <c r="C14" s="1717" t="s">
        <v>1483</v>
      </c>
      <c r="D14" s="1726" t="s">
        <v>1484</v>
      </c>
      <c r="E14" s="1727" t="s">
        <v>1485</v>
      </c>
      <c r="F14" s="1728" t="s">
        <v>1445</v>
      </c>
      <c r="G14" s="1728" t="s">
        <v>1445</v>
      </c>
      <c r="H14" s="1729" t="s">
        <v>1482</v>
      </c>
      <c r="I14" s="1729" t="s">
        <v>1890</v>
      </c>
    </row>
    <row r="15" spans="1:9" ht="26.5" thickBot="1">
      <c r="A15" s="1719" t="s">
        <v>1440</v>
      </c>
      <c r="B15" s="1719" t="s">
        <v>1441</v>
      </c>
      <c r="C15" s="1717" t="s">
        <v>1486</v>
      </c>
      <c r="D15" s="1726" t="s">
        <v>1487</v>
      </c>
      <c r="E15" s="1727" t="s">
        <v>1488</v>
      </c>
      <c r="F15" s="1728" t="s">
        <v>1445</v>
      </c>
      <c r="G15" s="1728" t="s">
        <v>1489</v>
      </c>
      <c r="H15" s="1729" t="s">
        <v>1450</v>
      </c>
      <c r="I15" s="1729" t="s">
        <v>1891</v>
      </c>
    </row>
    <row r="16" spans="1:9" ht="38" thickBot="1">
      <c r="A16" s="1719" t="s">
        <v>1440</v>
      </c>
      <c r="B16" s="1719" t="s">
        <v>1441</v>
      </c>
      <c r="C16" s="1717" t="s">
        <v>1490</v>
      </c>
      <c r="D16" s="1726" t="s">
        <v>1491</v>
      </c>
      <c r="E16" s="1727" t="s">
        <v>1492</v>
      </c>
      <c r="F16" s="1728" t="s">
        <v>1445</v>
      </c>
      <c r="G16" s="1728" t="s">
        <v>1489</v>
      </c>
      <c r="H16" s="1729" t="s">
        <v>1493</v>
      </c>
      <c r="I16" s="1745">
        <f>'04 - Monthly Collection'!AA13</f>
        <v>1611.75</v>
      </c>
    </row>
    <row r="17" spans="1:9" ht="15" thickBot="1">
      <c r="A17" s="1719"/>
      <c r="B17" s="1719"/>
      <c r="C17" s="1717"/>
      <c r="D17" s="1726"/>
      <c r="E17" s="1727"/>
      <c r="F17" s="1728"/>
      <c r="G17" s="1728"/>
      <c r="H17" s="1729"/>
      <c r="I17" s="1729" t="s">
        <v>313</v>
      </c>
    </row>
    <row r="18" spans="1:9" ht="38" thickBot="1">
      <c r="A18" s="1719" t="s">
        <v>1440</v>
      </c>
      <c r="B18" s="1719" t="s">
        <v>1441</v>
      </c>
      <c r="C18" s="1717" t="s">
        <v>1494</v>
      </c>
      <c r="D18" s="1726" t="s">
        <v>1495</v>
      </c>
      <c r="E18" s="1727" t="s">
        <v>1496</v>
      </c>
      <c r="F18" s="1728" t="s">
        <v>1445</v>
      </c>
      <c r="G18" s="1728" t="s">
        <v>1489</v>
      </c>
      <c r="H18" s="1729" t="s">
        <v>1493</v>
      </c>
      <c r="I18" s="1745">
        <f>'04 - Monthly Collection'!AJ13</f>
        <v>26.09</v>
      </c>
    </row>
    <row r="19" spans="1:9" ht="15" thickBot="1">
      <c r="A19" s="1719"/>
      <c r="B19" s="1719"/>
      <c r="C19" s="1717"/>
      <c r="D19" s="1726"/>
      <c r="E19" s="1727"/>
      <c r="F19" s="1728"/>
      <c r="G19" s="1728"/>
      <c r="H19" s="1729"/>
      <c r="I19" s="1729" t="s">
        <v>313</v>
      </c>
    </row>
    <row r="20" spans="1:9" ht="38" thickBot="1">
      <c r="A20" s="1719" t="s">
        <v>1440</v>
      </c>
      <c r="B20" s="1719" t="s">
        <v>1441</v>
      </c>
      <c r="C20" s="1717" t="s">
        <v>1497</v>
      </c>
      <c r="D20" s="1726" t="s">
        <v>1498</v>
      </c>
      <c r="E20" s="1727" t="s">
        <v>1499</v>
      </c>
      <c r="F20" s="1728" t="s">
        <v>1445</v>
      </c>
      <c r="G20" s="1728" t="s">
        <v>1489</v>
      </c>
      <c r="H20" s="1729" t="s">
        <v>1493</v>
      </c>
      <c r="I20" s="1745">
        <f>'04 - Monthly Collection'!H13</f>
        <v>55943469.479999997</v>
      </c>
    </row>
    <row r="21" spans="1:9" ht="15" thickBot="1">
      <c r="A21" s="1719"/>
      <c r="B21" s="1719"/>
      <c r="C21" s="1717"/>
      <c r="D21" s="1726"/>
      <c r="E21" s="1727"/>
      <c r="F21" s="1728"/>
      <c r="G21" s="1728"/>
      <c r="H21" s="1729"/>
      <c r="I21" s="1729" t="s">
        <v>313</v>
      </c>
    </row>
    <row r="22" spans="1:9" ht="38" thickBot="1">
      <c r="A22" s="1719" t="s">
        <v>1440</v>
      </c>
      <c r="B22" s="1719" t="s">
        <v>1441</v>
      </c>
      <c r="C22" s="1717" t="s">
        <v>1500</v>
      </c>
      <c r="D22" s="1726" t="s">
        <v>1501</v>
      </c>
      <c r="E22" s="1727" t="s">
        <v>1502</v>
      </c>
      <c r="F22" s="1728" t="s">
        <v>1445</v>
      </c>
      <c r="G22" s="1728" t="s">
        <v>1489</v>
      </c>
      <c r="H22" s="1729" t="s">
        <v>1493</v>
      </c>
      <c r="I22" s="1745">
        <f>'04 - Monthly Collection'!Q13+'03 - Monthly Asset Follow up'!R18</f>
        <v>17773473.68</v>
      </c>
    </row>
    <row r="23" spans="1:9" ht="15" thickBot="1">
      <c r="A23" s="1719"/>
      <c r="B23" s="1719"/>
      <c r="C23" s="1717"/>
      <c r="D23" s="1726"/>
      <c r="E23" s="1727"/>
      <c r="F23" s="1728"/>
      <c r="G23" s="1728"/>
      <c r="H23" s="1729"/>
      <c r="I23" s="1729" t="s">
        <v>313</v>
      </c>
    </row>
    <row r="24" spans="1:9" ht="26.5" thickBot="1">
      <c r="A24" s="1719" t="s">
        <v>1440</v>
      </c>
      <c r="B24" s="1719" t="s">
        <v>1441</v>
      </c>
      <c r="C24" s="1717" t="s">
        <v>1503</v>
      </c>
      <c r="D24" s="1726" t="s">
        <v>1504</v>
      </c>
      <c r="E24" s="1727" t="s">
        <v>1505</v>
      </c>
      <c r="F24" s="1728" t="s">
        <v>1445</v>
      </c>
      <c r="G24" s="1728" t="s">
        <v>1489</v>
      </c>
      <c r="H24" s="1729" t="s">
        <v>1482</v>
      </c>
      <c r="I24" s="1729" t="s">
        <v>1890</v>
      </c>
    </row>
    <row r="25" spans="1:9" ht="50.5" thickBot="1">
      <c r="A25" s="1719" t="s">
        <v>1440</v>
      </c>
      <c r="B25" s="1719" t="s">
        <v>1441</v>
      </c>
      <c r="C25" s="1717" t="s">
        <v>1506</v>
      </c>
      <c r="D25" s="1726" t="s">
        <v>1507</v>
      </c>
      <c r="E25" s="1727" t="s">
        <v>1508</v>
      </c>
      <c r="F25" s="1728" t="s">
        <v>1445</v>
      </c>
      <c r="G25" s="1728" t="s">
        <v>1445</v>
      </c>
      <c r="H25" s="1729" t="s">
        <v>1493</v>
      </c>
      <c r="I25" s="1745">
        <f>'15 - Priority of Payments'!J35</f>
        <v>3668750.8499998162</v>
      </c>
    </row>
    <row r="26" spans="1:9" ht="15" thickBot="1">
      <c r="A26" s="1719"/>
      <c r="B26" s="1719"/>
      <c r="C26" s="1717"/>
      <c r="D26" s="1726"/>
      <c r="E26" s="1727"/>
      <c r="F26" s="1728"/>
      <c r="G26" s="1728"/>
      <c r="H26" s="1729"/>
      <c r="I26" s="1729" t="s">
        <v>313</v>
      </c>
    </row>
    <row r="27" spans="1:9" ht="26.5" thickBot="1">
      <c r="A27" s="1719" t="s">
        <v>1440</v>
      </c>
      <c r="B27" s="1719" t="s">
        <v>1441</v>
      </c>
      <c r="C27" s="1717" t="s">
        <v>1509</v>
      </c>
      <c r="D27" s="1730" t="s">
        <v>1510</v>
      </c>
      <c r="E27" s="1727" t="s">
        <v>1511</v>
      </c>
      <c r="F27" s="1728" t="s">
        <v>1445</v>
      </c>
      <c r="G27" s="1728" t="s">
        <v>1445</v>
      </c>
      <c r="H27" s="1728" t="s">
        <v>1482</v>
      </c>
      <c r="I27" s="1729" t="s">
        <v>1890</v>
      </c>
    </row>
    <row r="28" spans="1:9" ht="50.5" thickBot="1">
      <c r="A28" s="1719" t="s">
        <v>1440</v>
      </c>
      <c r="B28" s="1719" t="s">
        <v>1441</v>
      </c>
      <c r="C28" s="1717" t="s">
        <v>1512</v>
      </c>
      <c r="D28" s="1726" t="s">
        <v>1513</v>
      </c>
      <c r="E28" s="1727" t="s">
        <v>1514</v>
      </c>
      <c r="F28" s="1728" t="s">
        <v>1445</v>
      </c>
      <c r="G28" s="1728" t="s">
        <v>1445</v>
      </c>
      <c r="H28" s="1729" t="s">
        <v>1515</v>
      </c>
      <c r="I28" s="1745">
        <f>'16 - Simplified Balance Sheet'!E14/('16 - Simplified Balance Sheet'!J13+'16 - Simplified Balance Sheet'!J15)</f>
        <v>0.99999991242433628</v>
      </c>
    </row>
    <row r="29" spans="1:9" ht="75.5" thickBot="1">
      <c r="A29" s="1719" t="s">
        <v>1440</v>
      </c>
      <c r="B29" s="1719" t="s">
        <v>1441</v>
      </c>
      <c r="C29" s="1717" t="s">
        <v>1516</v>
      </c>
      <c r="D29" s="1726" t="s">
        <v>1517</v>
      </c>
      <c r="E29" s="1727" t="s">
        <v>1518</v>
      </c>
      <c r="F29" s="1728" t="s">
        <v>1445</v>
      </c>
      <c r="G29" s="1728" t="s">
        <v>1445</v>
      </c>
      <c r="H29" s="1729" t="s">
        <v>1515</v>
      </c>
      <c r="I29" s="1745">
        <f>100*(1-((1-('06 - Prepayment Rate'!E12/'06 - Prepayment Rate'!F12))^12))</f>
        <v>2.0653382834208256</v>
      </c>
    </row>
    <row r="30" spans="1:9" ht="38" thickBot="1">
      <c r="A30" s="1719" t="s">
        <v>1440</v>
      </c>
      <c r="B30" s="1719" t="s">
        <v>1441</v>
      </c>
      <c r="C30" s="1717" t="s">
        <v>1519</v>
      </c>
      <c r="D30" s="1726" t="s">
        <v>1520</v>
      </c>
      <c r="E30" s="1727" t="s">
        <v>1521</v>
      </c>
      <c r="F30" s="1728" t="s">
        <v>1445</v>
      </c>
      <c r="G30" s="1728" t="s">
        <v>1445</v>
      </c>
      <c r="H30" s="1729" t="s">
        <v>1493</v>
      </c>
      <c r="I30" s="1750">
        <v>0</v>
      </c>
    </row>
    <row r="31" spans="1:9" ht="15" thickBot="1">
      <c r="A31" s="1719"/>
      <c r="B31" s="1719"/>
      <c r="C31" s="1717"/>
      <c r="D31" s="1726"/>
      <c r="E31" s="1727"/>
      <c r="F31" s="1728"/>
      <c r="G31" s="1728"/>
      <c r="H31" s="1729"/>
      <c r="I31" s="1729" t="s">
        <v>313</v>
      </c>
    </row>
    <row r="32" spans="1:9" ht="50.5" thickBot="1">
      <c r="A32" s="1719" t="s">
        <v>1440</v>
      </c>
      <c r="B32" s="1719" t="s">
        <v>1441</v>
      </c>
      <c r="C32" s="1717" t="s">
        <v>1522</v>
      </c>
      <c r="D32" s="1726" t="s">
        <v>1523</v>
      </c>
      <c r="E32" s="1727" t="s">
        <v>1524</v>
      </c>
      <c r="F32" s="1728" t="s">
        <v>1445</v>
      </c>
      <c r="G32" s="1728" t="s">
        <v>1445</v>
      </c>
      <c r="H32" s="1729" t="s">
        <v>1493</v>
      </c>
      <c r="I32" s="1750">
        <v>0</v>
      </c>
    </row>
    <row r="33" spans="1:9" ht="15" thickBot="1">
      <c r="A33" s="1719"/>
      <c r="B33" s="1719"/>
      <c r="C33" s="1717"/>
      <c r="D33" s="1726"/>
      <c r="E33" s="1727"/>
      <c r="F33" s="1728"/>
      <c r="G33" s="1728"/>
      <c r="H33" s="1729"/>
      <c r="I33" s="1729" t="s">
        <v>313</v>
      </c>
    </row>
    <row r="34" spans="1:9" ht="50.5" thickBot="1">
      <c r="A34" s="1719" t="s">
        <v>1440</v>
      </c>
      <c r="B34" s="1719" t="s">
        <v>1441</v>
      </c>
      <c r="C34" s="1717" t="s">
        <v>1525</v>
      </c>
      <c r="D34" s="1726" t="s">
        <v>1526</v>
      </c>
      <c r="E34" s="1727" t="s">
        <v>1527</v>
      </c>
      <c r="F34" s="1728" t="s">
        <v>1489</v>
      </c>
      <c r="G34" s="1728" t="s">
        <v>1489</v>
      </c>
      <c r="H34" s="1729" t="s">
        <v>1493</v>
      </c>
      <c r="I34" s="1745">
        <f>'03 - Monthly Asset Follow up'!M17</f>
        <v>3743629.77</v>
      </c>
    </row>
    <row r="35" spans="1:9" ht="15" thickBot="1">
      <c r="A35" s="1719"/>
      <c r="B35" s="1719"/>
      <c r="C35" s="1717"/>
      <c r="D35" s="1726"/>
      <c r="E35" s="1727"/>
      <c r="F35" s="1728"/>
      <c r="G35" s="1728"/>
      <c r="H35" s="1729"/>
      <c r="I35" s="1729" t="s">
        <v>313</v>
      </c>
    </row>
    <row r="36" spans="1:9" ht="88" thickBot="1">
      <c r="A36" s="1719" t="s">
        <v>1440</v>
      </c>
      <c r="B36" s="1719" t="s">
        <v>1441</v>
      </c>
      <c r="C36" s="1717" t="s">
        <v>1528</v>
      </c>
      <c r="D36" s="1726" t="s">
        <v>1529</v>
      </c>
      <c r="E36" s="1727" t="s">
        <v>1530</v>
      </c>
      <c r="F36" s="1728" t="s">
        <v>1445</v>
      </c>
      <c r="G36" s="1728" t="s">
        <v>1445</v>
      </c>
      <c r="H36" s="1729" t="s">
        <v>1493</v>
      </c>
      <c r="I36" s="1729">
        <v>0</v>
      </c>
    </row>
    <row r="37" spans="1:9" ht="15" thickBot="1">
      <c r="A37" s="1719"/>
      <c r="B37" s="1719"/>
      <c r="C37" s="1717"/>
      <c r="D37" s="1726"/>
      <c r="E37" s="1727"/>
      <c r="F37" s="1728"/>
      <c r="G37" s="1728"/>
      <c r="H37" s="1729"/>
      <c r="I37" s="1729" t="s">
        <v>313</v>
      </c>
    </row>
    <row r="38" spans="1:9" ht="75.5" thickBot="1">
      <c r="A38" s="1719" t="s">
        <v>1440</v>
      </c>
      <c r="B38" s="1719" t="s">
        <v>1441</v>
      </c>
      <c r="C38" s="1717" t="s">
        <v>1531</v>
      </c>
      <c r="D38" s="1726" t="s">
        <v>1532</v>
      </c>
      <c r="E38" s="1727" t="s">
        <v>1533</v>
      </c>
      <c r="F38" s="1728" t="s">
        <v>1445</v>
      </c>
      <c r="G38" s="1728" t="s">
        <v>1445</v>
      </c>
      <c r="H38" s="1729" t="s">
        <v>1515</v>
      </c>
      <c r="I38" s="1729">
        <f>100*(1-(1-('03 - Monthly Asset Follow up'!BM17/'03 - Monthly Asset Follow up'!C17))^12)</f>
        <v>6.2122474129411298E-2</v>
      </c>
    </row>
    <row r="39" spans="1:9" ht="50.5" thickBot="1">
      <c r="A39" s="1719" t="s">
        <v>1440</v>
      </c>
      <c r="B39" s="1719" t="s">
        <v>1441</v>
      </c>
      <c r="C39" s="1717" t="s">
        <v>1534</v>
      </c>
      <c r="D39" s="1726" t="s">
        <v>1535</v>
      </c>
      <c r="E39" s="1727" t="s">
        <v>1536</v>
      </c>
      <c r="F39" s="1728" t="s">
        <v>1445</v>
      </c>
      <c r="G39" s="1728" t="s">
        <v>1445</v>
      </c>
      <c r="H39" s="1729" t="s">
        <v>1493</v>
      </c>
      <c r="I39" s="1745">
        <f>'03 - Monthly Asset Follow up'!BM17</f>
        <v>411276.35</v>
      </c>
    </row>
    <row r="40" spans="1:9" ht="15" thickBot="1">
      <c r="A40" s="1719"/>
      <c r="B40" s="1719"/>
      <c r="C40" s="1717"/>
      <c r="D40" s="1726"/>
      <c r="E40" s="1727"/>
      <c r="F40" s="1728"/>
      <c r="G40" s="1728"/>
      <c r="H40" s="1729"/>
      <c r="I40" s="1729" t="s">
        <v>313</v>
      </c>
    </row>
    <row r="41" spans="1:9" ht="50.5" thickBot="1">
      <c r="A41" s="1719" t="s">
        <v>1440</v>
      </c>
      <c r="B41" s="1719" t="s">
        <v>1441</v>
      </c>
      <c r="C41" s="1717" t="s">
        <v>1537</v>
      </c>
      <c r="D41" s="1726" t="s">
        <v>1538</v>
      </c>
      <c r="E41" s="1727" t="s">
        <v>1539</v>
      </c>
      <c r="F41" s="1728" t="s">
        <v>1489</v>
      </c>
      <c r="G41" s="1728" t="s">
        <v>1489</v>
      </c>
      <c r="H41" s="1729" t="s">
        <v>1493</v>
      </c>
      <c r="I41" s="1729"/>
    </row>
    <row r="42" spans="1:9" ht="15" thickBot="1">
      <c r="A42" s="1719"/>
      <c r="B42" s="1719"/>
      <c r="C42" s="1717"/>
      <c r="D42" s="1726"/>
      <c r="E42" s="1727"/>
      <c r="F42" s="1728"/>
      <c r="G42" s="1728"/>
      <c r="H42" s="1729"/>
      <c r="I42" s="1729" t="s">
        <v>313</v>
      </c>
    </row>
    <row r="43" spans="1:9" ht="75.5" thickBot="1">
      <c r="A43" s="1719" t="s">
        <v>1440</v>
      </c>
      <c r="B43" s="1719" t="s">
        <v>1441</v>
      </c>
      <c r="C43" s="1717" t="s">
        <v>1540</v>
      </c>
      <c r="D43" s="1726" t="s">
        <v>1541</v>
      </c>
      <c r="E43" s="1727" t="s">
        <v>1542</v>
      </c>
      <c r="F43" s="1728" t="s">
        <v>1445</v>
      </c>
      <c r="G43" s="1728" t="s">
        <v>1489</v>
      </c>
      <c r="H43" s="1729" t="s">
        <v>1472</v>
      </c>
      <c r="I43" s="1729" t="s">
        <v>1891</v>
      </c>
    </row>
    <row r="44" spans="1:9" ht="38" thickBot="1">
      <c r="A44" s="1719" t="s">
        <v>1440</v>
      </c>
      <c r="B44" s="1719" t="s">
        <v>1441</v>
      </c>
      <c r="C44" s="1717" t="s">
        <v>1543</v>
      </c>
      <c r="D44" s="1726" t="s">
        <v>1544</v>
      </c>
      <c r="E44" s="1727" t="s">
        <v>1545</v>
      </c>
      <c r="F44" s="1728" t="s">
        <v>1445</v>
      </c>
      <c r="G44" s="1728" t="s">
        <v>1489</v>
      </c>
      <c r="H44" s="1729" t="s">
        <v>1515</v>
      </c>
      <c r="I44" s="1729" t="s">
        <v>1891</v>
      </c>
    </row>
    <row r="45" spans="1:9" ht="38" thickBot="1">
      <c r="A45" s="1719" t="s">
        <v>1440</v>
      </c>
      <c r="B45" s="1719" t="s">
        <v>1441</v>
      </c>
      <c r="C45" s="1717" t="s">
        <v>1546</v>
      </c>
      <c r="D45" s="1726" t="s">
        <v>1547</v>
      </c>
      <c r="E45" s="1727" t="s">
        <v>1548</v>
      </c>
      <c r="F45" s="1728" t="s">
        <v>1445</v>
      </c>
      <c r="G45" s="1728" t="s">
        <v>1489</v>
      </c>
      <c r="H45" s="1729" t="s">
        <v>1515</v>
      </c>
      <c r="I45" s="1729" t="s">
        <v>1891</v>
      </c>
    </row>
    <row r="46" spans="1:9" ht="38" thickBot="1">
      <c r="A46" s="1719" t="s">
        <v>1440</v>
      </c>
      <c r="B46" s="1719" t="s">
        <v>1441</v>
      </c>
      <c r="C46" s="1717" t="s">
        <v>1549</v>
      </c>
      <c r="D46" s="1726" t="s">
        <v>1550</v>
      </c>
      <c r="E46" s="1727" t="s">
        <v>1551</v>
      </c>
      <c r="F46" s="1728" t="s">
        <v>1445</v>
      </c>
      <c r="G46" s="1728" t="s">
        <v>1489</v>
      </c>
      <c r="H46" s="1729" t="s">
        <v>1515</v>
      </c>
      <c r="I46" s="1729" t="s">
        <v>1891</v>
      </c>
    </row>
    <row r="47" spans="1:9" ht="38" thickBot="1">
      <c r="A47" s="1719" t="s">
        <v>1440</v>
      </c>
      <c r="B47" s="1719" t="s">
        <v>1441</v>
      </c>
      <c r="C47" s="1717" t="s">
        <v>1552</v>
      </c>
      <c r="D47" s="1726" t="s">
        <v>1553</v>
      </c>
      <c r="E47" s="1727" t="s">
        <v>1554</v>
      </c>
      <c r="F47" s="1728" t="s">
        <v>1445</v>
      </c>
      <c r="G47" s="1728" t="s">
        <v>1489</v>
      </c>
      <c r="H47" s="1729" t="s">
        <v>1515</v>
      </c>
      <c r="I47" s="1729" t="s">
        <v>1891</v>
      </c>
    </row>
    <row r="48" spans="1:9" ht="38" thickBot="1">
      <c r="A48" s="1719" t="s">
        <v>1440</v>
      </c>
      <c r="B48" s="1719" t="s">
        <v>1441</v>
      </c>
      <c r="C48" s="1717" t="s">
        <v>1555</v>
      </c>
      <c r="D48" s="1726" t="s">
        <v>1556</v>
      </c>
      <c r="E48" s="1727" t="s">
        <v>1557</v>
      </c>
      <c r="F48" s="1728" t="s">
        <v>1445</v>
      </c>
      <c r="G48" s="1728" t="s">
        <v>1489</v>
      </c>
      <c r="H48" s="1729" t="s">
        <v>1515</v>
      </c>
      <c r="I48" s="1729" t="s">
        <v>1891</v>
      </c>
    </row>
    <row r="49" spans="1:16" ht="38" thickBot="1">
      <c r="A49" s="1719" t="s">
        <v>1440</v>
      </c>
      <c r="B49" s="1719" t="s">
        <v>1441</v>
      </c>
      <c r="C49" s="1717" t="s">
        <v>1558</v>
      </c>
      <c r="D49" s="1726" t="s">
        <v>1559</v>
      </c>
      <c r="E49" s="1727" t="s">
        <v>1560</v>
      </c>
      <c r="F49" s="1728" t="s">
        <v>1445</v>
      </c>
      <c r="G49" s="1728" t="s">
        <v>1489</v>
      </c>
      <c r="H49" s="1729" t="s">
        <v>1515</v>
      </c>
      <c r="I49" s="1729" t="s">
        <v>1891</v>
      </c>
    </row>
    <row r="50" spans="1:16" ht="38" thickBot="1">
      <c r="A50" s="1719" t="s">
        <v>1440</v>
      </c>
      <c r="B50" s="1719" t="s">
        <v>1441</v>
      </c>
      <c r="C50" s="1717" t="s">
        <v>1561</v>
      </c>
      <c r="D50" s="1726" t="s">
        <v>1562</v>
      </c>
      <c r="E50" s="1727" t="s">
        <v>1563</v>
      </c>
      <c r="F50" s="1728" t="s">
        <v>1445</v>
      </c>
      <c r="G50" s="1728" t="s">
        <v>1489</v>
      </c>
      <c r="H50" s="1729" t="s">
        <v>1515</v>
      </c>
      <c r="I50" s="1729" t="s">
        <v>1891</v>
      </c>
    </row>
    <row r="51" spans="1:16" ht="50.5" thickBot="1">
      <c r="A51" s="1719" t="s">
        <v>1440</v>
      </c>
      <c r="B51" s="1719" t="s">
        <v>1441</v>
      </c>
      <c r="C51" s="1717" t="s">
        <v>1564</v>
      </c>
      <c r="D51" s="1726" t="s">
        <v>1565</v>
      </c>
      <c r="E51" s="1727" t="s">
        <v>1566</v>
      </c>
      <c r="F51" s="1728" t="s">
        <v>1445</v>
      </c>
      <c r="G51" s="1728" t="s">
        <v>1445</v>
      </c>
      <c r="H51" s="1729" t="s">
        <v>1515</v>
      </c>
      <c r="I51" s="1729">
        <f>'08 - Delinquent Home Loans Stat'!G13/'08 - Delinquent Home Loans Stat'!C13</f>
        <v>2.4194558733738442E-3</v>
      </c>
    </row>
    <row r="52" spans="1:16" ht="50.5" thickBot="1">
      <c r="A52" s="1719" t="s">
        <v>1440</v>
      </c>
      <c r="B52" s="1719" t="s">
        <v>1441</v>
      </c>
      <c r="C52" s="1717" t="s">
        <v>1567</v>
      </c>
      <c r="D52" s="1726" t="s">
        <v>1568</v>
      </c>
      <c r="E52" s="1727" t="s">
        <v>1569</v>
      </c>
      <c r="F52" s="1728" t="s">
        <v>1445</v>
      </c>
      <c r="G52" s="1728" t="s">
        <v>1445</v>
      </c>
      <c r="H52" s="1729" t="s">
        <v>1515</v>
      </c>
      <c r="I52" s="1729">
        <f>'08 - Delinquent Home Loans Stat'!I13/'08 - Delinquent Home Loans Stat'!C13</f>
        <v>9.5313034679887375E-4</v>
      </c>
    </row>
    <row r="53" spans="1:16" ht="50.5" thickBot="1">
      <c r="A53" s="1719" t="s">
        <v>1440</v>
      </c>
      <c r="B53" s="1719" t="s">
        <v>1441</v>
      </c>
      <c r="C53" s="1717" t="s">
        <v>1570</v>
      </c>
      <c r="D53" s="1726" t="s">
        <v>1571</v>
      </c>
      <c r="E53" s="1727" t="s">
        <v>1572</v>
      </c>
      <c r="F53" s="1728" t="s">
        <v>1445</v>
      </c>
      <c r="G53" s="1728" t="s">
        <v>1445</v>
      </c>
      <c r="H53" s="1729" t="s">
        <v>1515</v>
      </c>
      <c r="I53" s="1729">
        <f>'08 - Delinquent Home Loans Stat'!K13/'08 - Delinquent Home Loans Stat'!C13</f>
        <v>2.8352381655408784E-4</v>
      </c>
    </row>
    <row r="54" spans="1:16" ht="50.5" thickBot="1">
      <c r="A54" s="1719" t="s">
        <v>1440</v>
      </c>
      <c r="B54" s="1719" t="s">
        <v>1441</v>
      </c>
      <c r="C54" s="1717" t="s">
        <v>1573</v>
      </c>
      <c r="D54" s="1726" t="s">
        <v>1574</v>
      </c>
      <c r="E54" s="1727" t="s">
        <v>1575</v>
      </c>
      <c r="F54" s="1728" t="s">
        <v>1445</v>
      </c>
      <c r="G54" s="1728" t="s">
        <v>1445</v>
      </c>
      <c r="H54" s="1729" t="s">
        <v>1515</v>
      </c>
      <c r="I54" s="1729">
        <f>'08 - Delinquent Home Loans Stat'!M13/'08 - Delinquent Home Loans Stat'!C13</f>
        <v>1.768229382938064E-4</v>
      </c>
    </row>
    <row r="55" spans="1:16" ht="50.5" thickBot="1">
      <c r="A55" s="1719" t="s">
        <v>1440</v>
      </c>
      <c r="B55" s="1719" t="s">
        <v>1441</v>
      </c>
      <c r="C55" s="1717" t="s">
        <v>1576</v>
      </c>
      <c r="D55" s="1726" t="s">
        <v>1577</v>
      </c>
      <c r="E55" s="1727" t="s">
        <v>1578</v>
      </c>
      <c r="F55" s="1728" t="s">
        <v>1445</v>
      </c>
      <c r="G55" s="1728" t="s">
        <v>1445</v>
      </c>
      <c r="H55" s="1729" t="s">
        <v>1515</v>
      </c>
      <c r="I55" s="1729">
        <f>'08 - Delinquent Home Loans Stat'!O13/'08 - Delinquent Home Loans Stat'!C13</f>
        <v>0</v>
      </c>
    </row>
    <row r="56" spans="1:16" ht="50.5" thickBot="1">
      <c r="A56" s="1719" t="s">
        <v>1440</v>
      </c>
      <c r="B56" s="1719" t="s">
        <v>1441</v>
      </c>
      <c r="C56" s="1717" t="s">
        <v>1579</v>
      </c>
      <c r="D56" s="1726" t="s">
        <v>1580</v>
      </c>
      <c r="E56" s="1727" t="s">
        <v>1581</v>
      </c>
      <c r="F56" s="1728" t="s">
        <v>1445</v>
      </c>
      <c r="G56" s="1728" t="s">
        <v>1445</v>
      </c>
      <c r="H56" s="1729" t="s">
        <v>1515</v>
      </c>
      <c r="I56" s="1729">
        <f>'08 - Delinquent Home Loans Stat'!Q13/'08 - Delinquent Home Loans Stat'!C13</f>
        <v>0</v>
      </c>
    </row>
    <row r="57" spans="1:16" ht="50.5" thickBot="1">
      <c r="A57" s="1719" t="s">
        <v>1440</v>
      </c>
      <c r="B57" s="1719" t="s">
        <v>1441</v>
      </c>
      <c r="C57" s="1717" t="s">
        <v>1582</v>
      </c>
      <c r="D57" s="1726" t="s">
        <v>1583</v>
      </c>
      <c r="E57" s="1727" t="s">
        <v>1584</v>
      </c>
      <c r="F57" s="1728" t="s">
        <v>1445</v>
      </c>
      <c r="G57" s="1728" t="s">
        <v>1445</v>
      </c>
      <c r="H57" s="1729" t="s">
        <v>1515</v>
      </c>
      <c r="I57" s="1729">
        <f>('08 - Delinquent Home Loans Stat'!S13+'08 - Delinquent Home Loans Stat'!U13+'08 - Delinquent Home Loans Stat'!W13+'08 - Delinquent Home Loans Stat'!Y13+'08 - Delinquent Home Loans Stat'!AA13+'08 - Delinquent Home Loans Stat'!AC13)/'08 - Delinquent Home Loans Stat'!C13</f>
        <v>0</v>
      </c>
    </row>
    <row r="58" spans="1:16" ht="26.5" thickBot="1">
      <c r="A58" s="1719" t="s">
        <v>1440</v>
      </c>
      <c r="B58" s="1719" t="s">
        <v>1585</v>
      </c>
      <c r="C58" s="1720" t="s">
        <v>1585</v>
      </c>
      <c r="D58" s="1721"/>
      <c r="E58" s="1722"/>
      <c r="F58" s="1723" t="s">
        <v>147</v>
      </c>
      <c r="G58" s="1723" t="s">
        <v>147</v>
      </c>
      <c r="H58" s="1724"/>
      <c r="I58" s="1725"/>
    </row>
    <row r="59" spans="1:16" ht="26.5" thickBot="1">
      <c r="A59" s="1719" t="s">
        <v>1440</v>
      </c>
      <c r="B59" s="1719" t="s">
        <v>1585</v>
      </c>
      <c r="C59" s="1717" t="s">
        <v>1586</v>
      </c>
      <c r="D59" s="1726" t="s">
        <v>1443</v>
      </c>
      <c r="E59" s="1727" t="s">
        <v>1587</v>
      </c>
      <c r="F59" s="1728" t="s">
        <v>1445</v>
      </c>
      <c r="G59" s="1728" t="s">
        <v>1445</v>
      </c>
      <c r="H59" s="1729" t="s">
        <v>1446</v>
      </c>
      <c r="I59" s="1729"/>
    </row>
    <row r="60" spans="1:16" ht="38" thickBot="1">
      <c r="A60" s="1719" t="s">
        <v>1440</v>
      </c>
      <c r="B60" s="1719" t="s">
        <v>1585</v>
      </c>
      <c r="C60" s="1717" t="s">
        <v>1588</v>
      </c>
      <c r="D60" s="1726" t="s">
        <v>1589</v>
      </c>
      <c r="E60" s="1727" t="s">
        <v>1590</v>
      </c>
      <c r="F60" s="1728" t="s">
        <v>1445</v>
      </c>
      <c r="G60" s="1728" t="s">
        <v>1445</v>
      </c>
      <c r="H60" s="1729" t="s">
        <v>1591</v>
      </c>
      <c r="I60" s="1745" t="str">
        <f>'XX - Events'!C10</f>
        <v>Servicer Termination Events</v>
      </c>
      <c r="J60" s="1745" t="str">
        <f>'XX - Events'!C22</f>
        <v>Sequential Amortisation Event</v>
      </c>
      <c r="K60" s="1745" t="str">
        <f>'XX - Events'!C28</f>
        <v>Borrower Notification Events</v>
      </c>
      <c r="L60" s="1745" t="str">
        <f>'XX - Events'!C37</f>
        <v>Issuer Liquidation Event</v>
      </c>
      <c r="M60" s="1745" t="str">
        <f>'XX - Events'!C47</f>
        <v>Accelerated Amortisation Event</v>
      </c>
      <c r="N60" s="1745" t="str">
        <f>'XX - Events'!C52</f>
        <v>Servicer Downgrade Event</v>
      </c>
      <c r="O60" s="1745" t="str">
        <f>'XX - Events'!C58</f>
        <v>Insolvency Event</v>
      </c>
      <c r="P60" s="1745" t="str">
        <f>'XX - Events'!C62</f>
        <v>Breach of the Account Bank's obligations</v>
      </c>
    </row>
    <row r="61" spans="1:16" ht="38" thickBot="1">
      <c r="A61" s="1719" t="s">
        <v>1440</v>
      </c>
      <c r="B61" s="1719" t="s">
        <v>1585</v>
      </c>
      <c r="C61" s="1717" t="s">
        <v>1592</v>
      </c>
      <c r="D61" s="1726" t="s">
        <v>1593</v>
      </c>
      <c r="E61" s="1727" t="s">
        <v>1594</v>
      </c>
      <c r="F61" s="1728" t="s">
        <v>1445</v>
      </c>
      <c r="G61" s="1728" t="s">
        <v>1445</v>
      </c>
      <c r="H61" s="1729" t="s">
        <v>1591</v>
      </c>
      <c r="I61" s="1729" t="str">
        <f>I60</f>
        <v>Servicer Termination Events</v>
      </c>
      <c r="J61" s="1729" t="str">
        <f t="shared" ref="J61:N61" si="0">J60</f>
        <v>Sequential Amortisation Event</v>
      </c>
      <c r="K61" s="1745" t="str">
        <f>K60</f>
        <v>Borrower Notification Events</v>
      </c>
      <c r="L61" s="1729" t="str">
        <f t="shared" si="0"/>
        <v>Issuer Liquidation Event</v>
      </c>
      <c r="M61" s="1729" t="str">
        <f t="shared" si="0"/>
        <v>Accelerated Amortisation Event</v>
      </c>
      <c r="N61" s="1729" t="str">
        <f t="shared" si="0"/>
        <v>Servicer Downgrade Event</v>
      </c>
      <c r="O61" s="1729" t="str">
        <f t="shared" ref="O61" si="1">O60</f>
        <v>Insolvency Event</v>
      </c>
      <c r="P61" s="1729" t="str">
        <f t="shared" ref="P61" si="2">P60</f>
        <v>Breach of the Account Bank's obligations</v>
      </c>
    </row>
    <row r="62" spans="1:16" ht="338" thickBot="1">
      <c r="A62" s="1719" t="s">
        <v>1440</v>
      </c>
      <c r="B62" s="1719" t="s">
        <v>1585</v>
      </c>
      <c r="C62" s="1717" t="s">
        <v>1595</v>
      </c>
      <c r="D62" s="1726" t="s">
        <v>1596</v>
      </c>
      <c r="E62" s="1727" t="s">
        <v>1597</v>
      </c>
      <c r="F62" s="1728" t="s">
        <v>1445</v>
      </c>
      <c r="G62" s="1728" t="s">
        <v>1445</v>
      </c>
      <c r="H62" s="1729" t="s">
        <v>1598</v>
      </c>
      <c r="I62" s="1727" t="s">
        <v>1902</v>
      </c>
      <c r="J62" s="1729" t="str">
        <f>'XX - Events'!C24&amp;'XX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745" t="str">
        <f>'XX - Events'!C30&amp;'XX - Events'!C32&amp;'XX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745" t="str">
        <f>'XX - Events'!C39&amp;'XX - Events'!C41&amp;'XX - Events'!C43&amp;'XX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745" t="str">
        <f>'XX - Events'!C49</f>
        <v>During the Amortisation Period, all or part of the Class A Notes Interest Amount has remained unpaid for eight (8) Business Days following a Payment Date.</v>
      </c>
      <c r="N62" s="1745" t="str">
        <f>'XX - Events'!C54&amp;'XX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745" t="str">
        <f>'XX - Events'!C60</f>
        <v>If the Account Bank is subject to a proceeding governed by the provisions of Book VI of the French Commercial Code.</v>
      </c>
      <c r="P62" s="1745" t="str">
        <f>'XX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719" t="s">
        <v>1440</v>
      </c>
      <c r="B63" s="1719" t="s">
        <v>1585</v>
      </c>
      <c r="C63" s="1717" t="s">
        <v>1599</v>
      </c>
      <c r="D63" s="1726" t="s">
        <v>1600</v>
      </c>
      <c r="E63" s="1727" t="s">
        <v>1601</v>
      </c>
      <c r="F63" s="1728" t="s">
        <v>1445</v>
      </c>
      <c r="G63" s="1728" t="s">
        <v>1489</v>
      </c>
      <c r="H63" s="1729" t="s">
        <v>1602</v>
      </c>
      <c r="I63" s="1729" t="s">
        <v>1891</v>
      </c>
      <c r="J63" s="1729" t="s">
        <v>1891</v>
      </c>
      <c r="K63" s="1729" t="s">
        <v>1891</v>
      </c>
      <c r="L63" s="1729" t="s">
        <v>1891</v>
      </c>
      <c r="M63" s="1729" t="s">
        <v>1891</v>
      </c>
      <c r="N63" s="1729" t="s">
        <v>1891</v>
      </c>
      <c r="O63" s="1729" t="s">
        <v>1891</v>
      </c>
      <c r="P63" s="1729" t="s">
        <v>1891</v>
      </c>
    </row>
    <row r="64" spans="1:16" ht="50.5" thickBot="1">
      <c r="A64" s="1719" t="s">
        <v>1440</v>
      </c>
      <c r="B64" s="1719" t="s">
        <v>1585</v>
      </c>
      <c r="C64" s="1717" t="s">
        <v>1603</v>
      </c>
      <c r="D64" s="1726" t="s">
        <v>1604</v>
      </c>
      <c r="E64" s="1727" t="s">
        <v>1605</v>
      </c>
      <c r="F64" s="1728" t="s">
        <v>1445</v>
      </c>
      <c r="G64" s="1728" t="s">
        <v>1489</v>
      </c>
      <c r="H64" s="1729" t="s">
        <v>1602</v>
      </c>
      <c r="I64" s="1729" t="s">
        <v>1891</v>
      </c>
      <c r="J64" s="1729" t="s">
        <v>1891</v>
      </c>
      <c r="K64" s="1729" t="s">
        <v>1891</v>
      </c>
      <c r="L64" s="1729" t="s">
        <v>1891</v>
      </c>
      <c r="M64" s="1729" t="s">
        <v>1891</v>
      </c>
      <c r="N64" s="1729" t="s">
        <v>1891</v>
      </c>
      <c r="O64" s="1729" t="s">
        <v>1891</v>
      </c>
      <c r="P64" s="1729" t="s">
        <v>1891</v>
      </c>
    </row>
    <row r="65" spans="1:17" ht="38" thickBot="1">
      <c r="A65" s="1719" t="s">
        <v>1440</v>
      </c>
      <c r="B65" s="1719" t="s">
        <v>1585</v>
      </c>
      <c r="C65" s="1717" t="s">
        <v>1606</v>
      </c>
      <c r="D65" s="1726" t="s">
        <v>1607</v>
      </c>
      <c r="E65" s="1727" t="s">
        <v>1608</v>
      </c>
      <c r="F65" s="1728" t="s">
        <v>1445</v>
      </c>
      <c r="G65" s="1728" t="s">
        <v>1445</v>
      </c>
      <c r="H65" s="1729" t="s">
        <v>1482</v>
      </c>
      <c r="I65" s="1729" t="s">
        <v>1890</v>
      </c>
      <c r="J65" s="1729" t="s">
        <v>1890</v>
      </c>
      <c r="K65" s="1729" t="s">
        <v>1890</v>
      </c>
      <c r="L65" s="1729" t="s">
        <v>1890</v>
      </c>
      <c r="M65" s="1729" t="s">
        <v>1890</v>
      </c>
      <c r="N65" s="1729" t="s">
        <v>1890</v>
      </c>
      <c r="O65" s="1729" t="s">
        <v>1890</v>
      </c>
      <c r="P65" s="1729" t="s">
        <v>1890</v>
      </c>
    </row>
    <row r="66" spans="1:17" ht="26.5" thickBot="1">
      <c r="A66" s="1719" t="s">
        <v>1440</v>
      </c>
      <c r="B66" s="1719" t="s">
        <v>1585</v>
      </c>
      <c r="C66" s="1717" t="s">
        <v>1609</v>
      </c>
      <c r="D66" s="1726" t="s">
        <v>1610</v>
      </c>
      <c r="E66" s="1727" t="s">
        <v>1611</v>
      </c>
      <c r="F66" s="1728" t="s">
        <v>1445</v>
      </c>
      <c r="G66" s="1728" t="s">
        <v>1489</v>
      </c>
      <c r="H66" s="1729" t="s">
        <v>1612</v>
      </c>
      <c r="I66" s="1729" t="s">
        <v>1891</v>
      </c>
      <c r="J66" s="1729" t="s">
        <v>1891</v>
      </c>
      <c r="K66" s="1729" t="s">
        <v>1891</v>
      </c>
      <c r="L66" s="1729" t="s">
        <v>1891</v>
      </c>
      <c r="M66" s="1729" t="s">
        <v>1891</v>
      </c>
      <c r="N66" s="1729" t="s">
        <v>1891</v>
      </c>
      <c r="O66" s="1729" t="s">
        <v>1891</v>
      </c>
      <c r="P66" s="1729" t="s">
        <v>1891</v>
      </c>
    </row>
    <row r="67" spans="1:17" ht="26.5" thickBot="1">
      <c r="A67" s="1719" t="s">
        <v>1440</v>
      </c>
      <c r="B67" s="1719" t="s">
        <v>1585</v>
      </c>
      <c r="C67" s="1717" t="s">
        <v>1613</v>
      </c>
      <c r="D67" s="1726" t="s">
        <v>1614</v>
      </c>
      <c r="E67" s="1727" t="s">
        <v>1615</v>
      </c>
      <c r="F67" s="1728" t="s">
        <v>1445</v>
      </c>
      <c r="G67" s="1728" t="s">
        <v>1489</v>
      </c>
      <c r="H67" s="1729" t="s">
        <v>1612</v>
      </c>
      <c r="I67" s="1729">
        <v>30</v>
      </c>
      <c r="J67" s="1729">
        <v>30</v>
      </c>
      <c r="K67" s="1729">
        <v>30</v>
      </c>
      <c r="L67" s="1729">
        <v>30</v>
      </c>
      <c r="M67" s="1729">
        <v>30</v>
      </c>
      <c r="N67" s="1729">
        <v>30</v>
      </c>
      <c r="O67" s="1729">
        <v>30</v>
      </c>
      <c r="P67" s="1729">
        <v>30</v>
      </c>
    </row>
    <row r="68" spans="1:17" ht="88" thickBot="1">
      <c r="A68" s="1719" t="s">
        <v>1440</v>
      </c>
      <c r="B68" s="1719" t="s">
        <v>1585</v>
      </c>
      <c r="C68" s="1717" t="s">
        <v>1616</v>
      </c>
      <c r="D68" s="1726" t="s">
        <v>1617</v>
      </c>
      <c r="E68" s="1727" t="s">
        <v>1618</v>
      </c>
      <c r="F68" s="1728" t="s">
        <v>1445</v>
      </c>
      <c r="G68" s="1728" t="s">
        <v>1445</v>
      </c>
      <c r="H68" s="1729" t="s">
        <v>1472</v>
      </c>
      <c r="I68" s="1729" t="s">
        <v>1901</v>
      </c>
      <c r="J68" s="1729" t="s">
        <v>1901</v>
      </c>
      <c r="K68" s="1729" t="s">
        <v>1901</v>
      </c>
      <c r="L68" s="1729" t="s">
        <v>1901</v>
      </c>
      <c r="M68" s="1729" t="s">
        <v>1901</v>
      </c>
      <c r="N68" s="1729" t="s">
        <v>1901</v>
      </c>
      <c r="O68" s="1729" t="s">
        <v>1901</v>
      </c>
      <c r="P68" s="1729" t="s">
        <v>1901</v>
      </c>
    </row>
    <row r="69" spans="1:17" ht="15" thickBot="1">
      <c r="A69" s="1719" t="s">
        <v>1440</v>
      </c>
      <c r="B69" s="1719" t="s">
        <v>1619</v>
      </c>
      <c r="C69" s="1720" t="s">
        <v>1619</v>
      </c>
      <c r="D69" s="1721"/>
      <c r="E69" s="1722"/>
      <c r="F69" s="1723" t="s">
        <v>147</v>
      </c>
      <c r="G69" s="1723" t="s">
        <v>147</v>
      </c>
      <c r="H69" s="1724"/>
      <c r="I69" s="1725"/>
    </row>
    <row r="70" spans="1:17" ht="15" thickBot="1">
      <c r="A70" s="1719" t="s">
        <v>1440</v>
      </c>
      <c r="B70" s="1719" t="s">
        <v>1619</v>
      </c>
      <c r="C70" s="1717" t="s">
        <v>1620</v>
      </c>
      <c r="D70" s="1726" t="s">
        <v>1443</v>
      </c>
      <c r="E70" s="1727" t="s">
        <v>1587</v>
      </c>
      <c r="F70" s="1728" t="s">
        <v>1445</v>
      </c>
      <c r="G70" s="1728" t="s">
        <v>1445</v>
      </c>
      <c r="H70" s="1729" t="s">
        <v>1446</v>
      </c>
      <c r="I70" s="1729"/>
    </row>
    <row r="71" spans="1:17" ht="25.5" thickBot="1">
      <c r="A71" s="1719" t="s">
        <v>1440</v>
      </c>
      <c r="B71" s="1719" t="s">
        <v>1619</v>
      </c>
      <c r="C71" s="1717" t="s">
        <v>1621</v>
      </c>
      <c r="D71" s="1726" t="s">
        <v>1622</v>
      </c>
      <c r="E71" s="1727" t="s">
        <v>1623</v>
      </c>
      <c r="F71" s="1728" t="s">
        <v>1445</v>
      </c>
      <c r="G71" s="1728" t="s">
        <v>1445</v>
      </c>
      <c r="H71" s="1729" t="s">
        <v>1591</v>
      </c>
      <c r="I71" s="1729" t="s">
        <v>1892</v>
      </c>
      <c r="J71" s="1729" t="s">
        <v>1893</v>
      </c>
      <c r="K71" s="1729" t="s">
        <v>1894</v>
      </c>
      <c r="L71" s="1729" t="s">
        <v>1895</v>
      </c>
      <c r="M71" s="1729" t="s">
        <v>1896</v>
      </c>
      <c r="N71" s="1729" t="s">
        <v>1897</v>
      </c>
      <c r="O71" s="1729" t="s">
        <v>1898</v>
      </c>
      <c r="P71" s="1729" t="s">
        <v>1899</v>
      </c>
      <c r="Q71" s="1729" t="s">
        <v>1900</v>
      </c>
    </row>
    <row r="72" spans="1:17" ht="25.5" thickBot="1">
      <c r="A72" s="1719" t="s">
        <v>1440</v>
      </c>
      <c r="B72" s="1719" t="s">
        <v>1619</v>
      </c>
      <c r="C72" s="1717" t="s">
        <v>1624</v>
      </c>
      <c r="D72" s="1726" t="s">
        <v>1625</v>
      </c>
      <c r="E72" s="1727" t="s">
        <v>1626</v>
      </c>
      <c r="F72" s="1728" t="s">
        <v>1445</v>
      </c>
      <c r="G72" s="1728" t="s">
        <v>1445</v>
      </c>
      <c r="H72" s="1729" t="s">
        <v>1591</v>
      </c>
      <c r="I72" s="1729" t="str">
        <f>I71</f>
        <v>ADA</v>
      </c>
      <c r="J72" s="1729" t="str">
        <f t="shared" ref="J72:Q72" si="3">J71</f>
        <v>PoP_AmrtP(A)</v>
      </c>
      <c r="K72" s="1729" t="str">
        <f t="shared" si="3"/>
        <v>PoP_AmrtP(B)</v>
      </c>
      <c r="L72" s="1729" t="str">
        <f t="shared" si="3"/>
        <v>PoP_AmrtP(C)</v>
      </c>
      <c r="M72" s="1729" t="str">
        <f t="shared" si="3"/>
        <v>PoP_AmrtP(D)</v>
      </c>
      <c r="N72" s="1729" t="str">
        <f t="shared" si="3"/>
        <v>PoP_AmrtP(E)</v>
      </c>
      <c r="O72" s="1729" t="str">
        <f t="shared" si="3"/>
        <v>PoP_AmrtP(AF</v>
      </c>
      <c r="P72" s="1729" t="str">
        <f t="shared" si="3"/>
        <v>PoP_AmrtP(G)</v>
      </c>
      <c r="Q72" s="1729" t="str">
        <f t="shared" si="3"/>
        <v>PoP_AmrtP(H)</v>
      </c>
    </row>
    <row r="73" spans="1:17" ht="218" thickBot="1">
      <c r="A73" s="1719" t="s">
        <v>1440</v>
      </c>
      <c r="B73" s="1719" t="s">
        <v>1619</v>
      </c>
      <c r="C73" s="1717" t="s">
        <v>1627</v>
      </c>
      <c r="D73" s="1726" t="s">
        <v>1628</v>
      </c>
      <c r="E73" s="1727" t="s">
        <v>1629</v>
      </c>
      <c r="F73" s="1728" t="s">
        <v>1445</v>
      </c>
      <c r="G73" s="1728" t="s">
        <v>1445</v>
      </c>
      <c r="H73" s="1729" t="s">
        <v>1591</v>
      </c>
      <c r="I73" s="1746" t="str">
        <f t="array" ref="I73:Q73">TRANSPOSE('15 - Priority of Payments'!F27:H35)</f>
        <v xml:space="preserve">Available Distribution Amount </v>
      </c>
      <c r="J73" s="1748"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748" t="str">
        <v>(B)	 on a pro rata and pari passu basis, any due and payable Class A Notes Interest Amounts on the Class A Notes;</v>
      </c>
      <c r="L73" s="1748" t="str">
        <v>(C) 	in transfer to the credit of the General Reserve Account of an amount equal to the General Reserve Replenishment Amount applicable on such Payment Date;;</v>
      </c>
      <c r="M73" s="1748" t="str">
        <v>(D) 	on a pro rata and pari passu basis, the Class A Notes Amortisation Amount in respect of the redemption of the Class A Notes;</v>
      </c>
      <c r="N73" s="1748"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748" t="str">
        <v xml:space="preserve">(F) 	 on a pro rata and pari passu basis, the Class B Notes Amortisation Amount in respect of the redemption of the Class B Notes; </v>
      </c>
      <c r="P73" s="1748" t="str">
        <v>(G)	  payment of any General Reserve Release Amount as repayment of the deposit made by the Seller under the General Reserve Deposit Agreement and, in priority to such payment, such amounts remaining unpaid from the previous Payment Dates; and</v>
      </c>
      <c r="Q73" s="1748" t="str">
        <v>(H)	 on any Payment Date which is not the Issuer Liquidation Date, the Excess Spread as interest payment to the Unitholders.</v>
      </c>
    </row>
    <row r="74" spans="1:17" ht="75.5" thickBot="1">
      <c r="A74" s="1719" t="s">
        <v>1440</v>
      </c>
      <c r="B74" s="1719" t="s">
        <v>1619</v>
      </c>
      <c r="C74" s="1717" t="s">
        <v>1630</v>
      </c>
      <c r="D74" s="1726" t="s">
        <v>1631</v>
      </c>
      <c r="E74" s="1727" t="s">
        <v>1632</v>
      </c>
      <c r="F74" s="1728" t="s">
        <v>1445</v>
      </c>
      <c r="G74" s="1728" t="s">
        <v>1445</v>
      </c>
      <c r="H74" s="1729" t="s">
        <v>1493</v>
      </c>
      <c r="I74" s="1745">
        <f>'15 - Priority of Payments'!J27</f>
        <v>70408226.130000308</v>
      </c>
      <c r="J74" s="1747">
        <f t="array" ref="J74:Q74">-TRANSPOSE('15 - Priority of Payments'!J28:J35)</f>
        <v>-1682622.05</v>
      </c>
      <c r="K74" s="1747">
        <v>-3844624.72</v>
      </c>
      <c r="L74" s="1747">
        <v>0</v>
      </c>
      <c r="M74" s="1747">
        <v>-57126801.439999998</v>
      </c>
      <c r="N74" s="1747">
        <v>-505893.95999999996</v>
      </c>
      <c r="O74" s="1747">
        <v>-3006719.76</v>
      </c>
      <c r="P74" s="1747">
        <v>-572123.0700000003</v>
      </c>
      <c r="Q74" s="1747">
        <v>-3668750.8499998162</v>
      </c>
    </row>
    <row r="75" spans="1:17" ht="15" thickBot="1">
      <c r="A75" s="1719"/>
      <c r="B75" s="1719"/>
      <c r="C75" s="1717"/>
      <c r="D75" s="1726"/>
      <c r="E75" s="1727"/>
      <c r="F75" s="1728"/>
      <c r="G75" s="1728"/>
      <c r="H75" s="1729"/>
      <c r="I75" s="1729" t="s">
        <v>313</v>
      </c>
      <c r="J75" s="1729" t="s">
        <v>313</v>
      </c>
      <c r="K75" s="1729" t="s">
        <v>313</v>
      </c>
      <c r="L75" s="1729" t="s">
        <v>313</v>
      </c>
      <c r="M75" s="1729" t="s">
        <v>313</v>
      </c>
      <c r="N75" s="1729" t="s">
        <v>313</v>
      </c>
      <c r="O75" s="1729" t="s">
        <v>313</v>
      </c>
      <c r="P75" s="1729" t="s">
        <v>313</v>
      </c>
      <c r="Q75" s="1729" t="s">
        <v>313</v>
      </c>
    </row>
    <row r="76" spans="1:17" ht="63" thickBot="1">
      <c r="A76" s="1719" t="s">
        <v>1440</v>
      </c>
      <c r="B76" s="1719" t="s">
        <v>1619</v>
      </c>
      <c r="C76" s="1717" t="s">
        <v>1633</v>
      </c>
      <c r="D76" s="1726" t="s">
        <v>1634</v>
      </c>
      <c r="E76" s="1727" t="s">
        <v>1635</v>
      </c>
      <c r="F76" s="1728" t="s">
        <v>1445</v>
      </c>
      <c r="G76" s="1728" t="s">
        <v>1445</v>
      </c>
      <c r="H76" s="1729" t="s">
        <v>1493</v>
      </c>
      <c r="I76" s="1745">
        <f t="array" ref="I76:Q76">ROUND(TRANSPOSE('15 - Priority of Payments'!L27:L35),2)</f>
        <v>70408226.129999995</v>
      </c>
      <c r="J76" s="1745">
        <v>68725604.079999998</v>
      </c>
      <c r="K76" s="1745">
        <v>64880979.359999999</v>
      </c>
      <c r="L76" s="1745">
        <v>64880979.359999999</v>
      </c>
      <c r="M76" s="1745">
        <v>7754177.9199999999</v>
      </c>
      <c r="N76" s="1745">
        <v>7248283.96</v>
      </c>
      <c r="O76" s="1745">
        <v>4241564.2</v>
      </c>
      <c r="P76" s="1745">
        <v>3669441.13</v>
      </c>
      <c r="Q76" s="1745">
        <v>690.28</v>
      </c>
    </row>
    <row r="77" spans="1:17" ht="15" thickBot="1">
      <c r="A77" s="1719"/>
      <c r="B77" s="1719"/>
      <c r="C77" s="1717"/>
      <c r="D77" s="1726"/>
      <c r="E77" s="1727"/>
      <c r="F77" s="1728"/>
      <c r="G77" s="1728"/>
      <c r="H77" s="1729"/>
      <c r="I77" s="1729" t="s">
        <v>313</v>
      </c>
      <c r="J77" s="1729" t="s">
        <v>313</v>
      </c>
      <c r="K77" s="1729" t="s">
        <v>313</v>
      </c>
      <c r="L77" s="1729" t="s">
        <v>313</v>
      </c>
      <c r="M77" s="1729" t="s">
        <v>313</v>
      </c>
      <c r="N77" s="1729" t="s">
        <v>313</v>
      </c>
      <c r="O77" s="1729" t="s">
        <v>313</v>
      </c>
      <c r="P77" s="1729" t="s">
        <v>313</v>
      </c>
      <c r="Q77" s="1729" t="s">
        <v>313</v>
      </c>
    </row>
  </sheetData>
  <phoneticPr fontId="153" type="noConversion"/>
  <hyperlinks>
    <hyperlink ref="I9" r:id="rId1" xr:uid="{CD123254-8F27-472D-9575-28EF289B302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RowHeight="14.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E68" sqref="E68"/>
    </sheetView>
  </sheetViews>
  <sheetFormatPr defaultRowHeight="14.5"/>
  <cols>
    <col min="1" max="1" width="31.453125" customWidth="1"/>
    <col min="2" max="4" width="26.7265625" customWidth="1"/>
    <col min="5" max="9" width="31.453125" customWidth="1"/>
    <col min="10" max="18" width="28.81640625" customWidth="1"/>
  </cols>
  <sheetData>
    <row r="1" spans="1:9" ht="26.5" thickBot="1">
      <c r="A1" s="1716" t="s">
        <v>1431</v>
      </c>
      <c r="B1" s="1716" t="s">
        <v>1432</v>
      </c>
      <c r="C1" s="1717" t="s">
        <v>1433</v>
      </c>
      <c r="D1" s="1716" t="s">
        <v>1434</v>
      </c>
      <c r="E1" s="1716" t="s">
        <v>1435</v>
      </c>
      <c r="F1" s="1716" t="s">
        <v>1436</v>
      </c>
      <c r="G1" s="1716" t="s">
        <v>1437</v>
      </c>
      <c r="H1" s="1716" t="s">
        <v>1438</v>
      </c>
      <c r="I1" s="1718" t="s">
        <v>1439</v>
      </c>
    </row>
    <row r="2" spans="1:9" ht="39.5" thickBot="1">
      <c r="A2" s="1731" t="s">
        <v>1636</v>
      </c>
      <c r="B2" s="1719" t="s">
        <v>1441</v>
      </c>
      <c r="C2" s="1720" t="s">
        <v>1441</v>
      </c>
      <c r="D2" s="1721"/>
      <c r="E2" s="1722"/>
      <c r="F2" s="1723" t="s">
        <v>147</v>
      </c>
      <c r="G2" s="1723" t="s">
        <v>147</v>
      </c>
      <c r="H2" s="1724"/>
      <c r="I2" s="1725"/>
    </row>
    <row r="3" spans="1:9" ht="63" thickBot="1">
      <c r="A3" s="1731" t="s">
        <v>1636</v>
      </c>
      <c r="B3" s="1719" t="s">
        <v>1441</v>
      </c>
      <c r="C3" s="1717" t="s">
        <v>1637</v>
      </c>
      <c r="D3" s="1726" t="s">
        <v>1443</v>
      </c>
      <c r="E3" s="1727" t="s">
        <v>1444</v>
      </c>
      <c r="F3" s="1732" t="s">
        <v>1445</v>
      </c>
      <c r="G3" s="1728" t="s">
        <v>1445</v>
      </c>
      <c r="H3" s="1729" t="s">
        <v>1446</v>
      </c>
      <c r="I3" s="1729"/>
    </row>
    <row r="4" spans="1:9" ht="100.5" thickBot="1">
      <c r="A4" s="1731" t="s">
        <v>1636</v>
      </c>
      <c r="B4" s="1719" t="s">
        <v>1441</v>
      </c>
      <c r="C4" s="1717" t="s">
        <v>1638</v>
      </c>
      <c r="D4" s="1726" t="s">
        <v>1448</v>
      </c>
      <c r="E4" s="1727" t="s">
        <v>1639</v>
      </c>
      <c r="F4" s="1732" t="s">
        <v>1445</v>
      </c>
      <c r="G4" s="1728" t="s">
        <v>1445</v>
      </c>
      <c r="H4" s="1729" t="s">
        <v>1450</v>
      </c>
      <c r="I4" s="1742">
        <f>'00 - Cover'!F17</f>
        <v>45688</v>
      </c>
    </row>
    <row r="5" spans="1:9" ht="50.5" thickBot="1">
      <c r="A5" s="1731" t="s">
        <v>1636</v>
      </c>
      <c r="B5" s="1719" t="s">
        <v>1441</v>
      </c>
      <c r="C5" s="1717" t="s">
        <v>1640</v>
      </c>
      <c r="D5" s="1726" t="s">
        <v>1641</v>
      </c>
      <c r="E5" s="1727" t="s">
        <v>1642</v>
      </c>
      <c r="F5" s="1728" t="s">
        <v>1445</v>
      </c>
      <c r="G5" s="1728" t="s">
        <v>1489</v>
      </c>
      <c r="H5" s="1729" t="s">
        <v>1482</v>
      </c>
      <c r="I5" s="1729" t="s">
        <v>1891</v>
      </c>
    </row>
    <row r="6" spans="1:9" ht="63" thickBot="1">
      <c r="A6" s="1731" t="s">
        <v>1636</v>
      </c>
      <c r="B6" s="1719" t="s">
        <v>1441</v>
      </c>
      <c r="C6" s="1717" t="s">
        <v>1643</v>
      </c>
      <c r="D6" s="1726" t="s">
        <v>1644</v>
      </c>
      <c r="E6" s="1727" t="s">
        <v>1645</v>
      </c>
      <c r="F6" s="1728" t="s">
        <v>1445</v>
      </c>
      <c r="G6" s="1728" t="s">
        <v>1489</v>
      </c>
      <c r="H6" s="1729" t="s">
        <v>1482</v>
      </c>
      <c r="I6" s="1729" t="s">
        <v>1890</v>
      </c>
    </row>
    <row r="7" spans="1:9" ht="63" thickBot="1">
      <c r="A7" s="1731" t="s">
        <v>1636</v>
      </c>
      <c r="B7" s="1719" t="s">
        <v>1441</v>
      </c>
      <c r="C7" s="1717" t="s">
        <v>1646</v>
      </c>
      <c r="D7" s="1726" t="s">
        <v>1647</v>
      </c>
      <c r="E7" s="1727" t="s">
        <v>1648</v>
      </c>
      <c r="F7" s="1728" t="s">
        <v>1445</v>
      </c>
      <c r="G7" s="1728" t="s">
        <v>1489</v>
      </c>
      <c r="H7" s="1729" t="s">
        <v>1482</v>
      </c>
      <c r="I7" s="1729" t="s">
        <v>1890</v>
      </c>
    </row>
    <row r="8" spans="1:9" ht="75.5" thickBot="1">
      <c r="A8" s="1731" t="s">
        <v>1636</v>
      </c>
      <c r="B8" s="1719" t="s">
        <v>1441</v>
      </c>
      <c r="C8" s="1717" t="s">
        <v>1649</v>
      </c>
      <c r="D8" s="1726" t="s">
        <v>1650</v>
      </c>
      <c r="E8" s="1727" t="s">
        <v>1651</v>
      </c>
      <c r="F8" s="1728" t="s">
        <v>1445</v>
      </c>
      <c r="G8" s="1728" t="s">
        <v>1489</v>
      </c>
      <c r="H8" s="1729" t="s">
        <v>1598</v>
      </c>
      <c r="I8" s="1729" t="s">
        <v>1891</v>
      </c>
    </row>
    <row r="9" spans="1:9" ht="75.5" thickBot="1">
      <c r="A9" s="1731" t="s">
        <v>1636</v>
      </c>
      <c r="B9" s="1719" t="s">
        <v>1441</v>
      </c>
      <c r="C9" s="1717" t="s">
        <v>1652</v>
      </c>
      <c r="D9" s="1726" t="s">
        <v>1653</v>
      </c>
      <c r="E9" s="1727" t="s">
        <v>1654</v>
      </c>
      <c r="F9" s="1728" t="s">
        <v>1445</v>
      </c>
      <c r="G9" s="1728" t="s">
        <v>1489</v>
      </c>
      <c r="H9" s="1729" t="s">
        <v>1482</v>
      </c>
      <c r="I9" s="1729" t="s">
        <v>1889</v>
      </c>
    </row>
    <row r="10" spans="1:9" ht="188" thickBot="1">
      <c r="A10" s="1731" t="s">
        <v>1636</v>
      </c>
      <c r="B10" s="1719" t="s">
        <v>1441</v>
      </c>
      <c r="C10" s="1717" t="s">
        <v>1655</v>
      </c>
      <c r="D10" s="1726" t="s">
        <v>1656</v>
      </c>
      <c r="E10" s="1727" t="s">
        <v>1657</v>
      </c>
      <c r="F10" s="1728" t="s">
        <v>1445</v>
      </c>
      <c r="G10" s="1728" t="s">
        <v>1445</v>
      </c>
      <c r="H10" s="1729" t="s">
        <v>1472</v>
      </c>
      <c r="I10" s="1729" t="s">
        <v>1903</v>
      </c>
    </row>
    <row r="11" spans="1:9" ht="200.5" thickBot="1">
      <c r="A11" s="1731" t="s">
        <v>1636</v>
      </c>
      <c r="B11" s="1719" t="s">
        <v>1441</v>
      </c>
      <c r="C11" s="1717" t="s">
        <v>1658</v>
      </c>
      <c r="D11" s="1726" t="s">
        <v>1659</v>
      </c>
      <c r="E11" s="1727" t="s">
        <v>1660</v>
      </c>
      <c r="F11" s="1728" t="s">
        <v>1445</v>
      </c>
      <c r="G11" s="1728" t="s">
        <v>1489</v>
      </c>
      <c r="H11" s="1729" t="s">
        <v>1472</v>
      </c>
      <c r="I11" s="1729" t="s">
        <v>1891</v>
      </c>
    </row>
    <row r="12" spans="1:9" ht="125.5" thickBot="1">
      <c r="A12" s="1731" t="s">
        <v>1636</v>
      </c>
      <c r="B12" s="1719" t="s">
        <v>1441</v>
      </c>
      <c r="C12" s="1717" t="s">
        <v>1661</v>
      </c>
      <c r="D12" s="1726" t="s">
        <v>1662</v>
      </c>
      <c r="E12" s="1727" t="s">
        <v>1663</v>
      </c>
      <c r="F12" s="1728" t="s">
        <v>1445</v>
      </c>
      <c r="G12" s="1728" t="s">
        <v>1489</v>
      </c>
      <c r="H12" s="1729" t="s">
        <v>1493</v>
      </c>
      <c r="I12" s="1729" t="s">
        <v>1891</v>
      </c>
    </row>
    <row r="13" spans="1:9" ht="15" thickBot="1">
      <c r="A13" s="1731"/>
      <c r="B13" s="1719"/>
      <c r="C13" s="1717"/>
      <c r="D13" s="1726"/>
      <c r="E13" s="1727"/>
      <c r="F13" s="1728"/>
      <c r="G13" s="1728"/>
      <c r="H13" s="1729"/>
      <c r="I13" s="1729" t="s">
        <v>313</v>
      </c>
    </row>
    <row r="14" spans="1:9" ht="125.5" thickBot="1">
      <c r="A14" s="1731" t="s">
        <v>1636</v>
      </c>
      <c r="B14" s="1719" t="s">
        <v>1441</v>
      </c>
      <c r="C14" s="1717" t="s">
        <v>1664</v>
      </c>
      <c r="D14" s="1726" t="s">
        <v>1665</v>
      </c>
      <c r="E14" s="1727" t="s">
        <v>1666</v>
      </c>
      <c r="F14" s="1728" t="s">
        <v>1445</v>
      </c>
      <c r="G14" s="1728" t="s">
        <v>1489</v>
      </c>
      <c r="H14" s="1729" t="s">
        <v>1493</v>
      </c>
      <c r="I14" s="1729" t="s">
        <v>1891</v>
      </c>
    </row>
    <row r="15" spans="1:9" ht="15" thickBot="1">
      <c r="A15" s="1731"/>
      <c r="B15" s="1719"/>
      <c r="C15" s="1717"/>
      <c r="D15" s="1726"/>
      <c r="E15" s="1727"/>
      <c r="F15" s="1728"/>
      <c r="G15" s="1728"/>
      <c r="H15" s="1729"/>
      <c r="I15" s="1729" t="s">
        <v>313</v>
      </c>
    </row>
    <row r="16" spans="1:9" ht="63" thickBot="1">
      <c r="A16" s="1731" t="s">
        <v>1636</v>
      </c>
      <c r="B16" s="1719" t="s">
        <v>1441</v>
      </c>
      <c r="C16" s="1717" t="s">
        <v>1667</v>
      </c>
      <c r="D16" s="1726" t="s">
        <v>1668</v>
      </c>
      <c r="E16" s="1727" t="s">
        <v>1669</v>
      </c>
      <c r="F16" s="1728" t="s">
        <v>1445</v>
      </c>
      <c r="G16" s="1728" t="s">
        <v>1489</v>
      </c>
      <c r="H16" s="1729" t="s">
        <v>1670</v>
      </c>
      <c r="I16" s="1729" t="s">
        <v>1891</v>
      </c>
    </row>
    <row r="17" spans="1:9" ht="113" thickBot="1">
      <c r="A17" s="1731" t="s">
        <v>1636</v>
      </c>
      <c r="B17" s="1719" t="s">
        <v>1441</v>
      </c>
      <c r="C17" s="1717" t="s">
        <v>1671</v>
      </c>
      <c r="D17" s="1726" t="s">
        <v>1672</v>
      </c>
      <c r="E17" s="1727" t="s">
        <v>1673</v>
      </c>
      <c r="F17" s="1728" t="s">
        <v>1445</v>
      </c>
      <c r="G17" s="1728" t="s">
        <v>1489</v>
      </c>
      <c r="H17" s="1729" t="s">
        <v>1493</v>
      </c>
      <c r="I17" s="1729" t="s">
        <v>1891</v>
      </c>
    </row>
    <row r="18" spans="1:9" ht="15" thickBot="1">
      <c r="A18" s="1731"/>
      <c r="B18" s="1719"/>
      <c r="C18" s="1717"/>
      <c r="D18" s="1726"/>
      <c r="E18" s="1727"/>
      <c r="F18" s="1728"/>
      <c r="G18" s="1728"/>
      <c r="H18" s="1729"/>
      <c r="I18" s="1729" t="s">
        <v>313</v>
      </c>
    </row>
    <row r="19" spans="1:9" ht="75.5" thickBot="1">
      <c r="A19" s="1731" t="s">
        <v>1636</v>
      </c>
      <c r="B19" s="1719" t="s">
        <v>1441</v>
      </c>
      <c r="C19" s="1717" t="s">
        <v>1674</v>
      </c>
      <c r="D19" s="1726" t="s">
        <v>1675</v>
      </c>
      <c r="E19" s="1727" t="s">
        <v>1676</v>
      </c>
      <c r="F19" s="1728" t="s">
        <v>1445</v>
      </c>
      <c r="G19" s="1728" t="s">
        <v>1489</v>
      </c>
      <c r="H19" s="1729" t="s">
        <v>1515</v>
      </c>
      <c r="I19" s="1729" t="s">
        <v>1891</v>
      </c>
    </row>
    <row r="20" spans="1:9" ht="63" thickBot="1">
      <c r="A20" s="1731" t="s">
        <v>1636</v>
      </c>
      <c r="B20" s="1719" t="s">
        <v>1441</v>
      </c>
      <c r="C20" s="1717" t="s">
        <v>1677</v>
      </c>
      <c r="D20" s="1726" t="s">
        <v>1678</v>
      </c>
      <c r="E20" s="1727" t="s">
        <v>1679</v>
      </c>
      <c r="F20" s="1728" t="s">
        <v>1445</v>
      </c>
      <c r="G20" s="1728" t="s">
        <v>1489</v>
      </c>
      <c r="H20" s="1729" t="s">
        <v>1515</v>
      </c>
      <c r="I20" s="1729" t="s">
        <v>1891</v>
      </c>
    </row>
    <row r="21" spans="1:9" ht="100.5" thickBot="1">
      <c r="A21" s="1731" t="s">
        <v>1636</v>
      </c>
      <c r="B21" s="1719" t="s">
        <v>1441</v>
      </c>
      <c r="C21" s="1717" t="s">
        <v>1680</v>
      </c>
      <c r="D21" s="1726" t="s">
        <v>1681</v>
      </c>
      <c r="E21" s="1727" t="s">
        <v>1682</v>
      </c>
      <c r="F21" s="1728" t="s">
        <v>1445</v>
      </c>
      <c r="G21" s="1728" t="s">
        <v>1489</v>
      </c>
      <c r="H21" s="1729" t="s">
        <v>1493</v>
      </c>
      <c r="I21" s="1729" t="s">
        <v>1891</v>
      </c>
    </row>
    <row r="22" spans="1:9" ht="15" thickBot="1">
      <c r="A22" s="1731"/>
      <c r="B22" s="1719"/>
      <c r="C22" s="1717"/>
      <c r="D22" s="1726"/>
      <c r="E22" s="1727"/>
      <c r="F22" s="1728"/>
      <c r="G22" s="1728"/>
      <c r="H22" s="1729"/>
      <c r="I22" s="1729" t="s">
        <v>313</v>
      </c>
    </row>
    <row r="23" spans="1:9" ht="409.6" thickBot="1">
      <c r="A23" s="1731" t="s">
        <v>1636</v>
      </c>
      <c r="B23" s="1719" t="s">
        <v>1441</v>
      </c>
      <c r="C23" s="1717" t="s">
        <v>1683</v>
      </c>
      <c r="D23" s="1730" t="s">
        <v>1684</v>
      </c>
      <c r="E23" s="1727" t="s">
        <v>1685</v>
      </c>
      <c r="F23" s="1728" t="s">
        <v>1445</v>
      </c>
      <c r="G23" s="1728" t="s">
        <v>1489</v>
      </c>
      <c r="H23" s="1729" t="s">
        <v>1472</v>
      </c>
      <c r="I23" s="1729" t="s">
        <v>1891</v>
      </c>
    </row>
    <row r="24" spans="1:9" ht="39.5" thickBot="1">
      <c r="A24" s="1731" t="s">
        <v>1636</v>
      </c>
      <c r="B24" s="1719" t="s">
        <v>1441</v>
      </c>
      <c r="C24" s="1717" t="s">
        <v>1686</v>
      </c>
      <c r="D24" s="1730" t="s">
        <v>1687</v>
      </c>
      <c r="E24" s="1727" t="s">
        <v>1688</v>
      </c>
      <c r="F24" s="1728" t="s">
        <v>1445</v>
      </c>
      <c r="G24" s="1728" t="s">
        <v>1489</v>
      </c>
      <c r="H24" s="1729" t="s">
        <v>1450</v>
      </c>
      <c r="I24" s="1729" t="s">
        <v>1891</v>
      </c>
    </row>
    <row r="25" spans="1:9" ht="75.5" thickBot="1">
      <c r="A25" s="1731" t="s">
        <v>1636</v>
      </c>
      <c r="B25" s="1719" t="s">
        <v>1441</v>
      </c>
      <c r="C25" s="1717" t="s">
        <v>1689</v>
      </c>
      <c r="D25" s="1730" t="s">
        <v>1690</v>
      </c>
      <c r="E25" s="1727" t="s">
        <v>1691</v>
      </c>
      <c r="F25" s="1728" t="s">
        <v>1445</v>
      </c>
      <c r="G25" s="1728" t="s">
        <v>1489</v>
      </c>
      <c r="H25" s="1729" t="s">
        <v>1493</v>
      </c>
      <c r="I25" s="1729" t="s">
        <v>1891</v>
      </c>
    </row>
    <row r="26" spans="1:9" ht="15" thickBot="1">
      <c r="A26" s="1731"/>
      <c r="B26" s="1719"/>
      <c r="C26" s="1717"/>
      <c r="D26" s="1730"/>
      <c r="E26" s="1727"/>
      <c r="F26" s="1728"/>
      <c r="G26" s="1728"/>
      <c r="H26" s="1729"/>
      <c r="I26" s="1729" t="s">
        <v>313</v>
      </c>
    </row>
    <row r="27" spans="1:9" ht="39.5" thickBot="1">
      <c r="A27" s="1731" t="s">
        <v>1636</v>
      </c>
      <c r="B27" s="1719" t="s">
        <v>1441</v>
      </c>
      <c r="C27" s="1717" t="s">
        <v>1692</v>
      </c>
      <c r="D27" s="1730" t="s">
        <v>1693</v>
      </c>
      <c r="E27" s="1727" t="s">
        <v>1694</v>
      </c>
      <c r="F27" s="1728" t="s">
        <v>1445</v>
      </c>
      <c r="G27" s="1728" t="s">
        <v>1489</v>
      </c>
      <c r="H27" s="1729" t="s">
        <v>1695</v>
      </c>
      <c r="I27" s="1729" t="s">
        <v>1891</v>
      </c>
    </row>
    <row r="28" spans="1:9" ht="39.5" thickBot="1">
      <c r="A28" s="1731" t="s">
        <v>1636</v>
      </c>
      <c r="B28" s="1719" t="s">
        <v>1441</v>
      </c>
      <c r="C28" s="1717" t="s">
        <v>1696</v>
      </c>
      <c r="D28" s="1730" t="s">
        <v>1697</v>
      </c>
      <c r="E28" s="1727" t="s">
        <v>1698</v>
      </c>
      <c r="F28" s="1728" t="s">
        <v>1445</v>
      </c>
      <c r="G28" s="1728" t="s">
        <v>1489</v>
      </c>
      <c r="H28" s="1729" t="s">
        <v>1695</v>
      </c>
      <c r="I28" s="1729" t="s">
        <v>1891</v>
      </c>
    </row>
    <row r="29" spans="1:9" ht="39.5" thickBot="1">
      <c r="A29" s="1731" t="s">
        <v>1636</v>
      </c>
      <c r="B29" s="1719" t="s">
        <v>1441</v>
      </c>
      <c r="C29" s="1717" t="s">
        <v>1699</v>
      </c>
      <c r="D29" s="1730" t="s">
        <v>1700</v>
      </c>
      <c r="E29" s="1727" t="s">
        <v>1701</v>
      </c>
      <c r="F29" s="1728" t="s">
        <v>1445</v>
      </c>
      <c r="G29" s="1728" t="s">
        <v>1489</v>
      </c>
      <c r="H29" s="1729" t="s">
        <v>1515</v>
      </c>
      <c r="I29" s="1729" t="s">
        <v>1891</v>
      </c>
    </row>
    <row r="30" spans="1:9" ht="39.5" thickBot="1">
      <c r="A30" s="1731" t="s">
        <v>1636</v>
      </c>
      <c r="B30" s="1719" t="s">
        <v>1441</v>
      </c>
      <c r="C30" s="1717" t="s">
        <v>1702</v>
      </c>
      <c r="D30" s="1730" t="s">
        <v>1703</v>
      </c>
      <c r="E30" s="1727" t="s">
        <v>1704</v>
      </c>
      <c r="F30" s="1728" t="s">
        <v>1445</v>
      </c>
      <c r="G30" s="1728" t="s">
        <v>1489</v>
      </c>
      <c r="H30" s="1729" t="s">
        <v>1450</v>
      </c>
      <c r="I30" s="1729" t="s">
        <v>1891</v>
      </c>
    </row>
    <row r="31" spans="1:9" ht="75.5" thickBot="1">
      <c r="A31" s="1731" t="s">
        <v>1636</v>
      </c>
      <c r="B31" s="1719" t="s">
        <v>1441</v>
      </c>
      <c r="C31" s="1717" t="s">
        <v>1705</v>
      </c>
      <c r="D31" s="1730" t="s">
        <v>1706</v>
      </c>
      <c r="E31" s="1727" t="s">
        <v>1707</v>
      </c>
      <c r="F31" s="1728" t="s">
        <v>1445</v>
      </c>
      <c r="G31" s="1728" t="s">
        <v>1489</v>
      </c>
      <c r="H31" s="1729" t="s">
        <v>1493</v>
      </c>
      <c r="I31" s="1729" t="s">
        <v>1891</v>
      </c>
    </row>
    <row r="32" spans="1:9" ht="15" thickBot="1">
      <c r="A32" s="1731"/>
      <c r="B32" s="1719"/>
      <c r="C32" s="1751"/>
      <c r="D32" s="1752"/>
      <c r="E32" s="1753"/>
      <c r="F32" s="1732"/>
      <c r="G32" s="1732"/>
      <c r="H32" s="1754"/>
      <c r="I32" s="1729" t="s">
        <v>313</v>
      </c>
    </row>
    <row r="33" spans="1:11" ht="39.5" thickBot="1">
      <c r="A33" s="1731" t="s">
        <v>1636</v>
      </c>
      <c r="B33" s="1719" t="s">
        <v>1708</v>
      </c>
      <c r="C33" s="1720" t="s">
        <v>1709</v>
      </c>
      <c r="D33" s="1721"/>
      <c r="E33" s="1722"/>
      <c r="F33" s="1723" t="s">
        <v>147</v>
      </c>
      <c r="G33" s="1723" t="s">
        <v>147</v>
      </c>
      <c r="H33" s="1724"/>
      <c r="I33" s="1725"/>
    </row>
    <row r="34" spans="1:11" ht="39.5" thickBot="1">
      <c r="A34" s="1731" t="s">
        <v>1636</v>
      </c>
      <c r="B34" s="1719" t="s">
        <v>1708</v>
      </c>
      <c r="C34" s="1717" t="s">
        <v>1710</v>
      </c>
      <c r="D34" s="1726" t="s">
        <v>1443</v>
      </c>
      <c r="E34" s="1727" t="s">
        <v>1711</v>
      </c>
      <c r="F34" s="1728" t="s">
        <v>1445</v>
      </c>
      <c r="G34" s="1728" t="s">
        <v>1445</v>
      </c>
      <c r="H34" s="1729" t="s">
        <v>1446</v>
      </c>
      <c r="I34" s="1729"/>
      <c r="J34" s="1729"/>
      <c r="K34" s="1729"/>
    </row>
    <row r="35" spans="1:11" ht="50.5" thickBot="1">
      <c r="A35" s="1731" t="s">
        <v>1636</v>
      </c>
      <c r="B35" s="1719" t="s">
        <v>1708</v>
      </c>
      <c r="C35" s="1717" t="s">
        <v>1712</v>
      </c>
      <c r="D35" s="1726" t="s">
        <v>1713</v>
      </c>
      <c r="E35" s="1727" t="s">
        <v>1714</v>
      </c>
      <c r="F35" s="1728" t="s">
        <v>1445</v>
      </c>
      <c r="G35" s="1728" t="s">
        <v>1445</v>
      </c>
      <c r="H35" s="1729" t="s">
        <v>1591</v>
      </c>
      <c r="I35" s="1729" t="s">
        <v>122</v>
      </c>
      <c r="J35" s="1729" t="s">
        <v>123</v>
      </c>
      <c r="K35" s="1729" t="s">
        <v>134</v>
      </c>
    </row>
    <row r="36" spans="1:11" ht="88" thickBot="1">
      <c r="A36" s="1731" t="s">
        <v>1636</v>
      </c>
      <c r="B36" s="1719" t="s">
        <v>1708</v>
      </c>
      <c r="C36" s="1717" t="s">
        <v>1715</v>
      </c>
      <c r="D36" s="1726" t="s">
        <v>1716</v>
      </c>
      <c r="E36" s="1727" t="s">
        <v>1717</v>
      </c>
      <c r="F36" s="1728" t="s">
        <v>1445</v>
      </c>
      <c r="G36" s="1728" t="s">
        <v>1445</v>
      </c>
      <c r="H36" s="1729" t="s">
        <v>1591</v>
      </c>
      <c r="I36" s="1729" t="s">
        <v>122</v>
      </c>
      <c r="J36" s="1729" t="s">
        <v>123</v>
      </c>
      <c r="K36" s="1729" t="s">
        <v>134</v>
      </c>
    </row>
    <row r="37" spans="1:11" ht="39.5" thickBot="1">
      <c r="A37" s="1731" t="s">
        <v>1636</v>
      </c>
      <c r="B37" s="1719" t="s">
        <v>1708</v>
      </c>
      <c r="C37" s="1717" t="s">
        <v>1718</v>
      </c>
      <c r="D37" s="1726" t="s">
        <v>1719</v>
      </c>
      <c r="E37" s="1727" t="s">
        <v>1720</v>
      </c>
      <c r="F37" s="1728" t="s">
        <v>1445</v>
      </c>
      <c r="G37" s="1728" t="s">
        <v>1489</v>
      </c>
      <c r="H37" s="1729" t="s">
        <v>1721</v>
      </c>
      <c r="I37" s="1729" t="str">
        <f>'11 - Notes Follow-up'!E17</f>
        <v>FR001400SOX4</v>
      </c>
      <c r="J37" s="1729" t="s">
        <v>1891</v>
      </c>
      <c r="K37" s="1729" t="s">
        <v>1891</v>
      </c>
    </row>
    <row r="38" spans="1:11" ht="88" thickBot="1">
      <c r="A38" s="1731" t="s">
        <v>1636</v>
      </c>
      <c r="B38" s="1719" t="s">
        <v>1708</v>
      </c>
      <c r="C38" s="1717" t="s">
        <v>1722</v>
      </c>
      <c r="D38" s="1726" t="s">
        <v>1723</v>
      </c>
      <c r="E38" s="1727" t="s">
        <v>1724</v>
      </c>
      <c r="F38" s="1728" t="s">
        <v>1445</v>
      </c>
      <c r="G38" s="1728" t="s">
        <v>1489</v>
      </c>
      <c r="H38" s="1729" t="s">
        <v>1454</v>
      </c>
      <c r="I38" s="1729" t="s">
        <v>122</v>
      </c>
      <c r="J38" s="1729" t="s">
        <v>123</v>
      </c>
      <c r="K38" s="1729" t="s">
        <v>134</v>
      </c>
    </row>
    <row r="39" spans="1:11" ht="200.5" thickBot="1">
      <c r="A39" s="1731" t="s">
        <v>1636</v>
      </c>
      <c r="B39" s="1719" t="s">
        <v>1708</v>
      </c>
      <c r="C39" s="1717" t="s">
        <v>1725</v>
      </c>
      <c r="D39" s="1726" t="s">
        <v>1726</v>
      </c>
      <c r="E39" s="1727" t="s">
        <v>1727</v>
      </c>
      <c r="F39" s="1728" t="s">
        <v>1445</v>
      </c>
      <c r="G39" s="1728" t="s">
        <v>1445</v>
      </c>
      <c r="H39" s="1729" t="s">
        <v>1472</v>
      </c>
      <c r="I39" s="1729" t="s">
        <v>1904</v>
      </c>
      <c r="J39" s="1729" t="s">
        <v>1904</v>
      </c>
      <c r="K39" s="1729" t="s">
        <v>1905</v>
      </c>
    </row>
    <row r="40" spans="1:11" ht="39.5" thickBot="1">
      <c r="A40" s="1731" t="s">
        <v>1636</v>
      </c>
      <c r="B40" s="1719" t="s">
        <v>1708</v>
      </c>
      <c r="C40" s="1717" t="s">
        <v>1728</v>
      </c>
      <c r="D40" s="1726" t="s">
        <v>404</v>
      </c>
      <c r="E40" s="1727" t="s">
        <v>1729</v>
      </c>
      <c r="F40" s="1728" t="s">
        <v>1445</v>
      </c>
      <c r="G40" s="1728" t="s">
        <v>1445</v>
      </c>
      <c r="H40" s="1729" t="s">
        <v>1695</v>
      </c>
      <c r="I40" s="1729" t="s">
        <v>313</v>
      </c>
      <c r="J40" s="1729" t="s">
        <v>313</v>
      </c>
      <c r="K40" s="1729" t="s">
        <v>313</v>
      </c>
    </row>
    <row r="41" spans="1:11" ht="75.5" thickBot="1">
      <c r="A41" s="1731" t="s">
        <v>1636</v>
      </c>
      <c r="B41" s="1719" t="s">
        <v>1708</v>
      </c>
      <c r="C41" s="1717" t="s">
        <v>1730</v>
      </c>
      <c r="D41" s="1726" t="s">
        <v>439</v>
      </c>
      <c r="E41" s="1727" t="s">
        <v>1731</v>
      </c>
      <c r="F41" s="1728" t="s">
        <v>1445</v>
      </c>
      <c r="G41" s="1728" t="s">
        <v>1445</v>
      </c>
      <c r="H41" s="1729" t="s">
        <v>1493</v>
      </c>
      <c r="I41" s="1745">
        <f>'11 - Notes Follow-up'!E16</f>
        <v>7773200000</v>
      </c>
      <c r="J41" s="1745">
        <f>'11 - Notes Follow-up'!M16</f>
        <v>409200000</v>
      </c>
      <c r="K41" s="1745">
        <f>'11 - Notes Follow-up'!T15</f>
        <v>300</v>
      </c>
    </row>
    <row r="42" spans="1:11" ht="15" thickBot="1">
      <c r="A42" s="1731"/>
      <c r="B42" s="1719"/>
      <c r="C42" s="1717"/>
      <c r="D42" s="1726"/>
      <c r="E42" s="1727"/>
      <c r="F42" s="1728"/>
      <c r="G42" s="1728"/>
      <c r="H42" s="1729"/>
      <c r="I42" s="1729" t="s">
        <v>313</v>
      </c>
      <c r="J42" s="1729" t="s">
        <v>313</v>
      </c>
      <c r="K42" s="1729" t="s">
        <v>313</v>
      </c>
    </row>
    <row r="43" spans="1:11" ht="88" thickBot="1">
      <c r="A43" s="1731" t="s">
        <v>1636</v>
      </c>
      <c r="B43" s="1719" t="s">
        <v>1708</v>
      </c>
      <c r="C43" s="1717" t="s">
        <v>1732</v>
      </c>
      <c r="D43" s="1726" t="s">
        <v>440</v>
      </c>
      <c r="E43" s="1727" t="s">
        <v>1733</v>
      </c>
      <c r="F43" s="1728" t="s">
        <v>1445</v>
      </c>
      <c r="G43" s="1728" t="s">
        <v>1445</v>
      </c>
      <c r="H43" s="1729" t="s">
        <v>1493</v>
      </c>
      <c r="I43" s="1745">
        <f>'11 - Notes Follow-up'!G25</f>
        <v>7487993518.8000011</v>
      </c>
      <c r="J43" s="1745">
        <f>'11 - Notes Follow-up'!O25</f>
        <v>394104898.44</v>
      </c>
      <c r="K43" s="1745">
        <f>'11 - Notes Follow-up'!V25</f>
        <v>300</v>
      </c>
    </row>
    <row r="44" spans="1:11" ht="15" thickBot="1">
      <c r="A44" s="1731"/>
      <c r="B44" s="1719"/>
      <c r="C44" s="1717"/>
      <c r="D44" s="1726"/>
      <c r="E44" s="1727"/>
      <c r="F44" s="1728"/>
      <c r="G44" s="1728"/>
      <c r="H44" s="1729"/>
      <c r="I44" s="1729" t="s">
        <v>313</v>
      </c>
      <c r="J44" s="1729" t="s">
        <v>313</v>
      </c>
      <c r="K44" s="1729" t="s">
        <v>313</v>
      </c>
    </row>
    <row r="45" spans="1:11" ht="100.5" thickBot="1">
      <c r="A45" s="1731" t="s">
        <v>1636</v>
      </c>
      <c r="B45" s="1719" t="s">
        <v>1708</v>
      </c>
      <c r="C45" s="1717" t="s">
        <v>1734</v>
      </c>
      <c r="D45" s="1726" t="s">
        <v>1735</v>
      </c>
      <c r="E45" s="1727" t="s">
        <v>1736</v>
      </c>
      <c r="F45" s="1728" t="s">
        <v>1445</v>
      </c>
      <c r="G45" s="1728" t="s">
        <v>1445</v>
      </c>
      <c r="H45" s="1729" t="s">
        <v>1472</v>
      </c>
      <c r="I45" s="1729" t="s">
        <v>1906</v>
      </c>
      <c r="J45" s="1729" t="s">
        <v>1906</v>
      </c>
      <c r="K45" s="1729" t="s">
        <v>1906</v>
      </c>
    </row>
    <row r="46" spans="1:11" ht="63" thickBot="1">
      <c r="A46" s="1731" t="s">
        <v>1636</v>
      </c>
      <c r="B46" s="1719" t="s">
        <v>1708</v>
      </c>
      <c r="C46" s="1717" t="s">
        <v>1737</v>
      </c>
      <c r="D46" s="1726" t="s">
        <v>1738</v>
      </c>
      <c r="E46" s="1727" t="s">
        <v>1739</v>
      </c>
      <c r="F46" s="1728" t="s">
        <v>1445</v>
      </c>
      <c r="G46" s="1728" t="s">
        <v>1489</v>
      </c>
      <c r="H46" s="1729" t="s">
        <v>1450</v>
      </c>
      <c r="I46" s="1742">
        <f>'11 - Notes Follow-up'!B25</f>
        <v>45715</v>
      </c>
      <c r="J46" s="1742">
        <f>I46</f>
        <v>45715</v>
      </c>
      <c r="K46" s="1742">
        <f>J46</f>
        <v>45715</v>
      </c>
    </row>
    <row r="47" spans="1:11" ht="63" thickBot="1">
      <c r="A47" s="1731" t="s">
        <v>1636</v>
      </c>
      <c r="B47" s="1719" t="s">
        <v>1708</v>
      </c>
      <c r="C47" s="1717" t="s">
        <v>1740</v>
      </c>
      <c r="D47" s="1726" t="s">
        <v>1741</v>
      </c>
      <c r="E47" s="1727" t="s">
        <v>1742</v>
      </c>
      <c r="F47" s="1728" t="s">
        <v>1445</v>
      </c>
      <c r="G47" s="1728" t="s">
        <v>1489</v>
      </c>
      <c r="H47" s="1729" t="s">
        <v>1450</v>
      </c>
      <c r="I47" s="1742">
        <f>I46</f>
        <v>45715</v>
      </c>
      <c r="J47" s="1742">
        <f>J46</f>
        <v>45715</v>
      </c>
      <c r="K47" s="1742">
        <f>J47</f>
        <v>45715</v>
      </c>
    </row>
    <row r="48" spans="1:11" ht="39.5" thickBot="1">
      <c r="A48" s="1731" t="s">
        <v>1636</v>
      </c>
      <c r="B48" s="1719" t="s">
        <v>1708</v>
      </c>
      <c r="C48" s="1717" t="s">
        <v>1743</v>
      </c>
      <c r="D48" s="1726" t="s">
        <v>1744</v>
      </c>
      <c r="E48" s="1727" t="s">
        <v>1745</v>
      </c>
      <c r="F48" s="1728" t="s">
        <v>1445</v>
      </c>
      <c r="G48" s="1728" t="s">
        <v>1445</v>
      </c>
      <c r="H48" s="1729" t="s">
        <v>1515</v>
      </c>
      <c r="I48" s="1729">
        <f>'11 - Notes Follow-up'!E15*10000</f>
        <v>60</v>
      </c>
      <c r="J48" s="1729">
        <f>'11 - Notes Follow-up'!M15*10000</f>
        <v>150</v>
      </c>
      <c r="K48" s="1729">
        <v>0</v>
      </c>
    </row>
    <row r="49" spans="1:11" ht="63" thickBot="1">
      <c r="A49" s="1731" t="s">
        <v>1636</v>
      </c>
      <c r="B49" s="1719" t="s">
        <v>1708</v>
      </c>
      <c r="C49" s="1717" t="s">
        <v>1746</v>
      </c>
      <c r="D49" s="1726" t="s">
        <v>1747</v>
      </c>
      <c r="E49" s="1727" t="s">
        <v>1748</v>
      </c>
      <c r="F49" s="1728" t="s">
        <v>1445</v>
      </c>
      <c r="G49" s="1728" t="s">
        <v>1489</v>
      </c>
      <c r="H49" s="1729" t="s">
        <v>1515</v>
      </c>
      <c r="I49" s="1750">
        <v>0</v>
      </c>
      <c r="J49" s="1750">
        <v>0</v>
      </c>
      <c r="K49" s="1750">
        <v>0</v>
      </c>
    </row>
    <row r="50" spans="1:11" ht="39.5" thickBot="1">
      <c r="A50" s="1731" t="s">
        <v>1636</v>
      </c>
      <c r="B50" s="1719" t="s">
        <v>1708</v>
      </c>
      <c r="C50" s="1717" t="s">
        <v>1749</v>
      </c>
      <c r="D50" s="1726" t="s">
        <v>1750</v>
      </c>
      <c r="E50" s="1727" t="s">
        <v>1751</v>
      </c>
      <c r="F50" s="1728" t="s">
        <v>1445</v>
      </c>
      <c r="G50" s="1728" t="s">
        <v>1489</v>
      </c>
      <c r="H50" s="1729" t="s">
        <v>1515</v>
      </c>
      <c r="I50" s="1729" t="s">
        <v>1891</v>
      </c>
      <c r="J50" s="1729" t="s">
        <v>1891</v>
      </c>
      <c r="K50" s="1729" t="s">
        <v>1891</v>
      </c>
    </row>
    <row r="51" spans="1:11" ht="39.5" thickBot="1">
      <c r="A51" s="1731" t="s">
        <v>1636</v>
      </c>
      <c r="B51" s="1719" t="s">
        <v>1708</v>
      </c>
      <c r="C51" s="1717" t="s">
        <v>1752</v>
      </c>
      <c r="D51" s="1726" t="s">
        <v>1753</v>
      </c>
      <c r="E51" s="1727" t="s">
        <v>1754</v>
      </c>
      <c r="F51" s="1728" t="s">
        <v>1445</v>
      </c>
      <c r="G51" s="1728" t="s">
        <v>1489</v>
      </c>
      <c r="H51" s="1729" t="s">
        <v>1515</v>
      </c>
      <c r="I51" s="1729" t="s">
        <v>1891</v>
      </c>
      <c r="J51" s="1729" t="s">
        <v>1891</v>
      </c>
      <c r="K51" s="1729" t="s">
        <v>1891</v>
      </c>
    </row>
    <row r="52" spans="1:11" ht="50.5" thickBot="1">
      <c r="A52" s="1731" t="s">
        <v>1636</v>
      </c>
      <c r="B52" s="1719" t="s">
        <v>1708</v>
      </c>
      <c r="C52" s="1717" t="s">
        <v>1755</v>
      </c>
      <c r="D52" s="1726" t="s">
        <v>1756</v>
      </c>
      <c r="E52" s="1727" t="s">
        <v>1757</v>
      </c>
      <c r="F52" s="1728" t="s">
        <v>1445</v>
      </c>
      <c r="G52" s="1728" t="s">
        <v>1489</v>
      </c>
      <c r="H52" s="1729" t="s">
        <v>1515</v>
      </c>
      <c r="I52" s="1729" t="s">
        <v>1891</v>
      </c>
      <c r="J52" s="1729" t="s">
        <v>1891</v>
      </c>
      <c r="K52" s="1729" t="s">
        <v>1891</v>
      </c>
    </row>
    <row r="53" spans="1:11" ht="63" thickBot="1">
      <c r="A53" s="1731" t="s">
        <v>1636</v>
      </c>
      <c r="B53" s="1719" t="s">
        <v>1708</v>
      </c>
      <c r="C53" s="1717" t="s">
        <v>1758</v>
      </c>
      <c r="D53" s="1726" t="s">
        <v>1759</v>
      </c>
      <c r="E53" s="1727" t="s">
        <v>1760</v>
      </c>
      <c r="F53" s="1728" t="s">
        <v>1445</v>
      </c>
      <c r="G53" s="1728" t="s">
        <v>1489</v>
      </c>
      <c r="H53" s="1729" t="s">
        <v>1450</v>
      </c>
      <c r="I53" s="1729" t="s">
        <v>1891</v>
      </c>
      <c r="J53" s="1729" t="s">
        <v>1891</v>
      </c>
      <c r="K53" s="1729" t="s">
        <v>1891</v>
      </c>
    </row>
    <row r="54" spans="1:11" ht="88" thickBot="1">
      <c r="A54" s="1731" t="s">
        <v>1636</v>
      </c>
      <c r="B54" s="1719" t="s">
        <v>1708</v>
      </c>
      <c r="C54" s="1717" t="s">
        <v>1761</v>
      </c>
      <c r="D54" s="1726" t="s">
        <v>1762</v>
      </c>
      <c r="E54" s="1727" t="s">
        <v>1763</v>
      </c>
      <c r="F54" s="1728" t="s">
        <v>1445</v>
      </c>
      <c r="G54" s="1728" t="s">
        <v>1489</v>
      </c>
      <c r="H54" s="1729" t="s">
        <v>1472</v>
      </c>
      <c r="I54" s="1729" t="s">
        <v>1907</v>
      </c>
      <c r="J54" s="1729" t="s">
        <v>1907</v>
      </c>
      <c r="K54" s="1729" t="s">
        <v>1907</v>
      </c>
    </row>
    <row r="55" spans="1:11" ht="409.6" thickBot="1">
      <c r="A55" s="1731" t="s">
        <v>1636</v>
      </c>
      <c r="B55" s="1719" t="s">
        <v>1708</v>
      </c>
      <c r="C55" s="1717" t="s">
        <v>1764</v>
      </c>
      <c r="D55" s="1726" t="s">
        <v>1765</v>
      </c>
      <c r="E55" s="1727" t="s">
        <v>1766</v>
      </c>
      <c r="F55" s="1728" t="s">
        <v>1445</v>
      </c>
      <c r="G55" s="1728" t="s">
        <v>1489</v>
      </c>
      <c r="H55" s="1729" t="s">
        <v>1472</v>
      </c>
      <c r="I55" s="1729" t="s">
        <v>1891</v>
      </c>
      <c r="J55" s="1729" t="s">
        <v>1891</v>
      </c>
      <c r="K55" s="1729" t="s">
        <v>1891</v>
      </c>
    </row>
    <row r="56" spans="1:11" ht="213" thickBot="1">
      <c r="A56" s="1731" t="s">
        <v>1636</v>
      </c>
      <c r="B56" s="1719" t="s">
        <v>1708</v>
      </c>
      <c r="C56" s="1717" t="s">
        <v>1767</v>
      </c>
      <c r="D56" s="1726" t="s">
        <v>1768</v>
      </c>
      <c r="E56" s="1727" t="s">
        <v>1769</v>
      </c>
      <c r="F56" s="1728" t="s">
        <v>1445</v>
      </c>
      <c r="G56" s="1728" t="s">
        <v>1489</v>
      </c>
      <c r="H56" s="1729" t="s">
        <v>1472</v>
      </c>
      <c r="I56" s="1729" t="s">
        <v>1891</v>
      </c>
      <c r="J56" s="1729" t="s">
        <v>1891</v>
      </c>
      <c r="K56" s="1729" t="s">
        <v>1891</v>
      </c>
    </row>
    <row r="57" spans="1:11" ht="39.5" thickBot="1">
      <c r="A57" s="1731" t="s">
        <v>1636</v>
      </c>
      <c r="B57" s="1719" t="s">
        <v>1708</v>
      </c>
      <c r="C57" s="1717" t="s">
        <v>1770</v>
      </c>
      <c r="D57" s="1726" t="s">
        <v>6</v>
      </c>
      <c r="E57" s="1727" t="s">
        <v>1771</v>
      </c>
      <c r="F57" s="1728" t="s">
        <v>1445</v>
      </c>
      <c r="G57" s="1728" t="s">
        <v>1445</v>
      </c>
      <c r="H57" s="1729" t="s">
        <v>1450</v>
      </c>
      <c r="I57" s="1742">
        <f>'00 - Cover'!F13</f>
        <v>45588</v>
      </c>
      <c r="J57" s="1742">
        <f>I57</f>
        <v>45588</v>
      </c>
      <c r="K57" s="1742">
        <f>J57</f>
        <v>45588</v>
      </c>
    </row>
    <row r="58" spans="1:11" ht="39.5" thickBot="1">
      <c r="A58" s="1731" t="s">
        <v>1636</v>
      </c>
      <c r="B58" s="1719" t="s">
        <v>1708</v>
      </c>
      <c r="C58" s="1717" t="s">
        <v>1772</v>
      </c>
      <c r="D58" s="1726" t="s">
        <v>1773</v>
      </c>
      <c r="E58" s="1727" t="s">
        <v>1774</v>
      </c>
      <c r="F58" s="1728" t="s">
        <v>1445</v>
      </c>
      <c r="G58" s="1728" t="s">
        <v>1489</v>
      </c>
      <c r="H58" s="1729" t="s">
        <v>1450</v>
      </c>
      <c r="I58" s="1742">
        <v>45623</v>
      </c>
      <c r="J58" s="1742">
        <v>45623</v>
      </c>
      <c r="K58" s="1742">
        <v>45623</v>
      </c>
    </row>
    <row r="59" spans="1:11" ht="39.5" thickBot="1">
      <c r="A59" s="1731" t="s">
        <v>1636</v>
      </c>
      <c r="B59" s="1719" t="s">
        <v>1708</v>
      </c>
      <c r="C59" s="1717" t="s">
        <v>1775</v>
      </c>
      <c r="D59" s="1726" t="s">
        <v>1776</v>
      </c>
      <c r="E59" s="1727" t="s">
        <v>1777</v>
      </c>
      <c r="F59" s="1728" t="s">
        <v>1445</v>
      </c>
      <c r="G59" s="1728" t="s">
        <v>1489</v>
      </c>
      <c r="H59" s="1729" t="s">
        <v>1450</v>
      </c>
      <c r="I59" s="1742">
        <v>59471</v>
      </c>
      <c r="J59" s="1742">
        <v>59471</v>
      </c>
      <c r="K59" s="1742">
        <v>59471</v>
      </c>
    </row>
    <row r="60" spans="1:11" ht="125.5" thickBot="1">
      <c r="A60" s="1731" t="s">
        <v>1636</v>
      </c>
      <c r="B60" s="1719" t="s">
        <v>1708</v>
      </c>
      <c r="C60" s="1717" t="s">
        <v>1778</v>
      </c>
      <c r="D60" s="1726" t="s">
        <v>1779</v>
      </c>
      <c r="E60" s="1727" t="s">
        <v>1780</v>
      </c>
      <c r="F60" s="1728" t="s">
        <v>1445</v>
      </c>
      <c r="G60" s="1728" t="s">
        <v>1489</v>
      </c>
      <c r="H60" s="1729" t="s">
        <v>1472</v>
      </c>
      <c r="I60" s="1729" t="s">
        <v>1909</v>
      </c>
      <c r="J60" s="1729" t="s">
        <v>1909</v>
      </c>
      <c r="K60" s="1729" t="s">
        <v>1928</v>
      </c>
    </row>
    <row r="61" spans="1:11" ht="63" thickBot="1">
      <c r="A61" s="1731" t="s">
        <v>1636</v>
      </c>
      <c r="B61" s="1719" t="s">
        <v>1708</v>
      </c>
      <c r="C61" s="1717" t="s">
        <v>1781</v>
      </c>
      <c r="D61" s="1726" t="s">
        <v>1782</v>
      </c>
      <c r="E61" s="1727" t="s">
        <v>1783</v>
      </c>
      <c r="F61" s="1728" t="s">
        <v>1445</v>
      </c>
      <c r="G61" s="1728" t="s">
        <v>1489</v>
      </c>
      <c r="H61" s="1729" t="s">
        <v>1450</v>
      </c>
      <c r="I61" s="1729" t="s">
        <v>1891</v>
      </c>
      <c r="J61" s="1729" t="s">
        <v>1891</v>
      </c>
      <c r="K61" s="1729" t="s">
        <v>1891</v>
      </c>
    </row>
    <row r="62" spans="1:11" ht="39.5" thickBot="1">
      <c r="A62" s="1731" t="s">
        <v>1636</v>
      </c>
      <c r="B62" s="1719" t="s">
        <v>1708</v>
      </c>
      <c r="C62" s="1717" t="s">
        <v>1784</v>
      </c>
      <c r="D62" s="1726" t="s">
        <v>1785</v>
      </c>
      <c r="E62" s="1727" t="s">
        <v>1786</v>
      </c>
      <c r="F62" s="1728" t="s">
        <v>1445</v>
      </c>
      <c r="G62" s="1728" t="s">
        <v>1489</v>
      </c>
      <c r="H62" s="1729" t="s">
        <v>1591</v>
      </c>
      <c r="I62" s="1729" t="s">
        <v>1891</v>
      </c>
      <c r="J62" s="1729" t="s">
        <v>1891</v>
      </c>
      <c r="K62" s="1729" t="s">
        <v>1891</v>
      </c>
    </row>
    <row r="63" spans="1:11" ht="39.5" thickBot="1">
      <c r="A63" s="1731" t="s">
        <v>1636</v>
      </c>
      <c r="B63" s="1719" t="s">
        <v>1708</v>
      </c>
      <c r="C63" s="1717" t="s">
        <v>1787</v>
      </c>
      <c r="D63" s="1726" t="s">
        <v>1788</v>
      </c>
      <c r="E63" s="1727" t="s">
        <v>1789</v>
      </c>
      <c r="F63" s="1728" t="s">
        <v>1445</v>
      </c>
      <c r="G63" s="1728" t="s">
        <v>1489</v>
      </c>
      <c r="H63" s="1729" t="s">
        <v>1450</v>
      </c>
      <c r="I63" s="1729" t="s">
        <v>1891</v>
      </c>
      <c r="J63" s="1729" t="s">
        <v>1891</v>
      </c>
      <c r="K63" s="1729" t="s">
        <v>1891</v>
      </c>
    </row>
    <row r="64" spans="1:11" ht="150.5" thickBot="1">
      <c r="A64" s="1731" t="s">
        <v>1636</v>
      </c>
      <c r="B64" s="1719" t="s">
        <v>1708</v>
      </c>
      <c r="C64" s="1717" t="s">
        <v>1790</v>
      </c>
      <c r="D64" s="1726" t="s">
        <v>305</v>
      </c>
      <c r="E64" s="1727" t="s">
        <v>1791</v>
      </c>
      <c r="F64" s="1728" t="s">
        <v>1445</v>
      </c>
      <c r="G64" s="1728" t="s">
        <v>1489</v>
      </c>
      <c r="H64" s="1729" t="s">
        <v>1472</v>
      </c>
      <c r="I64" s="1729" t="s">
        <v>1910</v>
      </c>
      <c r="J64" s="1729" t="s">
        <v>1910</v>
      </c>
      <c r="K64" s="1729" t="s">
        <v>1908</v>
      </c>
    </row>
    <row r="65" spans="1:11" ht="250.5" thickBot="1">
      <c r="A65" s="1731" t="s">
        <v>1636</v>
      </c>
      <c r="B65" s="1719" t="s">
        <v>1708</v>
      </c>
      <c r="C65" s="1717" t="s">
        <v>1792</v>
      </c>
      <c r="D65" s="1726" t="s">
        <v>1793</v>
      </c>
      <c r="E65" s="1727" t="s">
        <v>1794</v>
      </c>
      <c r="F65" s="1728" t="s">
        <v>1445</v>
      </c>
      <c r="G65" s="1728" t="s">
        <v>1489</v>
      </c>
      <c r="H65" s="1729" t="s">
        <v>1472</v>
      </c>
      <c r="I65" s="1729" t="s">
        <v>1911</v>
      </c>
      <c r="J65" s="1729" t="s">
        <v>1911</v>
      </c>
      <c r="K65" s="1729" t="s">
        <v>1911</v>
      </c>
    </row>
    <row r="66" spans="1:11" ht="50.5" thickBot="1">
      <c r="A66" s="1731" t="s">
        <v>1636</v>
      </c>
      <c r="B66" s="1719" t="s">
        <v>1708</v>
      </c>
      <c r="C66" s="1717" t="s">
        <v>1795</v>
      </c>
      <c r="D66" s="1726" t="s">
        <v>1796</v>
      </c>
      <c r="E66" s="1727" t="s">
        <v>1797</v>
      </c>
      <c r="F66" s="1728" t="s">
        <v>1445</v>
      </c>
      <c r="G66" s="1728" t="s">
        <v>1445</v>
      </c>
      <c r="H66" s="1729" t="s">
        <v>1515</v>
      </c>
      <c r="I66" s="1755"/>
      <c r="J66" s="1755"/>
      <c r="K66" s="1755" t="s">
        <v>1912</v>
      </c>
    </row>
    <row r="67" spans="1:11" ht="63" thickBot="1">
      <c r="A67" s="1731" t="s">
        <v>1636</v>
      </c>
      <c r="B67" s="1719" t="s">
        <v>1708</v>
      </c>
      <c r="C67" s="1717" t="s">
        <v>1798</v>
      </c>
      <c r="D67" s="1726" t="s">
        <v>1799</v>
      </c>
      <c r="E67" s="1727" t="s">
        <v>1800</v>
      </c>
      <c r="F67" s="1728" t="s">
        <v>1445</v>
      </c>
      <c r="G67" s="1728" t="s">
        <v>1489</v>
      </c>
      <c r="H67" s="1729" t="s">
        <v>1515</v>
      </c>
      <c r="I67" s="1749"/>
      <c r="J67" s="1749"/>
      <c r="K67" s="1749" t="s">
        <v>1929</v>
      </c>
    </row>
    <row r="68" spans="1:11" ht="39.5" thickBot="1">
      <c r="A68" s="1731" t="s">
        <v>1636</v>
      </c>
      <c r="B68" s="1719" t="s">
        <v>1708</v>
      </c>
      <c r="C68" s="1717" t="s">
        <v>1801</v>
      </c>
      <c r="D68" s="1726" t="s">
        <v>1802</v>
      </c>
      <c r="E68" s="1727" t="s">
        <v>1803</v>
      </c>
      <c r="F68" s="1728" t="s">
        <v>1445</v>
      </c>
      <c r="G68" s="1728" t="s">
        <v>1445</v>
      </c>
      <c r="H68" s="1729" t="s">
        <v>1515</v>
      </c>
      <c r="I68" s="1745">
        <f>'11 bis-Notes Calculation'!L17*100</f>
        <v>5</v>
      </c>
      <c r="J68" s="1745">
        <v>0</v>
      </c>
      <c r="K68" s="1745">
        <v>0</v>
      </c>
    </row>
    <row r="69" spans="1:11" ht="50.5" thickBot="1">
      <c r="A69" s="1731" t="s">
        <v>1636</v>
      </c>
      <c r="B69" s="1719" t="s">
        <v>1708</v>
      </c>
      <c r="C69" s="1717" t="s">
        <v>1804</v>
      </c>
      <c r="D69" s="1726" t="s">
        <v>1805</v>
      </c>
      <c r="E69" s="1727" t="s">
        <v>1806</v>
      </c>
      <c r="F69" s="1728" t="s">
        <v>1445</v>
      </c>
      <c r="G69" s="1728" t="s">
        <v>1489</v>
      </c>
      <c r="H69" s="1729" t="s">
        <v>1515</v>
      </c>
      <c r="I69" s="1745">
        <v>5</v>
      </c>
      <c r="J69" s="1745">
        <v>0</v>
      </c>
      <c r="K69" s="1745">
        <v>0</v>
      </c>
    </row>
    <row r="70" spans="1:11" ht="200.5" thickBot="1">
      <c r="A70" s="1731" t="s">
        <v>1636</v>
      </c>
      <c r="B70" s="1719" t="s">
        <v>1708</v>
      </c>
      <c r="C70" s="1717" t="s">
        <v>1807</v>
      </c>
      <c r="D70" s="1726" t="s">
        <v>1808</v>
      </c>
      <c r="E70" s="1727" t="s">
        <v>1809</v>
      </c>
      <c r="F70" s="1728" t="s">
        <v>1445</v>
      </c>
      <c r="G70" s="1728" t="s">
        <v>1445</v>
      </c>
      <c r="H70" s="1729" t="s">
        <v>1591</v>
      </c>
      <c r="I70" s="1729" t="s">
        <v>1931</v>
      </c>
      <c r="J70" s="1729" t="s">
        <v>1930</v>
      </c>
      <c r="K70" s="1729" t="s">
        <v>1930</v>
      </c>
    </row>
    <row r="71" spans="1:11" ht="113" thickBot="1">
      <c r="A71" s="1731" t="s">
        <v>1636</v>
      </c>
      <c r="B71" s="1719" t="s">
        <v>1708</v>
      </c>
      <c r="C71" s="1717" t="s">
        <v>1810</v>
      </c>
      <c r="D71" s="1726" t="s">
        <v>1811</v>
      </c>
      <c r="E71" s="1727" t="s">
        <v>1812</v>
      </c>
      <c r="F71" s="1728" t="s">
        <v>1445</v>
      </c>
      <c r="G71" s="1728" t="s">
        <v>1489</v>
      </c>
      <c r="H71" s="1729" t="s">
        <v>1721</v>
      </c>
      <c r="I71" s="1729" t="str">
        <f t="shared" ref="I71:J71" si="0">I37</f>
        <v>FR001400SOX4</v>
      </c>
      <c r="J71" s="1729" t="str">
        <f t="shared" si="0"/>
        <v>ND5</v>
      </c>
      <c r="K71" s="1729" t="str">
        <f>K37</f>
        <v>ND5</v>
      </c>
    </row>
    <row r="72" spans="1:11" ht="100.5" thickBot="1">
      <c r="A72" s="1731" t="s">
        <v>1636</v>
      </c>
      <c r="B72" s="1719" t="s">
        <v>1708</v>
      </c>
      <c r="C72" s="1717" t="s">
        <v>1813</v>
      </c>
      <c r="D72" s="1726" t="s">
        <v>1814</v>
      </c>
      <c r="E72" s="1727" t="s">
        <v>1815</v>
      </c>
      <c r="F72" s="1728" t="s">
        <v>1445</v>
      </c>
      <c r="G72" s="1728" t="s">
        <v>1489</v>
      </c>
      <c r="H72" s="1729" t="s">
        <v>1721</v>
      </c>
      <c r="I72" s="1729" t="str">
        <f>I37</f>
        <v>FR001400SOX4</v>
      </c>
      <c r="J72" s="1729" t="str">
        <f t="shared" ref="J72:K72" si="1">J37</f>
        <v>ND5</v>
      </c>
      <c r="K72" s="1729" t="str">
        <f t="shared" si="1"/>
        <v>ND5</v>
      </c>
    </row>
    <row r="73" spans="1:11" ht="88" thickBot="1">
      <c r="A73" s="1731" t="s">
        <v>1636</v>
      </c>
      <c r="B73" s="1719" t="s">
        <v>1708</v>
      </c>
      <c r="C73" s="1717" t="s">
        <v>1816</v>
      </c>
      <c r="D73" s="1726" t="s">
        <v>1817</v>
      </c>
      <c r="E73" s="1727" t="s">
        <v>1818</v>
      </c>
      <c r="F73" s="1728" t="s">
        <v>1445</v>
      </c>
      <c r="G73" s="1728" t="s">
        <v>1489</v>
      </c>
      <c r="H73" s="1729" t="s">
        <v>1493</v>
      </c>
      <c r="I73" s="1745">
        <f>'10 -Principal Deficiency Amount'!G12</f>
        <v>0</v>
      </c>
      <c r="J73" s="1745">
        <v>0</v>
      </c>
      <c r="K73" s="1745">
        <v>0</v>
      </c>
    </row>
    <row r="74" spans="1:11" ht="15" thickBot="1">
      <c r="A74" s="1731"/>
      <c r="B74" s="1719"/>
      <c r="C74" s="1717"/>
      <c r="D74" s="1726"/>
      <c r="E74" s="1727"/>
      <c r="F74" s="1728"/>
      <c r="G74" s="1728"/>
      <c r="H74" s="1729"/>
      <c r="I74" s="1729" t="s">
        <v>313</v>
      </c>
      <c r="J74" s="1729" t="s">
        <v>313</v>
      </c>
      <c r="K74" s="1729" t="s">
        <v>313</v>
      </c>
    </row>
    <row r="75" spans="1:11" ht="88" thickBot="1">
      <c r="A75" s="1731" t="s">
        <v>1636</v>
      </c>
      <c r="B75" s="1719" t="s">
        <v>1708</v>
      </c>
      <c r="C75" s="1717" t="s">
        <v>1819</v>
      </c>
      <c r="D75" s="1726" t="s">
        <v>1820</v>
      </c>
      <c r="E75" s="1727" t="s">
        <v>1821</v>
      </c>
      <c r="F75" s="1728" t="s">
        <v>1445</v>
      </c>
      <c r="G75" s="1728" t="s">
        <v>1489</v>
      </c>
      <c r="H75" s="1729" t="s">
        <v>1822</v>
      </c>
      <c r="I75" s="1729" t="s">
        <v>1891</v>
      </c>
      <c r="J75" s="1729" t="s">
        <v>1891</v>
      </c>
      <c r="K75" s="1729" t="s">
        <v>1891</v>
      </c>
    </row>
    <row r="76" spans="1:11" ht="75.5" thickBot="1">
      <c r="A76" s="1731" t="s">
        <v>1636</v>
      </c>
      <c r="B76" s="1719" t="s">
        <v>1708</v>
      </c>
      <c r="C76" s="1717" t="s">
        <v>1823</v>
      </c>
      <c r="D76" s="1726" t="s">
        <v>1824</v>
      </c>
      <c r="E76" s="1727" t="s">
        <v>1825</v>
      </c>
      <c r="F76" s="1728" t="s">
        <v>1445</v>
      </c>
      <c r="G76" s="1728" t="s">
        <v>1489</v>
      </c>
      <c r="H76" s="1729" t="s">
        <v>1591</v>
      </c>
      <c r="I76" s="1729" t="s">
        <v>1891</v>
      </c>
      <c r="J76" s="1729" t="s">
        <v>1891</v>
      </c>
      <c r="K76" s="1729" t="s">
        <v>1891</v>
      </c>
    </row>
    <row r="77" spans="1:11" ht="100.5" thickBot="1">
      <c r="A77" s="1731" t="s">
        <v>1636</v>
      </c>
      <c r="B77" s="1719" t="s">
        <v>1708</v>
      </c>
      <c r="C77" s="1717" t="s">
        <v>1826</v>
      </c>
      <c r="D77" s="1726" t="s">
        <v>1827</v>
      </c>
      <c r="E77" s="1727" t="s">
        <v>1828</v>
      </c>
      <c r="F77" s="1728" t="s">
        <v>1445</v>
      </c>
      <c r="G77" s="1728" t="s">
        <v>1489</v>
      </c>
      <c r="H77" s="1729" t="s">
        <v>1829</v>
      </c>
      <c r="I77" s="1729" t="s">
        <v>1891</v>
      </c>
      <c r="J77" s="1729" t="s">
        <v>1891</v>
      </c>
      <c r="K77" s="1729" t="s">
        <v>1891</v>
      </c>
    </row>
    <row r="78" spans="1:11" ht="125.5" thickBot="1">
      <c r="A78" s="1731" t="s">
        <v>1636</v>
      </c>
      <c r="B78" s="1719" t="s">
        <v>1708</v>
      </c>
      <c r="C78" s="1717" t="s">
        <v>1830</v>
      </c>
      <c r="D78" s="1726" t="s">
        <v>1831</v>
      </c>
      <c r="E78" s="1727" t="s">
        <v>1832</v>
      </c>
      <c r="F78" s="1728" t="s">
        <v>1445</v>
      </c>
      <c r="G78" s="1728" t="s">
        <v>1489</v>
      </c>
      <c r="H78" s="1729" t="s">
        <v>1472</v>
      </c>
      <c r="I78" s="1729" t="s">
        <v>1891</v>
      </c>
      <c r="J78" s="1729" t="s">
        <v>1891</v>
      </c>
      <c r="K78" s="1729" t="s">
        <v>1891</v>
      </c>
    </row>
    <row r="79" spans="1:11" ht="39.5" thickBot="1">
      <c r="A79" s="1731" t="s">
        <v>1636</v>
      </c>
      <c r="B79" s="1719" t="s">
        <v>1833</v>
      </c>
      <c r="C79" s="1720" t="s">
        <v>1834</v>
      </c>
      <c r="D79" s="1721"/>
      <c r="E79" s="1722"/>
      <c r="F79" s="1723" t="s">
        <v>147</v>
      </c>
      <c r="G79" s="1723" t="s">
        <v>147</v>
      </c>
      <c r="H79" s="1724"/>
      <c r="I79" s="1725"/>
      <c r="J79" s="1725"/>
    </row>
    <row r="80" spans="1:11" ht="39.5" thickBot="1">
      <c r="A80" s="1731" t="s">
        <v>1636</v>
      </c>
      <c r="B80" s="1719" t="s">
        <v>1833</v>
      </c>
      <c r="C80" s="1717" t="s">
        <v>1835</v>
      </c>
      <c r="D80" s="1726" t="s">
        <v>1443</v>
      </c>
      <c r="E80" s="1727" t="s">
        <v>1711</v>
      </c>
      <c r="F80" s="1728" t="s">
        <v>1445</v>
      </c>
      <c r="G80" s="1728" t="s">
        <v>1445</v>
      </c>
      <c r="H80" s="1729" t="s">
        <v>1446</v>
      </c>
      <c r="I80" s="1729"/>
      <c r="J80" s="1729"/>
      <c r="K80" s="1729"/>
    </row>
    <row r="81" spans="1:18" ht="39.5" thickBot="1">
      <c r="A81" s="1731" t="s">
        <v>1636</v>
      </c>
      <c r="B81" s="1719" t="s">
        <v>1833</v>
      </c>
      <c r="C81" s="1717" t="s">
        <v>1836</v>
      </c>
      <c r="D81" s="1726" t="s">
        <v>1837</v>
      </c>
      <c r="E81" s="1727" t="s">
        <v>1838</v>
      </c>
      <c r="F81" s="1728" t="s">
        <v>1445</v>
      </c>
      <c r="G81" s="1728" t="s">
        <v>1445</v>
      </c>
      <c r="H81" s="1729" t="s">
        <v>1591</v>
      </c>
      <c r="I81" s="1729" t="s">
        <v>1933</v>
      </c>
      <c r="J81" s="1729" t="s">
        <v>1934</v>
      </c>
      <c r="K81" s="1729" t="s">
        <v>1935</v>
      </c>
    </row>
    <row r="82" spans="1:18" ht="88" thickBot="1">
      <c r="A82" s="1731" t="s">
        <v>1636</v>
      </c>
      <c r="B82" s="1719" t="s">
        <v>1833</v>
      </c>
      <c r="C82" s="1717" t="s">
        <v>1839</v>
      </c>
      <c r="D82" s="1726" t="s">
        <v>1840</v>
      </c>
      <c r="E82" s="1727" t="s">
        <v>1841</v>
      </c>
      <c r="F82" s="1728" t="s">
        <v>1445</v>
      </c>
      <c r="G82" s="1728" t="s">
        <v>1445</v>
      </c>
      <c r="H82" s="1729" t="s">
        <v>1591</v>
      </c>
      <c r="I82" s="1729" t="str">
        <f>I81</f>
        <v>Operating_Account</v>
      </c>
      <c r="J82" s="1729" t="str">
        <f>J81</f>
        <v>General_Reserve_Account</v>
      </c>
      <c r="K82" s="1729" t="str">
        <f>K81</f>
        <v>Commingling_Reserve_Account</v>
      </c>
    </row>
    <row r="83" spans="1:18" ht="113" thickBot="1">
      <c r="A83" s="1731" t="s">
        <v>1636</v>
      </c>
      <c r="B83" s="1719" t="s">
        <v>1833</v>
      </c>
      <c r="C83" s="1717" t="s">
        <v>1842</v>
      </c>
      <c r="D83" s="1726" t="s">
        <v>1843</v>
      </c>
      <c r="E83" s="1727" t="s">
        <v>1844</v>
      </c>
      <c r="F83" s="1728" t="s">
        <v>1445</v>
      </c>
      <c r="G83" s="1728" t="s">
        <v>1445</v>
      </c>
      <c r="H83" s="1729" t="s">
        <v>1472</v>
      </c>
      <c r="I83" s="1729" t="s">
        <v>1908</v>
      </c>
      <c r="J83" s="1729" t="s">
        <v>1927</v>
      </c>
      <c r="K83" s="1729" t="s">
        <v>1936</v>
      </c>
    </row>
    <row r="84" spans="1:18" ht="100.5" thickBot="1">
      <c r="A84" s="1731" t="s">
        <v>1636</v>
      </c>
      <c r="B84" s="1719" t="s">
        <v>1833</v>
      </c>
      <c r="C84" s="1717" t="s">
        <v>1845</v>
      </c>
      <c r="D84" s="1726" t="s">
        <v>1846</v>
      </c>
      <c r="E84" s="1727" t="s">
        <v>1847</v>
      </c>
      <c r="F84" s="1728" t="s">
        <v>1445</v>
      </c>
      <c r="G84" s="1728" t="s">
        <v>1489</v>
      </c>
      <c r="H84" s="1729" t="s">
        <v>1493</v>
      </c>
      <c r="I84" s="1729" t="s">
        <v>1891</v>
      </c>
      <c r="J84" s="1745">
        <f>'XX - Reserve calculation'!H12</f>
        <v>37725601.600000001</v>
      </c>
      <c r="K84" s="1729" t="s">
        <v>1891</v>
      </c>
    </row>
    <row r="85" spans="1:18" ht="15" thickBot="1">
      <c r="A85" s="1731"/>
      <c r="B85" s="1719"/>
      <c r="C85" s="1717"/>
      <c r="D85" s="1726"/>
      <c r="E85" s="1727"/>
      <c r="F85" s="1728"/>
      <c r="G85" s="1728"/>
      <c r="H85" s="1729"/>
      <c r="I85" s="1729" t="s">
        <v>313</v>
      </c>
      <c r="J85" s="1729" t="s">
        <v>313</v>
      </c>
      <c r="K85" s="1729" t="s">
        <v>313</v>
      </c>
    </row>
    <row r="86" spans="1:18" ht="88" thickBot="1">
      <c r="A86" s="1731" t="s">
        <v>1636</v>
      </c>
      <c r="B86" s="1719" t="s">
        <v>1833</v>
      </c>
      <c r="C86" s="1717" t="s">
        <v>1848</v>
      </c>
      <c r="D86" s="1726" t="s">
        <v>1849</v>
      </c>
      <c r="E86" s="1727" t="s">
        <v>1850</v>
      </c>
      <c r="F86" s="1728" t="s">
        <v>1445</v>
      </c>
      <c r="G86" s="1728" t="s">
        <v>1445</v>
      </c>
      <c r="H86" s="1729" t="s">
        <v>1493</v>
      </c>
      <c r="I86" s="1729">
        <f>'13 - Issuer Account'!I29</f>
        <v>990.28000047802925</v>
      </c>
      <c r="J86" s="1745">
        <f>'13 - Issuer Account'!I41</f>
        <v>37725601.600000001</v>
      </c>
      <c r="K86" s="1729">
        <f>'13 - Issuer Account'!I52</f>
        <v>0</v>
      </c>
    </row>
    <row r="87" spans="1:18" ht="15" thickBot="1">
      <c r="A87" s="1731"/>
      <c r="B87" s="1719"/>
      <c r="C87" s="1717"/>
      <c r="D87" s="1726"/>
      <c r="E87" s="1727"/>
      <c r="F87" s="1728"/>
      <c r="G87" s="1728"/>
      <c r="H87" s="1729"/>
      <c r="I87" s="1729" t="s">
        <v>313</v>
      </c>
      <c r="J87" s="1729" t="s">
        <v>313</v>
      </c>
      <c r="K87" s="1729" t="s">
        <v>313</v>
      </c>
    </row>
    <row r="88" spans="1:18" ht="39.5" thickBot="1">
      <c r="A88" s="1731" t="s">
        <v>1636</v>
      </c>
      <c r="B88" s="1719" t="s">
        <v>1833</v>
      </c>
      <c r="C88" s="1717" t="s">
        <v>1851</v>
      </c>
      <c r="D88" s="1726" t="s">
        <v>1852</v>
      </c>
      <c r="E88" s="1727" t="s">
        <v>1853</v>
      </c>
      <c r="F88" s="1728" t="s">
        <v>1445</v>
      </c>
      <c r="G88" s="1728" t="s">
        <v>1445</v>
      </c>
      <c r="H88" s="1729" t="s">
        <v>1482</v>
      </c>
      <c r="I88" s="1729" t="s">
        <v>1890</v>
      </c>
      <c r="J88" s="1729" t="s">
        <v>1889</v>
      </c>
      <c r="K88" s="1729"/>
    </row>
    <row r="89" spans="1:18" ht="39.5" thickBot="1">
      <c r="A89" s="1731" t="s">
        <v>1636</v>
      </c>
      <c r="B89" s="1719" t="s">
        <v>1854</v>
      </c>
      <c r="C89" s="1720" t="s">
        <v>1855</v>
      </c>
      <c r="D89" s="1721"/>
      <c r="E89" s="1722"/>
      <c r="F89" s="1723" t="s">
        <v>147</v>
      </c>
      <c r="G89" s="1723" t="s">
        <v>147</v>
      </c>
      <c r="H89" s="1724"/>
      <c r="I89" s="1725"/>
    </row>
    <row r="90" spans="1:18" ht="39.5" thickBot="1">
      <c r="A90" s="1731" t="s">
        <v>1636</v>
      </c>
      <c r="B90" s="1719" t="s">
        <v>1854</v>
      </c>
      <c r="C90" s="1717" t="s">
        <v>1856</v>
      </c>
      <c r="D90" s="1726" t="s">
        <v>1443</v>
      </c>
      <c r="E90" s="1727" t="s">
        <v>1711</v>
      </c>
      <c r="F90" s="1728" t="s">
        <v>1445</v>
      </c>
      <c r="G90" s="1728" t="s">
        <v>1445</v>
      </c>
      <c r="H90" s="1729" t="s">
        <v>1446</v>
      </c>
      <c r="I90" s="1729"/>
    </row>
    <row r="91" spans="1:18" ht="50.5" thickBot="1">
      <c r="A91" s="1731" t="s">
        <v>1636</v>
      </c>
      <c r="B91" s="1719" t="s">
        <v>1854</v>
      </c>
      <c r="C91" s="1717" t="s">
        <v>1857</v>
      </c>
      <c r="D91" s="1726" t="s">
        <v>1858</v>
      </c>
      <c r="E91" s="1727" t="s">
        <v>1859</v>
      </c>
      <c r="F91" s="1728" t="s">
        <v>1445</v>
      </c>
      <c r="G91" s="1728" t="s">
        <v>1445</v>
      </c>
      <c r="H91" s="1729" t="s">
        <v>1822</v>
      </c>
      <c r="I91" s="1729" t="s">
        <v>1913</v>
      </c>
      <c r="J91" s="1729" t="s">
        <v>1913</v>
      </c>
      <c r="K91" s="1729" t="s">
        <v>1913</v>
      </c>
      <c r="L91" s="1742" t="str">
        <f>'00 - Cover'!F11</f>
        <v>9695000NVUKTJ495CJ05</v>
      </c>
      <c r="M91" s="1729" t="s">
        <v>1913</v>
      </c>
      <c r="N91" s="1729" t="s">
        <v>1913</v>
      </c>
      <c r="O91" s="1729" t="s">
        <v>1913</v>
      </c>
      <c r="P91" s="1729" t="s">
        <v>1913</v>
      </c>
      <c r="Q91" s="1729" t="s">
        <v>1913</v>
      </c>
      <c r="R91" s="1729" t="s">
        <v>1913</v>
      </c>
    </row>
    <row r="92" spans="1:18" ht="63" thickBot="1">
      <c r="A92" s="1731" t="s">
        <v>1636</v>
      </c>
      <c r="B92" s="1719" t="s">
        <v>1854</v>
      </c>
      <c r="C92" s="1717" t="s">
        <v>1860</v>
      </c>
      <c r="D92" s="1726" t="s">
        <v>1861</v>
      </c>
      <c r="E92" s="1727" t="s">
        <v>1862</v>
      </c>
      <c r="F92" s="1728" t="s">
        <v>1445</v>
      </c>
      <c r="G92" s="1728" t="s">
        <v>1445</v>
      </c>
      <c r="H92" s="1729" t="s">
        <v>1454</v>
      </c>
      <c r="I92" s="1729" t="s">
        <v>1914</v>
      </c>
      <c r="J92" s="1729" t="s">
        <v>1914</v>
      </c>
      <c r="K92" s="1729" t="s">
        <v>1914</v>
      </c>
      <c r="L92" s="1729" t="s">
        <v>1932</v>
      </c>
      <c r="M92" s="1729" t="s">
        <v>1914</v>
      </c>
      <c r="N92" s="1729" t="s">
        <v>1914</v>
      </c>
      <c r="O92" s="1729" t="s">
        <v>1914</v>
      </c>
      <c r="P92" s="1729" t="s">
        <v>1914</v>
      </c>
      <c r="Q92" s="1729" t="s">
        <v>1914</v>
      </c>
      <c r="R92" s="1729" t="s">
        <v>1914</v>
      </c>
    </row>
    <row r="93" spans="1:18" ht="409.6" thickBot="1">
      <c r="A93" s="1731" t="s">
        <v>1636</v>
      </c>
      <c r="B93" s="1719" t="s">
        <v>1854</v>
      </c>
      <c r="C93" s="1717" t="s">
        <v>1863</v>
      </c>
      <c r="D93" s="1726" t="s">
        <v>1864</v>
      </c>
      <c r="E93" s="1727" t="s">
        <v>1865</v>
      </c>
      <c r="F93" s="1728" t="s">
        <v>1445</v>
      </c>
      <c r="G93" s="1728" t="s">
        <v>1445</v>
      </c>
      <c r="H93" s="1729" t="s">
        <v>1472</v>
      </c>
      <c r="I93" s="1729" t="s">
        <v>1915</v>
      </c>
      <c r="J93" s="1729" t="s">
        <v>1915</v>
      </c>
      <c r="K93" s="1729" t="s">
        <v>1915</v>
      </c>
      <c r="L93" s="1729" t="s">
        <v>1916</v>
      </c>
      <c r="M93" s="1729" t="s">
        <v>1917</v>
      </c>
      <c r="N93" s="1729" t="s">
        <v>1887</v>
      </c>
      <c r="O93" s="1729" t="s">
        <v>1918</v>
      </c>
      <c r="P93" s="1729" t="s">
        <v>1918</v>
      </c>
      <c r="Q93" s="1729" t="s">
        <v>1919</v>
      </c>
      <c r="R93" s="1729" t="s">
        <v>1920</v>
      </c>
    </row>
    <row r="94" spans="1:18" ht="39.5" thickBot="1">
      <c r="A94" s="1731" t="s">
        <v>1636</v>
      </c>
      <c r="B94" s="1719" t="s">
        <v>1854</v>
      </c>
      <c r="C94" s="1717" t="s">
        <v>1866</v>
      </c>
      <c r="D94" s="1726" t="s">
        <v>1867</v>
      </c>
      <c r="E94" s="1727" t="s">
        <v>1868</v>
      </c>
      <c r="F94" s="1728" t="s">
        <v>1445</v>
      </c>
      <c r="G94" s="1728" t="s">
        <v>1445</v>
      </c>
      <c r="H94" s="1729" t="s">
        <v>1869</v>
      </c>
      <c r="I94" s="1729" t="s">
        <v>996</v>
      </c>
      <c r="J94" s="1729" t="s">
        <v>996</v>
      </c>
      <c r="K94" s="1729" t="s">
        <v>996</v>
      </c>
      <c r="L94" s="1729" t="s">
        <v>996</v>
      </c>
      <c r="M94" s="1729" t="s">
        <v>996</v>
      </c>
      <c r="N94" s="1729" t="s">
        <v>996</v>
      </c>
      <c r="O94" s="1729" t="s">
        <v>996</v>
      </c>
      <c r="P94" s="1729" t="s">
        <v>996</v>
      </c>
      <c r="Q94" s="1729" t="s">
        <v>996</v>
      </c>
      <c r="R94" s="1729" t="s">
        <v>996</v>
      </c>
    </row>
    <row r="95" spans="1:18" ht="138" thickBot="1">
      <c r="A95" s="1731" t="s">
        <v>1636</v>
      </c>
      <c r="B95" s="1719" t="s">
        <v>1854</v>
      </c>
      <c r="C95" s="1717" t="s">
        <v>1870</v>
      </c>
      <c r="D95" s="1726" t="s">
        <v>1871</v>
      </c>
      <c r="E95" s="1727" t="s">
        <v>1872</v>
      </c>
      <c r="F95" s="1728" t="s">
        <v>1445</v>
      </c>
      <c r="G95" s="1728" t="s">
        <v>1489</v>
      </c>
      <c r="H95" s="1729" t="s">
        <v>1598</v>
      </c>
      <c r="I95" s="1729" t="s">
        <v>1080</v>
      </c>
      <c r="J95" s="1729" t="s">
        <v>1921</v>
      </c>
      <c r="K95" s="1729" t="s">
        <v>1922</v>
      </c>
      <c r="L95" s="1729" t="s">
        <v>1891</v>
      </c>
      <c r="M95" s="1729" t="s">
        <v>1891</v>
      </c>
      <c r="N95" s="1729" t="s">
        <v>1891</v>
      </c>
      <c r="O95" s="1729" t="s">
        <v>1891</v>
      </c>
      <c r="P95" s="1729" t="s">
        <v>1891</v>
      </c>
      <c r="Q95" s="1729" t="s">
        <v>1891</v>
      </c>
      <c r="R95" s="1729" t="s">
        <v>1891</v>
      </c>
    </row>
    <row r="96" spans="1:18" ht="138" thickBot="1">
      <c r="A96" s="1731" t="s">
        <v>1636</v>
      </c>
      <c r="B96" s="1719" t="s">
        <v>1854</v>
      </c>
      <c r="C96" s="1717" t="s">
        <v>1873</v>
      </c>
      <c r="D96" s="1726" t="s">
        <v>1874</v>
      </c>
      <c r="E96" s="1727" t="s">
        <v>1875</v>
      </c>
      <c r="F96" s="1728" t="s">
        <v>1445</v>
      </c>
      <c r="G96" s="1728" t="s">
        <v>1489</v>
      </c>
      <c r="H96" s="1729" t="s">
        <v>1598</v>
      </c>
      <c r="I96" s="1729" t="s">
        <v>1166</v>
      </c>
      <c r="J96" s="1729" t="s">
        <v>1167</v>
      </c>
      <c r="K96" s="1729" t="s">
        <v>1168</v>
      </c>
      <c r="L96" s="1729" t="s">
        <v>1891</v>
      </c>
      <c r="M96" s="1729" t="s">
        <v>1891</v>
      </c>
      <c r="N96" s="1729" t="s">
        <v>1891</v>
      </c>
      <c r="O96" s="1729" t="s">
        <v>1891</v>
      </c>
      <c r="P96" s="1729" t="s">
        <v>1891</v>
      </c>
      <c r="Q96" s="1729" t="s">
        <v>1891</v>
      </c>
      <c r="R96" s="1729" t="s">
        <v>1891</v>
      </c>
    </row>
    <row r="97" spans="1:18" ht="188" thickBot="1">
      <c r="A97" s="1731" t="s">
        <v>1636</v>
      </c>
      <c r="B97" s="1719" t="s">
        <v>1854</v>
      </c>
      <c r="C97" s="1717" t="s">
        <v>1876</v>
      </c>
      <c r="D97" s="1726" t="s">
        <v>1877</v>
      </c>
      <c r="E97" s="1727" t="s">
        <v>1878</v>
      </c>
      <c r="F97" s="1728" t="s">
        <v>1445</v>
      </c>
      <c r="G97" s="1728" t="s">
        <v>1489</v>
      </c>
      <c r="H97" s="1729" t="s">
        <v>1822</v>
      </c>
      <c r="I97" s="1729" t="s">
        <v>1923</v>
      </c>
      <c r="J97" s="1729" t="s">
        <v>1923</v>
      </c>
      <c r="K97" s="1729" t="s">
        <v>1924</v>
      </c>
      <c r="L97" s="1729" t="s">
        <v>1891</v>
      </c>
      <c r="M97" s="1729" t="s">
        <v>1891</v>
      </c>
      <c r="N97" s="1729" t="s">
        <v>1891</v>
      </c>
      <c r="O97" s="1729" t="s">
        <v>1891</v>
      </c>
      <c r="P97" s="1729" t="s">
        <v>1891</v>
      </c>
      <c r="Q97" s="1729" t="s">
        <v>1891</v>
      </c>
      <c r="R97" s="1729" t="s">
        <v>1891</v>
      </c>
    </row>
    <row r="98" spans="1:18" ht="200.5" thickBot="1">
      <c r="A98" s="1731" t="s">
        <v>1636</v>
      </c>
      <c r="B98" s="1719" t="s">
        <v>1854</v>
      </c>
      <c r="C98" s="1717" t="s">
        <v>1879</v>
      </c>
      <c r="D98" s="1726" t="s">
        <v>1880</v>
      </c>
      <c r="E98" s="1727" t="s">
        <v>1881</v>
      </c>
      <c r="F98" s="1728" t="s">
        <v>1445</v>
      </c>
      <c r="G98" s="1728" t="s">
        <v>1489</v>
      </c>
      <c r="H98" s="1729" t="s">
        <v>1454</v>
      </c>
      <c r="I98" s="1729" t="s">
        <v>1925</v>
      </c>
      <c r="J98" s="1729" t="s">
        <v>1925</v>
      </c>
      <c r="K98" s="1729" t="s">
        <v>1926</v>
      </c>
      <c r="L98" s="1729" t="s">
        <v>1891</v>
      </c>
      <c r="M98" s="1729" t="s">
        <v>1891</v>
      </c>
      <c r="N98" s="1729" t="s">
        <v>1891</v>
      </c>
      <c r="O98" s="1729" t="s">
        <v>1891</v>
      </c>
      <c r="P98" s="1729" t="s">
        <v>1891</v>
      </c>
      <c r="Q98" s="1729" t="s">
        <v>1891</v>
      </c>
      <c r="R98" s="1729" t="s">
        <v>1891</v>
      </c>
    </row>
  </sheetData>
  <phoneticPr fontId="153"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C28"/>
  <sheetViews>
    <sheetView showGridLines="0" zoomScale="85" zoomScaleNormal="100" zoomScaleSheetLayoutView="80" workbookViewId="0">
      <selection activeCell="G22" sqref="G22"/>
    </sheetView>
  </sheetViews>
  <sheetFormatPr defaultColWidth="11.54296875" defaultRowHeight="12.5"/>
  <cols>
    <col min="1" max="1" width="12.54296875" style="1797" bestFit="1" customWidth="1"/>
    <col min="2" max="3" width="17.453125" style="1797" bestFit="1" customWidth="1"/>
    <col min="4" max="4" width="17.54296875" style="1797" bestFit="1" customWidth="1"/>
    <col min="5" max="5" width="16.54296875" style="1797" bestFit="1" customWidth="1"/>
    <col min="6" max="6" width="18" style="1797" bestFit="1" customWidth="1"/>
    <col min="7" max="7" width="65.54296875" style="1797" bestFit="1" customWidth="1"/>
    <col min="8" max="8" width="41.453125" style="1797" bestFit="1" customWidth="1"/>
    <col min="9" max="9" width="15.453125" style="1797" bestFit="1" customWidth="1"/>
    <col min="10" max="10" width="11.453125" style="1797" bestFit="1" customWidth="1"/>
    <col min="11" max="11" width="14.453125" style="1797" bestFit="1" customWidth="1"/>
    <col min="12" max="12" width="35.453125" style="1797" bestFit="1" customWidth="1"/>
    <col min="13" max="14" width="27.453125" style="1797" bestFit="1" customWidth="1"/>
    <col min="15" max="15" width="34.453125" style="1797" bestFit="1" customWidth="1"/>
    <col min="16" max="16" width="36.54296875" style="1797" bestFit="1" customWidth="1"/>
    <col min="17" max="17" width="20.54296875" style="1797" bestFit="1" customWidth="1"/>
    <col min="18" max="18" width="30.54296875" style="1797" bestFit="1" customWidth="1"/>
    <col min="19" max="20" width="19.54296875" style="1797" bestFit="1" customWidth="1"/>
    <col min="21" max="22" width="36.54296875" style="1797" bestFit="1" customWidth="1"/>
    <col min="23" max="23" width="28" style="1797" bestFit="1" customWidth="1"/>
    <col min="24" max="24" width="34.453125" style="1797" bestFit="1" customWidth="1"/>
    <col min="25" max="257" width="11.54296875" style="1797"/>
    <col min="258" max="258" width="18.453125" style="1797" customWidth="1"/>
    <col min="259" max="259" width="47.453125" style="1797" customWidth="1"/>
    <col min="260" max="260" width="15.54296875" style="1797" customWidth="1"/>
    <col min="261" max="261" width="17" style="1797" customWidth="1"/>
    <col min="262" max="262" width="22.453125" style="1797" customWidth="1"/>
    <col min="263" max="264" width="15.54296875" style="1797" customWidth="1"/>
    <col min="265" max="265" width="25.54296875" style="1797" customWidth="1"/>
    <col min="266" max="513" width="11.54296875" style="1797"/>
    <col min="514" max="514" width="18.453125" style="1797" customWidth="1"/>
    <col min="515" max="515" width="47.453125" style="1797" customWidth="1"/>
    <col min="516" max="516" width="15.54296875" style="1797" customWidth="1"/>
    <col min="517" max="517" width="17" style="1797" customWidth="1"/>
    <col min="518" max="518" width="22.453125" style="1797" customWidth="1"/>
    <col min="519" max="520" width="15.54296875" style="1797" customWidth="1"/>
    <col min="521" max="521" width="25.54296875" style="1797" customWidth="1"/>
    <col min="522" max="769" width="11.54296875" style="1797"/>
    <col min="770" max="770" width="18.453125" style="1797" customWidth="1"/>
    <col min="771" max="771" width="47.453125" style="1797" customWidth="1"/>
    <col min="772" max="772" width="15.54296875" style="1797" customWidth="1"/>
    <col min="773" max="773" width="17" style="1797" customWidth="1"/>
    <col min="774" max="774" width="22.453125" style="1797" customWidth="1"/>
    <col min="775" max="776" width="15.54296875" style="1797" customWidth="1"/>
    <col min="777" max="777" width="25.54296875" style="1797" customWidth="1"/>
    <col min="778" max="1025" width="11.54296875" style="1797"/>
    <col min="1026" max="1026" width="18.453125" style="1797" customWidth="1"/>
    <col min="1027" max="1027" width="47.453125" style="1797" customWidth="1"/>
    <col min="1028" max="1028" width="15.54296875" style="1797" customWidth="1"/>
    <col min="1029" max="1029" width="17" style="1797" customWidth="1"/>
    <col min="1030" max="1030" width="22.453125" style="1797" customWidth="1"/>
    <col min="1031" max="1032" width="15.54296875" style="1797" customWidth="1"/>
    <col min="1033" max="1033" width="25.54296875" style="1797" customWidth="1"/>
    <col min="1034" max="1281" width="11.54296875" style="1797"/>
    <col min="1282" max="1282" width="18.453125" style="1797" customWidth="1"/>
    <col min="1283" max="1283" width="47.453125" style="1797" customWidth="1"/>
    <col min="1284" max="1284" width="15.54296875" style="1797" customWidth="1"/>
    <col min="1285" max="1285" width="17" style="1797" customWidth="1"/>
    <col min="1286" max="1286" width="22.453125" style="1797" customWidth="1"/>
    <col min="1287" max="1288" width="15.54296875" style="1797" customWidth="1"/>
    <col min="1289" max="1289" width="25.54296875" style="1797" customWidth="1"/>
    <col min="1290" max="1537" width="11.54296875" style="1797"/>
    <col min="1538" max="1538" width="18.453125" style="1797" customWidth="1"/>
    <col min="1539" max="1539" width="47.453125" style="1797" customWidth="1"/>
    <col min="1540" max="1540" width="15.54296875" style="1797" customWidth="1"/>
    <col min="1541" max="1541" width="17" style="1797" customWidth="1"/>
    <col min="1542" max="1542" width="22.453125" style="1797" customWidth="1"/>
    <col min="1543" max="1544" width="15.54296875" style="1797" customWidth="1"/>
    <col min="1545" max="1545" width="25.54296875" style="1797" customWidth="1"/>
    <col min="1546" max="1793" width="11.54296875" style="1797"/>
    <col min="1794" max="1794" width="18.453125" style="1797" customWidth="1"/>
    <col min="1795" max="1795" width="47.453125" style="1797" customWidth="1"/>
    <col min="1796" max="1796" width="15.54296875" style="1797" customWidth="1"/>
    <col min="1797" max="1797" width="17" style="1797" customWidth="1"/>
    <col min="1798" max="1798" width="22.453125" style="1797" customWidth="1"/>
    <col min="1799" max="1800" width="15.54296875" style="1797" customWidth="1"/>
    <col min="1801" max="1801" width="25.54296875" style="1797" customWidth="1"/>
    <col min="1802" max="2049" width="11.54296875" style="1797"/>
    <col min="2050" max="2050" width="18.453125" style="1797" customWidth="1"/>
    <col min="2051" max="2051" width="47.453125" style="1797" customWidth="1"/>
    <col min="2052" max="2052" width="15.54296875" style="1797" customWidth="1"/>
    <col min="2053" max="2053" width="17" style="1797" customWidth="1"/>
    <col min="2054" max="2054" width="22.453125" style="1797" customWidth="1"/>
    <col min="2055" max="2056" width="15.54296875" style="1797" customWidth="1"/>
    <col min="2057" max="2057" width="25.54296875" style="1797" customWidth="1"/>
    <col min="2058" max="2305" width="11.54296875" style="1797"/>
    <col min="2306" max="2306" width="18.453125" style="1797" customWidth="1"/>
    <col min="2307" max="2307" width="47.453125" style="1797" customWidth="1"/>
    <col min="2308" max="2308" width="15.54296875" style="1797" customWidth="1"/>
    <col min="2309" max="2309" width="17" style="1797" customWidth="1"/>
    <col min="2310" max="2310" width="22.453125" style="1797" customWidth="1"/>
    <col min="2311" max="2312" width="15.54296875" style="1797" customWidth="1"/>
    <col min="2313" max="2313" width="25.54296875" style="1797" customWidth="1"/>
    <col min="2314" max="2561" width="11.54296875" style="1797"/>
    <col min="2562" max="2562" width="18.453125" style="1797" customWidth="1"/>
    <col min="2563" max="2563" width="47.453125" style="1797" customWidth="1"/>
    <col min="2564" max="2564" width="15.54296875" style="1797" customWidth="1"/>
    <col min="2565" max="2565" width="17" style="1797" customWidth="1"/>
    <col min="2566" max="2566" width="22.453125" style="1797" customWidth="1"/>
    <col min="2567" max="2568" width="15.54296875" style="1797" customWidth="1"/>
    <col min="2569" max="2569" width="25.54296875" style="1797" customWidth="1"/>
    <col min="2570" max="2817" width="11.54296875" style="1797"/>
    <col min="2818" max="2818" width="18.453125" style="1797" customWidth="1"/>
    <col min="2819" max="2819" width="47.453125" style="1797" customWidth="1"/>
    <col min="2820" max="2820" width="15.54296875" style="1797" customWidth="1"/>
    <col min="2821" max="2821" width="17" style="1797" customWidth="1"/>
    <col min="2822" max="2822" width="22.453125" style="1797" customWidth="1"/>
    <col min="2823" max="2824" width="15.54296875" style="1797" customWidth="1"/>
    <col min="2825" max="2825" width="25.54296875" style="1797" customWidth="1"/>
    <col min="2826" max="3073" width="11.54296875" style="1797"/>
    <col min="3074" max="3074" width="18.453125" style="1797" customWidth="1"/>
    <col min="3075" max="3075" width="47.453125" style="1797" customWidth="1"/>
    <col min="3076" max="3076" width="15.54296875" style="1797" customWidth="1"/>
    <col min="3077" max="3077" width="17" style="1797" customWidth="1"/>
    <col min="3078" max="3078" width="22.453125" style="1797" customWidth="1"/>
    <col min="3079" max="3080" width="15.54296875" style="1797" customWidth="1"/>
    <col min="3081" max="3081" width="25.54296875" style="1797" customWidth="1"/>
    <col min="3082" max="3329" width="11.54296875" style="1797"/>
    <col min="3330" max="3330" width="18.453125" style="1797" customWidth="1"/>
    <col min="3331" max="3331" width="47.453125" style="1797" customWidth="1"/>
    <col min="3332" max="3332" width="15.54296875" style="1797" customWidth="1"/>
    <col min="3333" max="3333" width="17" style="1797" customWidth="1"/>
    <col min="3334" max="3334" width="22.453125" style="1797" customWidth="1"/>
    <col min="3335" max="3336" width="15.54296875" style="1797" customWidth="1"/>
    <col min="3337" max="3337" width="25.54296875" style="1797" customWidth="1"/>
    <col min="3338" max="3585" width="11.54296875" style="1797"/>
    <col min="3586" max="3586" width="18.453125" style="1797" customWidth="1"/>
    <col min="3587" max="3587" width="47.453125" style="1797" customWidth="1"/>
    <col min="3588" max="3588" width="15.54296875" style="1797" customWidth="1"/>
    <col min="3589" max="3589" width="17" style="1797" customWidth="1"/>
    <col min="3590" max="3590" width="22.453125" style="1797" customWidth="1"/>
    <col min="3591" max="3592" width="15.54296875" style="1797" customWidth="1"/>
    <col min="3593" max="3593" width="25.54296875" style="1797" customWidth="1"/>
    <col min="3594" max="3841" width="11.54296875" style="1797"/>
    <col min="3842" max="3842" width="18.453125" style="1797" customWidth="1"/>
    <col min="3843" max="3843" width="47.453125" style="1797" customWidth="1"/>
    <col min="3844" max="3844" width="15.54296875" style="1797" customWidth="1"/>
    <col min="3845" max="3845" width="17" style="1797" customWidth="1"/>
    <col min="3846" max="3846" width="22.453125" style="1797" customWidth="1"/>
    <col min="3847" max="3848" width="15.54296875" style="1797" customWidth="1"/>
    <col min="3849" max="3849" width="25.54296875" style="1797" customWidth="1"/>
    <col min="3850" max="4097" width="11.54296875" style="1797"/>
    <col min="4098" max="4098" width="18.453125" style="1797" customWidth="1"/>
    <col min="4099" max="4099" width="47.453125" style="1797" customWidth="1"/>
    <col min="4100" max="4100" width="15.54296875" style="1797" customWidth="1"/>
    <col min="4101" max="4101" width="17" style="1797" customWidth="1"/>
    <col min="4102" max="4102" width="22.453125" style="1797" customWidth="1"/>
    <col min="4103" max="4104" width="15.54296875" style="1797" customWidth="1"/>
    <col min="4105" max="4105" width="25.54296875" style="1797" customWidth="1"/>
    <col min="4106" max="4353" width="11.54296875" style="1797"/>
    <col min="4354" max="4354" width="18.453125" style="1797" customWidth="1"/>
    <col min="4355" max="4355" width="47.453125" style="1797" customWidth="1"/>
    <col min="4356" max="4356" width="15.54296875" style="1797" customWidth="1"/>
    <col min="4357" max="4357" width="17" style="1797" customWidth="1"/>
    <col min="4358" max="4358" width="22.453125" style="1797" customWidth="1"/>
    <col min="4359" max="4360" width="15.54296875" style="1797" customWidth="1"/>
    <col min="4361" max="4361" width="25.54296875" style="1797" customWidth="1"/>
    <col min="4362" max="4609" width="11.54296875" style="1797"/>
    <col min="4610" max="4610" width="18.453125" style="1797" customWidth="1"/>
    <col min="4611" max="4611" width="47.453125" style="1797" customWidth="1"/>
    <col min="4612" max="4612" width="15.54296875" style="1797" customWidth="1"/>
    <col min="4613" max="4613" width="17" style="1797" customWidth="1"/>
    <col min="4614" max="4614" width="22.453125" style="1797" customWidth="1"/>
    <col min="4615" max="4616" width="15.54296875" style="1797" customWidth="1"/>
    <col min="4617" max="4617" width="25.54296875" style="1797" customWidth="1"/>
    <col min="4618" max="4865" width="11.54296875" style="1797"/>
    <col min="4866" max="4866" width="18.453125" style="1797" customWidth="1"/>
    <col min="4867" max="4867" width="47.453125" style="1797" customWidth="1"/>
    <col min="4868" max="4868" width="15.54296875" style="1797" customWidth="1"/>
    <col min="4869" max="4869" width="17" style="1797" customWidth="1"/>
    <col min="4870" max="4870" width="22.453125" style="1797" customWidth="1"/>
    <col min="4871" max="4872" width="15.54296875" style="1797" customWidth="1"/>
    <col min="4873" max="4873" width="25.54296875" style="1797" customWidth="1"/>
    <col min="4874" max="5121" width="11.54296875" style="1797"/>
    <col min="5122" max="5122" width="18.453125" style="1797" customWidth="1"/>
    <col min="5123" max="5123" width="47.453125" style="1797" customWidth="1"/>
    <col min="5124" max="5124" width="15.54296875" style="1797" customWidth="1"/>
    <col min="5125" max="5125" width="17" style="1797" customWidth="1"/>
    <col min="5126" max="5126" width="22.453125" style="1797" customWidth="1"/>
    <col min="5127" max="5128" width="15.54296875" style="1797" customWidth="1"/>
    <col min="5129" max="5129" width="25.54296875" style="1797" customWidth="1"/>
    <col min="5130" max="5377" width="11.54296875" style="1797"/>
    <col min="5378" max="5378" width="18.453125" style="1797" customWidth="1"/>
    <col min="5379" max="5379" width="47.453125" style="1797" customWidth="1"/>
    <col min="5380" max="5380" width="15.54296875" style="1797" customWidth="1"/>
    <col min="5381" max="5381" width="17" style="1797" customWidth="1"/>
    <col min="5382" max="5382" width="22.453125" style="1797" customWidth="1"/>
    <col min="5383" max="5384" width="15.54296875" style="1797" customWidth="1"/>
    <col min="5385" max="5385" width="25.54296875" style="1797" customWidth="1"/>
    <col min="5386" max="5633" width="11.54296875" style="1797"/>
    <col min="5634" max="5634" width="18.453125" style="1797" customWidth="1"/>
    <col min="5635" max="5635" width="47.453125" style="1797" customWidth="1"/>
    <col min="5636" max="5636" width="15.54296875" style="1797" customWidth="1"/>
    <col min="5637" max="5637" width="17" style="1797" customWidth="1"/>
    <col min="5638" max="5638" width="22.453125" style="1797" customWidth="1"/>
    <col min="5639" max="5640" width="15.54296875" style="1797" customWidth="1"/>
    <col min="5641" max="5641" width="25.54296875" style="1797" customWidth="1"/>
    <col min="5642" max="5889" width="11.54296875" style="1797"/>
    <col min="5890" max="5890" width="18.453125" style="1797" customWidth="1"/>
    <col min="5891" max="5891" width="47.453125" style="1797" customWidth="1"/>
    <col min="5892" max="5892" width="15.54296875" style="1797" customWidth="1"/>
    <col min="5893" max="5893" width="17" style="1797" customWidth="1"/>
    <col min="5894" max="5894" width="22.453125" style="1797" customWidth="1"/>
    <col min="5895" max="5896" width="15.54296875" style="1797" customWidth="1"/>
    <col min="5897" max="5897" width="25.54296875" style="1797" customWidth="1"/>
    <col min="5898" max="6145" width="11.54296875" style="1797"/>
    <col min="6146" max="6146" width="18.453125" style="1797" customWidth="1"/>
    <col min="6147" max="6147" width="47.453125" style="1797" customWidth="1"/>
    <col min="6148" max="6148" width="15.54296875" style="1797" customWidth="1"/>
    <col min="6149" max="6149" width="17" style="1797" customWidth="1"/>
    <col min="6150" max="6150" width="22.453125" style="1797" customWidth="1"/>
    <col min="6151" max="6152" width="15.54296875" style="1797" customWidth="1"/>
    <col min="6153" max="6153" width="25.54296875" style="1797" customWidth="1"/>
    <col min="6154" max="6401" width="11.54296875" style="1797"/>
    <col min="6402" max="6402" width="18.453125" style="1797" customWidth="1"/>
    <col min="6403" max="6403" width="47.453125" style="1797" customWidth="1"/>
    <col min="6404" max="6404" width="15.54296875" style="1797" customWidth="1"/>
    <col min="6405" max="6405" width="17" style="1797" customWidth="1"/>
    <col min="6406" max="6406" width="22.453125" style="1797" customWidth="1"/>
    <col min="6407" max="6408" width="15.54296875" style="1797" customWidth="1"/>
    <col min="6409" max="6409" width="25.54296875" style="1797" customWidth="1"/>
    <col min="6410" max="6657" width="11.54296875" style="1797"/>
    <col min="6658" max="6658" width="18.453125" style="1797" customWidth="1"/>
    <col min="6659" max="6659" width="47.453125" style="1797" customWidth="1"/>
    <col min="6660" max="6660" width="15.54296875" style="1797" customWidth="1"/>
    <col min="6661" max="6661" width="17" style="1797" customWidth="1"/>
    <col min="6662" max="6662" width="22.453125" style="1797" customWidth="1"/>
    <col min="6663" max="6664" width="15.54296875" style="1797" customWidth="1"/>
    <col min="6665" max="6665" width="25.54296875" style="1797" customWidth="1"/>
    <col min="6666" max="6913" width="11.54296875" style="1797"/>
    <col min="6914" max="6914" width="18.453125" style="1797" customWidth="1"/>
    <col min="6915" max="6915" width="47.453125" style="1797" customWidth="1"/>
    <col min="6916" max="6916" width="15.54296875" style="1797" customWidth="1"/>
    <col min="6917" max="6917" width="17" style="1797" customWidth="1"/>
    <col min="6918" max="6918" width="22.453125" style="1797" customWidth="1"/>
    <col min="6919" max="6920" width="15.54296875" style="1797" customWidth="1"/>
    <col min="6921" max="6921" width="25.54296875" style="1797" customWidth="1"/>
    <col min="6922" max="7169" width="11.54296875" style="1797"/>
    <col min="7170" max="7170" width="18.453125" style="1797" customWidth="1"/>
    <col min="7171" max="7171" width="47.453125" style="1797" customWidth="1"/>
    <col min="7172" max="7172" width="15.54296875" style="1797" customWidth="1"/>
    <col min="7173" max="7173" width="17" style="1797" customWidth="1"/>
    <col min="7174" max="7174" width="22.453125" style="1797" customWidth="1"/>
    <col min="7175" max="7176" width="15.54296875" style="1797" customWidth="1"/>
    <col min="7177" max="7177" width="25.54296875" style="1797" customWidth="1"/>
    <col min="7178" max="7425" width="11.54296875" style="1797"/>
    <col min="7426" max="7426" width="18.453125" style="1797" customWidth="1"/>
    <col min="7427" max="7427" width="47.453125" style="1797" customWidth="1"/>
    <col min="7428" max="7428" width="15.54296875" style="1797" customWidth="1"/>
    <col min="7429" max="7429" width="17" style="1797" customWidth="1"/>
    <col min="7430" max="7430" width="22.453125" style="1797" customWidth="1"/>
    <col min="7431" max="7432" width="15.54296875" style="1797" customWidth="1"/>
    <col min="7433" max="7433" width="25.54296875" style="1797" customWidth="1"/>
    <col min="7434" max="7681" width="11.54296875" style="1797"/>
    <col min="7682" max="7682" width="18.453125" style="1797" customWidth="1"/>
    <col min="7683" max="7683" width="47.453125" style="1797" customWidth="1"/>
    <col min="7684" max="7684" width="15.54296875" style="1797" customWidth="1"/>
    <col min="7685" max="7685" width="17" style="1797" customWidth="1"/>
    <col min="7686" max="7686" width="22.453125" style="1797" customWidth="1"/>
    <col min="7687" max="7688" width="15.54296875" style="1797" customWidth="1"/>
    <col min="7689" max="7689" width="25.54296875" style="1797" customWidth="1"/>
    <col min="7690" max="7937" width="11.54296875" style="1797"/>
    <col min="7938" max="7938" width="18.453125" style="1797" customWidth="1"/>
    <col min="7939" max="7939" width="47.453125" style="1797" customWidth="1"/>
    <col min="7940" max="7940" width="15.54296875" style="1797" customWidth="1"/>
    <col min="7941" max="7941" width="17" style="1797" customWidth="1"/>
    <col min="7942" max="7942" width="22.453125" style="1797" customWidth="1"/>
    <col min="7943" max="7944" width="15.54296875" style="1797" customWidth="1"/>
    <col min="7945" max="7945" width="25.54296875" style="1797" customWidth="1"/>
    <col min="7946" max="8193" width="11.54296875" style="1797"/>
    <col min="8194" max="8194" width="18.453125" style="1797" customWidth="1"/>
    <col min="8195" max="8195" width="47.453125" style="1797" customWidth="1"/>
    <col min="8196" max="8196" width="15.54296875" style="1797" customWidth="1"/>
    <col min="8197" max="8197" width="17" style="1797" customWidth="1"/>
    <col min="8198" max="8198" width="22.453125" style="1797" customWidth="1"/>
    <col min="8199" max="8200" width="15.54296875" style="1797" customWidth="1"/>
    <col min="8201" max="8201" width="25.54296875" style="1797" customWidth="1"/>
    <col min="8202" max="8449" width="11.54296875" style="1797"/>
    <col min="8450" max="8450" width="18.453125" style="1797" customWidth="1"/>
    <col min="8451" max="8451" width="47.453125" style="1797" customWidth="1"/>
    <col min="8452" max="8452" width="15.54296875" style="1797" customWidth="1"/>
    <col min="8453" max="8453" width="17" style="1797" customWidth="1"/>
    <col min="8454" max="8454" width="22.453125" style="1797" customWidth="1"/>
    <col min="8455" max="8456" width="15.54296875" style="1797" customWidth="1"/>
    <col min="8457" max="8457" width="25.54296875" style="1797" customWidth="1"/>
    <col min="8458" max="8705" width="11.54296875" style="1797"/>
    <col min="8706" max="8706" width="18.453125" style="1797" customWidth="1"/>
    <col min="8707" max="8707" width="47.453125" style="1797" customWidth="1"/>
    <col min="8708" max="8708" width="15.54296875" style="1797" customWidth="1"/>
    <col min="8709" max="8709" width="17" style="1797" customWidth="1"/>
    <col min="8710" max="8710" width="22.453125" style="1797" customWidth="1"/>
    <col min="8711" max="8712" width="15.54296875" style="1797" customWidth="1"/>
    <col min="8713" max="8713" width="25.54296875" style="1797" customWidth="1"/>
    <col min="8714" max="8961" width="11.54296875" style="1797"/>
    <col min="8962" max="8962" width="18.453125" style="1797" customWidth="1"/>
    <col min="8963" max="8963" width="47.453125" style="1797" customWidth="1"/>
    <col min="8964" max="8964" width="15.54296875" style="1797" customWidth="1"/>
    <col min="8965" max="8965" width="17" style="1797" customWidth="1"/>
    <col min="8966" max="8966" width="22.453125" style="1797" customWidth="1"/>
    <col min="8967" max="8968" width="15.54296875" style="1797" customWidth="1"/>
    <col min="8969" max="8969" width="25.54296875" style="1797" customWidth="1"/>
    <col min="8970" max="9217" width="11.54296875" style="1797"/>
    <col min="9218" max="9218" width="18.453125" style="1797" customWidth="1"/>
    <col min="9219" max="9219" width="47.453125" style="1797" customWidth="1"/>
    <col min="9220" max="9220" width="15.54296875" style="1797" customWidth="1"/>
    <col min="9221" max="9221" width="17" style="1797" customWidth="1"/>
    <col min="9222" max="9222" width="22.453125" style="1797" customWidth="1"/>
    <col min="9223" max="9224" width="15.54296875" style="1797" customWidth="1"/>
    <col min="9225" max="9225" width="25.54296875" style="1797" customWidth="1"/>
    <col min="9226" max="9473" width="11.54296875" style="1797"/>
    <col min="9474" max="9474" width="18.453125" style="1797" customWidth="1"/>
    <col min="9475" max="9475" width="47.453125" style="1797" customWidth="1"/>
    <col min="9476" max="9476" width="15.54296875" style="1797" customWidth="1"/>
    <col min="9477" max="9477" width="17" style="1797" customWidth="1"/>
    <col min="9478" max="9478" width="22.453125" style="1797" customWidth="1"/>
    <col min="9479" max="9480" width="15.54296875" style="1797" customWidth="1"/>
    <col min="9481" max="9481" width="25.54296875" style="1797" customWidth="1"/>
    <col min="9482" max="9729" width="11.54296875" style="1797"/>
    <col min="9730" max="9730" width="18.453125" style="1797" customWidth="1"/>
    <col min="9731" max="9731" width="47.453125" style="1797" customWidth="1"/>
    <col min="9732" max="9732" width="15.54296875" style="1797" customWidth="1"/>
    <col min="9733" max="9733" width="17" style="1797" customWidth="1"/>
    <col min="9734" max="9734" width="22.453125" style="1797" customWidth="1"/>
    <col min="9735" max="9736" width="15.54296875" style="1797" customWidth="1"/>
    <col min="9737" max="9737" width="25.54296875" style="1797" customWidth="1"/>
    <col min="9738" max="9985" width="11.54296875" style="1797"/>
    <col min="9986" max="9986" width="18.453125" style="1797" customWidth="1"/>
    <col min="9987" max="9987" width="47.453125" style="1797" customWidth="1"/>
    <col min="9988" max="9988" width="15.54296875" style="1797" customWidth="1"/>
    <col min="9989" max="9989" width="17" style="1797" customWidth="1"/>
    <col min="9990" max="9990" width="22.453125" style="1797" customWidth="1"/>
    <col min="9991" max="9992" width="15.54296875" style="1797" customWidth="1"/>
    <col min="9993" max="9993" width="25.54296875" style="1797" customWidth="1"/>
    <col min="9994" max="10241" width="11.54296875" style="1797"/>
    <col min="10242" max="10242" width="18.453125" style="1797" customWidth="1"/>
    <col min="10243" max="10243" width="47.453125" style="1797" customWidth="1"/>
    <col min="10244" max="10244" width="15.54296875" style="1797" customWidth="1"/>
    <col min="10245" max="10245" width="17" style="1797" customWidth="1"/>
    <col min="10246" max="10246" width="22.453125" style="1797" customWidth="1"/>
    <col min="10247" max="10248" width="15.54296875" style="1797" customWidth="1"/>
    <col min="10249" max="10249" width="25.54296875" style="1797" customWidth="1"/>
    <col min="10250" max="10497" width="11.54296875" style="1797"/>
    <col min="10498" max="10498" width="18.453125" style="1797" customWidth="1"/>
    <col min="10499" max="10499" width="47.453125" style="1797" customWidth="1"/>
    <col min="10500" max="10500" width="15.54296875" style="1797" customWidth="1"/>
    <col min="10501" max="10501" width="17" style="1797" customWidth="1"/>
    <col min="10502" max="10502" width="22.453125" style="1797" customWidth="1"/>
    <col min="10503" max="10504" width="15.54296875" style="1797" customWidth="1"/>
    <col min="10505" max="10505" width="25.54296875" style="1797" customWidth="1"/>
    <col min="10506" max="10753" width="11.54296875" style="1797"/>
    <col min="10754" max="10754" width="18.453125" style="1797" customWidth="1"/>
    <col min="10755" max="10755" width="47.453125" style="1797" customWidth="1"/>
    <col min="10756" max="10756" width="15.54296875" style="1797" customWidth="1"/>
    <col min="10757" max="10757" width="17" style="1797" customWidth="1"/>
    <col min="10758" max="10758" width="22.453125" style="1797" customWidth="1"/>
    <col min="10759" max="10760" width="15.54296875" style="1797" customWidth="1"/>
    <col min="10761" max="10761" width="25.54296875" style="1797" customWidth="1"/>
    <col min="10762" max="11009" width="11.54296875" style="1797"/>
    <col min="11010" max="11010" width="18.453125" style="1797" customWidth="1"/>
    <col min="11011" max="11011" width="47.453125" style="1797" customWidth="1"/>
    <col min="11012" max="11012" width="15.54296875" style="1797" customWidth="1"/>
    <col min="11013" max="11013" width="17" style="1797" customWidth="1"/>
    <col min="11014" max="11014" width="22.453125" style="1797" customWidth="1"/>
    <col min="11015" max="11016" width="15.54296875" style="1797" customWidth="1"/>
    <col min="11017" max="11017" width="25.54296875" style="1797" customWidth="1"/>
    <col min="11018" max="11265" width="11.54296875" style="1797"/>
    <col min="11266" max="11266" width="18.453125" style="1797" customWidth="1"/>
    <col min="11267" max="11267" width="47.453125" style="1797" customWidth="1"/>
    <col min="11268" max="11268" width="15.54296875" style="1797" customWidth="1"/>
    <col min="11269" max="11269" width="17" style="1797" customWidth="1"/>
    <col min="11270" max="11270" width="22.453125" style="1797" customWidth="1"/>
    <col min="11271" max="11272" width="15.54296875" style="1797" customWidth="1"/>
    <col min="11273" max="11273" width="25.54296875" style="1797" customWidth="1"/>
    <col min="11274" max="11521" width="11.54296875" style="1797"/>
    <col min="11522" max="11522" width="18.453125" style="1797" customWidth="1"/>
    <col min="11523" max="11523" width="47.453125" style="1797" customWidth="1"/>
    <col min="11524" max="11524" width="15.54296875" style="1797" customWidth="1"/>
    <col min="11525" max="11525" width="17" style="1797" customWidth="1"/>
    <col min="11526" max="11526" width="22.453125" style="1797" customWidth="1"/>
    <col min="11527" max="11528" width="15.54296875" style="1797" customWidth="1"/>
    <col min="11529" max="11529" width="25.54296875" style="1797" customWidth="1"/>
    <col min="11530" max="11777" width="11.54296875" style="1797"/>
    <col min="11778" max="11778" width="18.453125" style="1797" customWidth="1"/>
    <col min="11779" max="11779" width="47.453125" style="1797" customWidth="1"/>
    <col min="11780" max="11780" width="15.54296875" style="1797" customWidth="1"/>
    <col min="11781" max="11781" width="17" style="1797" customWidth="1"/>
    <col min="11782" max="11782" width="22.453125" style="1797" customWidth="1"/>
    <col min="11783" max="11784" width="15.54296875" style="1797" customWidth="1"/>
    <col min="11785" max="11785" width="25.54296875" style="1797" customWidth="1"/>
    <col min="11786" max="12033" width="11.54296875" style="1797"/>
    <col min="12034" max="12034" width="18.453125" style="1797" customWidth="1"/>
    <col min="12035" max="12035" width="47.453125" style="1797" customWidth="1"/>
    <col min="12036" max="12036" width="15.54296875" style="1797" customWidth="1"/>
    <col min="12037" max="12037" width="17" style="1797" customWidth="1"/>
    <col min="12038" max="12038" width="22.453125" style="1797" customWidth="1"/>
    <col min="12039" max="12040" width="15.54296875" style="1797" customWidth="1"/>
    <col min="12041" max="12041" width="25.54296875" style="1797" customWidth="1"/>
    <col min="12042" max="12289" width="11.54296875" style="1797"/>
    <col min="12290" max="12290" width="18.453125" style="1797" customWidth="1"/>
    <col min="12291" max="12291" width="47.453125" style="1797" customWidth="1"/>
    <col min="12292" max="12292" width="15.54296875" style="1797" customWidth="1"/>
    <col min="12293" max="12293" width="17" style="1797" customWidth="1"/>
    <col min="12294" max="12294" width="22.453125" style="1797" customWidth="1"/>
    <col min="12295" max="12296" width="15.54296875" style="1797" customWidth="1"/>
    <col min="12297" max="12297" width="25.54296875" style="1797" customWidth="1"/>
    <col min="12298" max="12545" width="11.54296875" style="1797"/>
    <col min="12546" max="12546" width="18.453125" style="1797" customWidth="1"/>
    <col min="12547" max="12547" width="47.453125" style="1797" customWidth="1"/>
    <col min="12548" max="12548" width="15.54296875" style="1797" customWidth="1"/>
    <col min="12549" max="12549" width="17" style="1797" customWidth="1"/>
    <col min="12550" max="12550" width="22.453125" style="1797" customWidth="1"/>
    <col min="12551" max="12552" width="15.54296875" style="1797" customWidth="1"/>
    <col min="12553" max="12553" width="25.54296875" style="1797" customWidth="1"/>
    <col min="12554" max="12801" width="11.54296875" style="1797"/>
    <col min="12802" max="12802" width="18.453125" style="1797" customWidth="1"/>
    <col min="12803" max="12803" width="47.453125" style="1797" customWidth="1"/>
    <col min="12804" max="12804" width="15.54296875" style="1797" customWidth="1"/>
    <col min="12805" max="12805" width="17" style="1797" customWidth="1"/>
    <col min="12806" max="12806" width="22.453125" style="1797" customWidth="1"/>
    <col min="12807" max="12808" width="15.54296875" style="1797" customWidth="1"/>
    <col min="12809" max="12809" width="25.54296875" style="1797" customWidth="1"/>
    <col min="12810" max="13057" width="11.54296875" style="1797"/>
    <col min="13058" max="13058" width="18.453125" style="1797" customWidth="1"/>
    <col min="13059" max="13059" width="47.453125" style="1797" customWidth="1"/>
    <col min="13060" max="13060" width="15.54296875" style="1797" customWidth="1"/>
    <col min="13061" max="13061" width="17" style="1797" customWidth="1"/>
    <col min="13062" max="13062" width="22.453125" style="1797" customWidth="1"/>
    <col min="13063" max="13064" width="15.54296875" style="1797" customWidth="1"/>
    <col min="13065" max="13065" width="25.54296875" style="1797" customWidth="1"/>
    <col min="13066" max="13313" width="11.54296875" style="1797"/>
    <col min="13314" max="13314" width="18.453125" style="1797" customWidth="1"/>
    <col min="13315" max="13315" width="47.453125" style="1797" customWidth="1"/>
    <col min="13316" max="13316" width="15.54296875" style="1797" customWidth="1"/>
    <col min="13317" max="13317" width="17" style="1797" customWidth="1"/>
    <col min="13318" max="13318" width="22.453125" style="1797" customWidth="1"/>
    <col min="13319" max="13320" width="15.54296875" style="1797" customWidth="1"/>
    <col min="13321" max="13321" width="25.54296875" style="1797" customWidth="1"/>
    <col min="13322" max="13569" width="11.54296875" style="1797"/>
    <col min="13570" max="13570" width="18.453125" style="1797" customWidth="1"/>
    <col min="13571" max="13571" width="47.453125" style="1797" customWidth="1"/>
    <col min="13572" max="13572" width="15.54296875" style="1797" customWidth="1"/>
    <col min="13573" max="13573" width="17" style="1797" customWidth="1"/>
    <col min="13574" max="13574" width="22.453125" style="1797" customWidth="1"/>
    <col min="13575" max="13576" width="15.54296875" style="1797" customWidth="1"/>
    <col min="13577" max="13577" width="25.54296875" style="1797" customWidth="1"/>
    <col min="13578" max="13825" width="11.54296875" style="1797"/>
    <col min="13826" max="13826" width="18.453125" style="1797" customWidth="1"/>
    <col min="13827" max="13827" width="47.453125" style="1797" customWidth="1"/>
    <col min="13828" max="13828" width="15.54296875" style="1797" customWidth="1"/>
    <col min="13829" max="13829" width="17" style="1797" customWidth="1"/>
    <col min="13830" max="13830" width="22.453125" style="1797" customWidth="1"/>
    <col min="13831" max="13832" width="15.54296875" style="1797" customWidth="1"/>
    <col min="13833" max="13833" width="25.54296875" style="1797" customWidth="1"/>
    <col min="13834" max="14081" width="11.54296875" style="1797"/>
    <col min="14082" max="14082" width="18.453125" style="1797" customWidth="1"/>
    <col min="14083" max="14083" width="47.453125" style="1797" customWidth="1"/>
    <col min="14084" max="14084" width="15.54296875" style="1797" customWidth="1"/>
    <col min="14085" max="14085" width="17" style="1797" customWidth="1"/>
    <col min="14086" max="14086" width="22.453125" style="1797" customWidth="1"/>
    <col min="14087" max="14088" width="15.54296875" style="1797" customWidth="1"/>
    <col min="14089" max="14089" width="25.54296875" style="1797" customWidth="1"/>
    <col min="14090" max="14337" width="11.54296875" style="1797"/>
    <col min="14338" max="14338" width="18.453125" style="1797" customWidth="1"/>
    <col min="14339" max="14339" width="47.453125" style="1797" customWidth="1"/>
    <col min="14340" max="14340" width="15.54296875" style="1797" customWidth="1"/>
    <col min="14341" max="14341" width="17" style="1797" customWidth="1"/>
    <col min="14342" max="14342" width="22.453125" style="1797" customWidth="1"/>
    <col min="14343" max="14344" width="15.54296875" style="1797" customWidth="1"/>
    <col min="14345" max="14345" width="25.54296875" style="1797" customWidth="1"/>
    <col min="14346" max="14593" width="11.54296875" style="1797"/>
    <col min="14594" max="14594" width="18.453125" style="1797" customWidth="1"/>
    <col min="14595" max="14595" width="47.453125" style="1797" customWidth="1"/>
    <col min="14596" max="14596" width="15.54296875" style="1797" customWidth="1"/>
    <col min="14597" max="14597" width="17" style="1797" customWidth="1"/>
    <col min="14598" max="14598" width="22.453125" style="1797" customWidth="1"/>
    <col min="14599" max="14600" width="15.54296875" style="1797" customWidth="1"/>
    <col min="14601" max="14601" width="25.54296875" style="1797" customWidth="1"/>
    <col min="14602" max="14849" width="11.54296875" style="1797"/>
    <col min="14850" max="14850" width="18.453125" style="1797" customWidth="1"/>
    <col min="14851" max="14851" width="47.453125" style="1797" customWidth="1"/>
    <col min="14852" max="14852" width="15.54296875" style="1797" customWidth="1"/>
    <col min="14853" max="14853" width="17" style="1797" customWidth="1"/>
    <col min="14854" max="14854" width="22.453125" style="1797" customWidth="1"/>
    <col min="14855" max="14856" width="15.54296875" style="1797" customWidth="1"/>
    <col min="14857" max="14857" width="25.54296875" style="1797" customWidth="1"/>
    <col min="14858" max="15105" width="11.54296875" style="1797"/>
    <col min="15106" max="15106" width="18.453125" style="1797" customWidth="1"/>
    <col min="15107" max="15107" width="47.453125" style="1797" customWidth="1"/>
    <col min="15108" max="15108" width="15.54296875" style="1797" customWidth="1"/>
    <col min="15109" max="15109" width="17" style="1797" customWidth="1"/>
    <col min="15110" max="15110" width="22.453125" style="1797" customWidth="1"/>
    <col min="15111" max="15112" width="15.54296875" style="1797" customWidth="1"/>
    <col min="15113" max="15113" width="25.54296875" style="1797" customWidth="1"/>
    <col min="15114" max="15361" width="11.54296875" style="1797"/>
    <col min="15362" max="15362" width="18.453125" style="1797" customWidth="1"/>
    <col min="15363" max="15363" width="47.453125" style="1797" customWidth="1"/>
    <col min="15364" max="15364" width="15.54296875" style="1797" customWidth="1"/>
    <col min="15365" max="15365" width="17" style="1797" customWidth="1"/>
    <col min="15366" max="15366" width="22.453125" style="1797" customWidth="1"/>
    <col min="15367" max="15368" width="15.54296875" style="1797" customWidth="1"/>
    <col min="15369" max="15369" width="25.54296875" style="1797" customWidth="1"/>
    <col min="15370" max="15617" width="11.54296875" style="1797"/>
    <col min="15618" max="15618" width="18.453125" style="1797" customWidth="1"/>
    <col min="15619" max="15619" width="47.453125" style="1797" customWidth="1"/>
    <col min="15620" max="15620" width="15.54296875" style="1797" customWidth="1"/>
    <col min="15621" max="15621" width="17" style="1797" customWidth="1"/>
    <col min="15622" max="15622" width="22.453125" style="1797" customWidth="1"/>
    <col min="15623" max="15624" width="15.54296875" style="1797" customWidth="1"/>
    <col min="15625" max="15625" width="25.54296875" style="1797" customWidth="1"/>
    <col min="15626" max="15873" width="11.54296875" style="1797"/>
    <col min="15874" max="15874" width="18.453125" style="1797" customWidth="1"/>
    <col min="15875" max="15875" width="47.453125" style="1797" customWidth="1"/>
    <col min="15876" max="15876" width="15.54296875" style="1797" customWidth="1"/>
    <col min="15877" max="15877" width="17" style="1797" customWidth="1"/>
    <col min="15878" max="15878" width="22.453125" style="1797" customWidth="1"/>
    <col min="15879" max="15880" width="15.54296875" style="1797" customWidth="1"/>
    <col min="15881" max="15881" width="25.54296875" style="1797" customWidth="1"/>
    <col min="15882" max="16129" width="11.54296875" style="1797"/>
    <col min="16130" max="16130" width="18.453125" style="1797" customWidth="1"/>
    <col min="16131" max="16131" width="47.453125" style="1797" customWidth="1"/>
    <col min="16132" max="16132" width="15.54296875" style="1797" customWidth="1"/>
    <col min="16133" max="16133" width="17" style="1797" customWidth="1"/>
    <col min="16134" max="16134" width="22.453125" style="1797" customWidth="1"/>
    <col min="16135" max="16136" width="15.54296875" style="1797" customWidth="1"/>
    <col min="16137" max="16137" width="25.54296875" style="1797" customWidth="1"/>
    <col min="16138" max="16384" width="11.54296875" style="1797"/>
  </cols>
  <sheetData>
    <row r="1" spans="1:29">
      <c r="A1" s="1790" t="s">
        <v>2008</v>
      </c>
      <c r="B1" s="1790" t="s">
        <v>2009</v>
      </c>
      <c r="C1" s="1790" t="s">
        <v>2010</v>
      </c>
      <c r="D1" s="1790" t="s">
        <v>2011</v>
      </c>
      <c r="E1" s="1791" t="s">
        <v>2012</v>
      </c>
      <c r="F1" s="1790" t="s">
        <v>2013</v>
      </c>
      <c r="G1" s="1790" t="s">
        <v>2014</v>
      </c>
      <c r="H1" s="1790" t="s">
        <v>2015</v>
      </c>
      <c r="I1" s="1792" t="s">
        <v>2016</v>
      </c>
      <c r="J1" s="1792" t="s">
        <v>2017</v>
      </c>
      <c r="K1" s="1793" t="s">
        <v>2018</v>
      </c>
      <c r="L1" s="1794" t="s">
        <v>2019</v>
      </c>
      <c r="M1" s="1794" t="s">
        <v>2020</v>
      </c>
      <c r="N1" s="1794" t="s">
        <v>2021</v>
      </c>
      <c r="O1" s="1794" t="s">
        <v>2022</v>
      </c>
      <c r="P1" s="1795" t="s">
        <v>2023</v>
      </c>
      <c r="Q1" s="1795" t="s">
        <v>2024</v>
      </c>
      <c r="R1" s="1795" t="s">
        <v>2025</v>
      </c>
      <c r="S1" s="1795" t="s">
        <v>2026</v>
      </c>
      <c r="T1" s="1795" t="s">
        <v>2027</v>
      </c>
      <c r="U1" s="1792" t="s">
        <v>2028</v>
      </c>
      <c r="V1" s="1792" t="s">
        <v>2029</v>
      </c>
      <c r="W1" s="1792" t="s">
        <v>2030</v>
      </c>
      <c r="X1" s="1792" t="s">
        <v>2031</v>
      </c>
      <c r="Y1" s="1796" t="s">
        <v>2032</v>
      </c>
      <c r="Z1" s="1796" t="s">
        <v>2033</v>
      </c>
      <c r="AA1" s="1796" t="s">
        <v>2034</v>
      </c>
      <c r="AB1" s="1796" t="s">
        <v>2035</v>
      </c>
      <c r="AC1" s="1796" t="s">
        <v>2036</v>
      </c>
    </row>
    <row r="2" spans="1:29">
      <c r="A2" s="1798" t="str">
        <f t="shared" ref="A2" si="0">ROW()-1&amp;"_"&amp;TEXT(J2,"JJMMAA")</f>
        <v>1_270225</v>
      </c>
      <c r="B2" s="1798" t="str">
        <f>'Contact Information'!$C$13</f>
        <v>Red &amp; Black Home Loans France 3</v>
      </c>
      <c r="C2" s="1798" t="s">
        <v>2037</v>
      </c>
      <c r="D2" s="1799" t="s">
        <v>2038</v>
      </c>
      <c r="E2" s="1800">
        <f>'Cashflow Synthesis'!E13</f>
        <v>1654631.6</v>
      </c>
      <c r="F2" s="1801" t="s">
        <v>313</v>
      </c>
      <c r="G2" s="1802" t="str">
        <f>LEFT('Cashflow Synthesis'!D13,34)</f>
        <v>Administration and Management Fee</v>
      </c>
      <c r="H2" s="1802" t="str">
        <f t="shared" ref="H2" si="1">G2</f>
        <v>Administration and Management Fee</v>
      </c>
      <c r="I2" s="1803">
        <f ca="1">TODAY()</f>
        <v>45740</v>
      </c>
      <c r="J2" s="1803">
        <f>'Cover Page'!$C$14</f>
        <v>45715</v>
      </c>
      <c r="K2" s="1804" t="s">
        <v>2039</v>
      </c>
      <c r="L2" s="1809" t="s">
        <v>410</v>
      </c>
      <c r="M2" s="1798" t="s">
        <v>411</v>
      </c>
      <c r="N2" s="1798" t="s">
        <v>2044</v>
      </c>
      <c r="O2" s="1805" t="str">
        <f>'Cashflow Synthesis'!H13</f>
        <v>FR76 3000 3041 7000 0670 0230 635</v>
      </c>
      <c r="P2" s="1798" t="s">
        <v>411</v>
      </c>
      <c r="Q2" s="1798">
        <v>0</v>
      </c>
      <c r="R2" s="1806">
        <v>0</v>
      </c>
      <c r="S2" s="1799">
        <v>0</v>
      </c>
      <c r="T2" s="1799">
        <v>0</v>
      </c>
      <c r="U2" s="1798" t="str">
        <f>'Cashflow Synthesis'!J13</f>
        <v>SG</v>
      </c>
      <c r="V2" s="1798" t="str">
        <f>U2</f>
        <v>SG</v>
      </c>
      <c r="W2" s="1798" t="str">
        <f>'Cashflow Synthesis'!I13</f>
        <v>SOGEFRPP</v>
      </c>
      <c r="X2" s="1798" t="str">
        <f>'Cashflow Synthesis'!K13</f>
        <v xml:space="preserve">FR76 3000 3049 7100 0070 0023 951	</v>
      </c>
      <c r="Y2" s="1807" t="s">
        <v>2040</v>
      </c>
      <c r="Z2" s="1807" t="s">
        <v>2041</v>
      </c>
      <c r="AA2" s="1807" t="s">
        <v>996</v>
      </c>
      <c r="AB2" s="1807" t="s">
        <v>2042</v>
      </c>
      <c r="AC2" s="1807" t="s">
        <v>2043</v>
      </c>
    </row>
    <row r="3" spans="1:29">
      <c r="A3" s="1798" t="str">
        <f t="shared" ref="A3:A21" si="2">ROW()-1&amp;"_"&amp;TEXT(J3,"JJMMAA")</f>
        <v>2_270225</v>
      </c>
      <c r="B3" s="1798" t="str">
        <f>'Contact Information'!$C$13</f>
        <v>Red &amp; Black Home Loans France 3</v>
      </c>
      <c r="C3" s="1798" t="s">
        <v>2037</v>
      </c>
      <c r="D3" s="1799" t="s">
        <v>2038</v>
      </c>
      <c r="E3" s="1800">
        <f>'Cashflow Synthesis'!E14</f>
        <v>8543.7800000000007</v>
      </c>
      <c r="F3" s="1801" t="s">
        <v>313</v>
      </c>
      <c r="G3" s="1802" t="str">
        <f>LEFT('Cashflow Synthesis'!D14,34)</f>
        <v>Servicing and Recovery Fee</v>
      </c>
      <c r="H3" s="1802" t="str">
        <f t="shared" ref="H3:H21" si="3">G3</f>
        <v>Servicing and Recovery Fee</v>
      </c>
      <c r="I3" s="1803">
        <f t="shared" ref="I3:I21" ca="1" si="4">TODAY()</f>
        <v>45740</v>
      </c>
      <c r="J3" s="1803">
        <f>'Cover Page'!$C$14</f>
        <v>45715</v>
      </c>
      <c r="K3" s="1804" t="s">
        <v>2039</v>
      </c>
      <c r="L3" s="1809" t="s">
        <v>410</v>
      </c>
      <c r="M3" s="1798" t="s">
        <v>411</v>
      </c>
      <c r="N3" s="1798" t="s">
        <v>2044</v>
      </c>
      <c r="O3" s="1805" t="str">
        <f>'Cashflow Synthesis'!H14</f>
        <v>FR76 3000 3041 7000 0670 0230 635</v>
      </c>
      <c r="P3" s="1798" t="s">
        <v>411</v>
      </c>
      <c r="Q3" s="1798">
        <v>0</v>
      </c>
      <c r="R3" s="1806">
        <v>0</v>
      </c>
      <c r="S3" s="1799">
        <v>0</v>
      </c>
      <c r="T3" s="1799">
        <v>0</v>
      </c>
      <c r="U3" s="1798" t="str">
        <f>'Cashflow Synthesis'!J14</f>
        <v>SG</v>
      </c>
      <c r="V3" s="1798" t="str">
        <f t="shared" ref="V3:V21" si="5">U3</f>
        <v>SG</v>
      </c>
      <c r="W3" s="1798" t="str">
        <f>'Cashflow Synthesis'!I14</f>
        <v>SOGEFRPP</v>
      </c>
      <c r="X3" s="1798" t="str">
        <f>'Cashflow Synthesis'!K14</f>
        <v xml:space="preserve">FR76 3000 3049 7100 0070 0023 951	</v>
      </c>
      <c r="Y3" s="1807" t="s">
        <v>2040</v>
      </c>
      <c r="Z3" s="1807" t="s">
        <v>2041</v>
      </c>
      <c r="AA3" s="1807" t="s">
        <v>996</v>
      </c>
      <c r="AB3" s="1807" t="s">
        <v>2042</v>
      </c>
      <c r="AC3" s="1807" t="s">
        <v>2043</v>
      </c>
    </row>
    <row r="4" spans="1:29">
      <c r="A4" s="1798" t="str">
        <f t="shared" si="2"/>
        <v>3_270225</v>
      </c>
      <c r="B4" s="1798" t="str">
        <f>'Contact Information'!$C$13</f>
        <v>Red &amp; Black Home Loans France 3</v>
      </c>
      <c r="C4" s="1798" t="s">
        <v>2037</v>
      </c>
      <c r="D4" s="1799" t="s">
        <v>2038</v>
      </c>
      <c r="E4" s="1800">
        <f>'Cashflow Synthesis'!E15</f>
        <v>5416.67</v>
      </c>
      <c r="F4" s="1801" t="s">
        <v>313</v>
      </c>
      <c r="G4" s="1802" t="str">
        <f>LEFT('Cashflow Synthesis'!D15,34)</f>
        <v>Management Company fees</v>
      </c>
      <c r="H4" s="1802" t="str">
        <f t="shared" si="3"/>
        <v>Management Company fees</v>
      </c>
      <c r="I4" s="1803">
        <f t="shared" ca="1" si="4"/>
        <v>45740</v>
      </c>
      <c r="J4" s="1803">
        <f>'Cover Page'!$C$14</f>
        <v>45715</v>
      </c>
      <c r="K4" s="1804" t="s">
        <v>2039</v>
      </c>
      <c r="L4" s="1809" t="s">
        <v>410</v>
      </c>
      <c r="M4" s="1798" t="s">
        <v>411</v>
      </c>
      <c r="N4" s="1798" t="s">
        <v>2044</v>
      </c>
      <c r="O4" s="1805" t="str">
        <f>'Cashflow Synthesis'!H15</f>
        <v>FR76 3000 3041 7000 0670 0230 635</v>
      </c>
      <c r="P4" s="1798" t="s">
        <v>411</v>
      </c>
      <c r="Q4" s="1798">
        <v>0</v>
      </c>
      <c r="R4" s="1806">
        <v>0</v>
      </c>
      <c r="S4" s="1799">
        <v>0</v>
      </c>
      <c r="T4" s="1799">
        <v>0</v>
      </c>
      <c r="U4" s="1798" t="str">
        <f>'Cashflow Synthesis'!J15</f>
        <v>IQEQ Management</v>
      </c>
      <c r="V4" s="1798" t="str">
        <f t="shared" si="5"/>
        <v>IQEQ Management</v>
      </c>
      <c r="W4" s="1798" t="str">
        <f>'Cashflow Synthesis'!I15</f>
        <v>CCFRFRPP</v>
      </c>
      <c r="X4" s="1798" t="str">
        <f>'Cashflow Synthesis'!K15</f>
        <v>FR76 3005 6000 5000 5000 7046 525</v>
      </c>
      <c r="Y4" s="1807" t="s">
        <v>2040</v>
      </c>
      <c r="Z4" s="1807" t="s">
        <v>2041</v>
      </c>
      <c r="AA4" s="1807" t="s">
        <v>996</v>
      </c>
      <c r="AB4" s="1807" t="s">
        <v>2042</v>
      </c>
      <c r="AC4" s="1807" t="s">
        <v>2043</v>
      </c>
    </row>
    <row r="5" spans="1:29">
      <c r="A5" s="1798" t="str">
        <f t="shared" si="2"/>
        <v>4_270225</v>
      </c>
      <c r="B5" s="1798" t="str">
        <f>'Contact Information'!$C$13</f>
        <v>Red &amp; Black Home Loans France 3</v>
      </c>
      <c r="C5" s="1798" t="s">
        <v>2037</v>
      </c>
      <c r="D5" s="1799" t="s">
        <v>2038</v>
      </c>
      <c r="E5" s="1800">
        <f>'Cashflow Synthesis'!E16</f>
        <v>12500</v>
      </c>
      <c r="F5" s="1801" t="s">
        <v>313</v>
      </c>
      <c r="G5" s="1802" t="str">
        <f>LEFT('Cashflow Synthesis'!D16,34)</f>
        <v>Custodian fee</v>
      </c>
      <c r="H5" s="1802" t="str">
        <f t="shared" si="3"/>
        <v>Custodian fee</v>
      </c>
      <c r="I5" s="1803">
        <f t="shared" ca="1" si="4"/>
        <v>45740</v>
      </c>
      <c r="J5" s="1803">
        <f>'Cover Page'!$C$14</f>
        <v>45715</v>
      </c>
      <c r="K5" s="1804" t="s">
        <v>2039</v>
      </c>
      <c r="L5" s="1809" t="s">
        <v>410</v>
      </c>
      <c r="M5" s="1798" t="s">
        <v>411</v>
      </c>
      <c r="N5" s="1798" t="s">
        <v>2044</v>
      </c>
      <c r="O5" s="1805" t="str">
        <f>'Cashflow Synthesis'!H16</f>
        <v>FR76 3000 3041 7000 0670 0230 635</v>
      </c>
      <c r="P5" s="1798" t="s">
        <v>411</v>
      </c>
      <c r="Q5" s="1798">
        <v>0</v>
      </c>
      <c r="R5" s="1806">
        <v>0</v>
      </c>
      <c r="S5" s="1799">
        <v>0</v>
      </c>
      <c r="T5" s="1799">
        <v>0</v>
      </c>
      <c r="U5" s="1798" t="str">
        <f>'Cashflow Synthesis'!J16</f>
        <v>SGSS</v>
      </c>
      <c r="V5" s="1798" t="str">
        <f t="shared" si="5"/>
        <v>SGSS</v>
      </c>
      <c r="W5" s="1798" t="str">
        <f>'Cashflow Synthesis'!I16</f>
        <v>SOGEFRPP</v>
      </c>
      <c r="X5" s="1798" t="str">
        <f>'Cashflow Synthesis'!K16</f>
        <v>FR76 3000 3055 8100 0993 8864 676</v>
      </c>
      <c r="Y5" s="1807" t="s">
        <v>2040</v>
      </c>
      <c r="Z5" s="1807" t="s">
        <v>2041</v>
      </c>
      <c r="AA5" s="1807" t="s">
        <v>996</v>
      </c>
      <c r="AB5" s="1807" t="s">
        <v>2042</v>
      </c>
      <c r="AC5" s="1807" t="s">
        <v>2043</v>
      </c>
    </row>
    <row r="6" spans="1:29">
      <c r="A6" s="1798" t="str">
        <f t="shared" si="2"/>
        <v>5_270225</v>
      </c>
      <c r="B6" s="1798" t="str">
        <f>'Contact Information'!$C$13</f>
        <v>Red &amp; Black Home Loans France 3</v>
      </c>
      <c r="C6" s="1798" t="s">
        <v>2037</v>
      </c>
      <c r="D6" s="1799" t="s">
        <v>2038</v>
      </c>
      <c r="E6" s="1800">
        <f>'Cashflow Synthesis'!E17</f>
        <v>480</v>
      </c>
      <c r="F6" s="1801" t="s">
        <v>313</v>
      </c>
      <c r="G6" s="1802" t="str">
        <f>LEFT('Cashflow Synthesis'!D17,34)</f>
        <v xml:space="preserve">Paying Agent </v>
      </c>
      <c r="H6" s="1802" t="str">
        <f t="shared" si="3"/>
        <v xml:space="preserve">Paying Agent </v>
      </c>
      <c r="I6" s="1803">
        <f t="shared" ca="1" si="4"/>
        <v>45740</v>
      </c>
      <c r="J6" s="1803">
        <f>'Cover Page'!$C$14</f>
        <v>45715</v>
      </c>
      <c r="K6" s="1804" t="s">
        <v>2039</v>
      </c>
      <c r="L6" s="1809" t="s">
        <v>410</v>
      </c>
      <c r="M6" s="1798" t="s">
        <v>411</v>
      </c>
      <c r="N6" s="1798" t="s">
        <v>2044</v>
      </c>
      <c r="O6" s="1805" t="str">
        <f>'Cashflow Synthesis'!H17</f>
        <v>FR76 3000 3041 7000 0670 0230 635</v>
      </c>
      <c r="P6" s="1798" t="s">
        <v>411</v>
      </c>
      <c r="Q6" s="1798">
        <v>0</v>
      </c>
      <c r="R6" s="1806">
        <v>0</v>
      </c>
      <c r="S6" s="1799">
        <v>0</v>
      </c>
      <c r="T6" s="1799">
        <v>0</v>
      </c>
      <c r="U6" s="1798" t="str">
        <f>'Cashflow Synthesis'!J17</f>
        <v>SGSS</v>
      </c>
      <c r="V6" s="1798" t="str">
        <f t="shared" si="5"/>
        <v>SGSS</v>
      </c>
      <c r="W6" s="1798" t="str">
        <f>'Cashflow Synthesis'!I17</f>
        <v>SOGEFRPP</v>
      </c>
      <c r="X6" s="1798" t="str">
        <f>'Cashflow Synthesis'!K17</f>
        <v>FR76 3000 3055 8100 0993 8864 676</v>
      </c>
      <c r="Y6" s="1807" t="s">
        <v>2040</v>
      </c>
      <c r="Z6" s="1807" t="s">
        <v>2041</v>
      </c>
      <c r="AA6" s="1807" t="s">
        <v>996</v>
      </c>
      <c r="AB6" s="1807" t="s">
        <v>2042</v>
      </c>
      <c r="AC6" s="1807" t="s">
        <v>2043</v>
      </c>
    </row>
    <row r="7" spans="1:29">
      <c r="A7" s="1798" t="str">
        <f t="shared" si="2"/>
        <v>6_270225</v>
      </c>
      <c r="B7" s="1798" t="str">
        <f>'Contact Information'!$C$13</f>
        <v>Red &amp; Black Home Loans France 3</v>
      </c>
      <c r="C7" s="1798" t="s">
        <v>2037</v>
      </c>
      <c r="D7" s="1799" t="s">
        <v>2038</v>
      </c>
      <c r="E7" s="1800">
        <f>'Cashflow Synthesis'!E18</f>
        <v>1050</v>
      </c>
      <c r="F7" s="1801" t="s">
        <v>313</v>
      </c>
      <c r="G7" s="1802" t="str">
        <f>LEFT('Cashflow Synthesis'!D18,34)</f>
        <v>Account Bank and Cash Manager</v>
      </c>
      <c r="H7" s="1802" t="str">
        <f t="shared" si="3"/>
        <v>Account Bank and Cash Manager</v>
      </c>
      <c r="I7" s="1803">
        <f t="shared" ca="1" si="4"/>
        <v>45740</v>
      </c>
      <c r="J7" s="1803">
        <f>'Cover Page'!$C$14</f>
        <v>45715</v>
      </c>
      <c r="K7" s="1804" t="s">
        <v>2039</v>
      </c>
      <c r="L7" s="1809" t="s">
        <v>410</v>
      </c>
      <c r="M7" s="1798" t="s">
        <v>411</v>
      </c>
      <c r="N7" s="1798" t="s">
        <v>2044</v>
      </c>
      <c r="O7" s="1805" t="str">
        <f>'Cashflow Synthesis'!H18</f>
        <v>FR76 3000 3041 7000 0670 0230 635</v>
      </c>
      <c r="P7" s="1798" t="s">
        <v>411</v>
      </c>
      <c r="Q7" s="1798">
        <v>0</v>
      </c>
      <c r="R7" s="1806">
        <v>0</v>
      </c>
      <c r="S7" s="1799">
        <v>0</v>
      </c>
      <c r="T7" s="1799">
        <v>0</v>
      </c>
      <c r="U7" s="1798" t="str">
        <f>'Cashflow Synthesis'!J18</f>
        <v>SG</v>
      </c>
      <c r="V7" s="1798" t="str">
        <f t="shared" si="5"/>
        <v>SG</v>
      </c>
      <c r="W7" s="1798" t="str">
        <f>'Cashflow Synthesis'!I18</f>
        <v>SOGEFRPP</v>
      </c>
      <c r="X7" s="1798" t="str">
        <f>'Cashflow Synthesis'!K18</f>
        <v>FR76 3000 3041 7000 0670 0230 635</v>
      </c>
      <c r="Y7" s="1807" t="s">
        <v>2040</v>
      </c>
      <c r="Z7" s="1807" t="s">
        <v>2041</v>
      </c>
      <c r="AA7" s="1807" t="s">
        <v>996</v>
      </c>
      <c r="AB7" s="1807" t="s">
        <v>2042</v>
      </c>
      <c r="AC7" s="1807" t="s">
        <v>2043</v>
      </c>
    </row>
    <row r="8" spans="1:29">
      <c r="A8" s="1798" t="str">
        <f t="shared" si="2"/>
        <v>7_270225</v>
      </c>
      <c r="B8" s="1798" t="str">
        <f>'Contact Information'!$C$13</f>
        <v>Red &amp; Black Home Loans France 3</v>
      </c>
      <c r="C8" s="1798" t="s">
        <v>2037</v>
      </c>
      <c r="D8" s="1799" t="s">
        <v>2038</v>
      </c>
      <c r="E8" s="1800">
        <f>'Cashflow Synthesis'!E19</f>
        <v>0</v>
      </c>
      <c r="F8" s="1801" t="s">
        <v>313</v>
      </c>
      <c r="G8" s="1802" t="str">
        <f>LEFT('Cashflow Synthesis'!D19,34)</f>
        <v>Data Protection Agent</v>
      </c>
      <c r="H8" s="1802" t="str">
        <f t="shared" si="3"/>
        <v>Data Protection Agent</v>
      </c>
      <c r="I8" s="1803">
        <f t="shared" ca="1" si="4"/>
        <v>45740</v>
      </c>
      <c r="J8" s="1803">
        <f>'Cover Page'!$C$14</f>
        <v>45715</v>
      </c>
      <c r="K8" s="1804" t="s">
        <v>2039</v>
      </c>
      <c r="L8" s="1809" t="s">
        <v>410</v>
      </c>
      <c r="M8" s="1798" t="s">
        <v>411</v>
      </c>
      <c r="N8" s="1798" t="s">
        <v>2044</v>
      </c>
      <c r="O8" s="1805" t="str">
        <f>'Cashflow Synthesis'!H19</f>
        <v>FR76 3000 3041 7000 0670 0230 635</v>
      </c>
      <c r="P8" s="1798" t="s">
        <v>411</v>
      </c>
      <c r="Q8" s="1798">
        <v>0</v>
      </c>
      <c r="R8" s="1806">
        <v>0</v>
      </c>
      <c r="S8" s="1799">
        <v>0</v>
      </c>
      <c r="T8" s="1799">
        <v>0</v>
      </c>
      <c r="U8" s="1798" t="str">
        <f>'Cashflow Synthesis'!J19</f>
        <v>SGSS</v>
      </c>
      <c r="V8" s="1798" t="str">
        <f t="shared" si="5"/>
        <v>SGSS</v>
      </c>
      <c r="W8" s="1798" t="str">
        <f>'Cashflow Synthesis'!I19</f>
        <v>SOGEFRPP</v>
      </c>
      <c r="X8" s="1798" t="str">
        <f>'Cashflow Synthesis'!K19</f>
        <v>FR76 3000 3055 8100 0993 8864 676</v>
      </c>
      <c r="Y8" s="1807" t="s">
        <v>2040</v>
      </c>
      <c r="Z8" s="1807" t="s">
        <v>2041</v>
      </c>
      <c r="AA8" s="1807" t="s">
        <v>996</v>
      </c>
      <c r="AB8" s="1807" t="s">
        <v>2042</v>
      </c>
      <c r="AC8" s="1807" t="s">
        <v>2043</v>
      </c>
    </row>
    <row r="9" spans="1:29">
      <c r="A9" s="1798" t="str">
        <f t="shared" si="2"/>
        <v>8_270225</v>
      </c>
      <c r="B9" s="1798" t="str">
        <f>'Contact Information'!$C$13</f>
        <v>Red &amp; Black Home Loans France 3</v>
      </c>
      <c r="C9" s="1798" t="s">
        <v>2037</v>
      </c>
      <c r="D9" s="1799" t="s">
        <v>2038</v>
      </c>
      <c r="E9" s="1800">
        <f>'Cashflow Synthesis'!E20</f>
        <v>0</v>
      </c>
      <c r="F9" s="1801" t="s">
        <v>313</v>
      </c>
      <c r="G9" s="1802" t="str">
        <f>LEFT('Cashflow Synthesis'!D20,34)</f>
        <v>Issuer Registrar</v>
      </c>
      <c r="H9" s="1802" t="str">
        <f t="shared" si="3"/>
        <v>Issuer Registrar</v>
      </c>
      <c r="I9" s="1803">
        <f t="shared" ca="1" si="4"/>
        <v>45740</v>
      </c>
      <c r="J9" s="1803">
        <f>'Cover Page'!$C$14</f>
        <v>45715</v>
      </c>
      <c r="K9" s="1804" t="s">
        <v>2039</v>
      </c>
      <c r="L9" s="1809" t="s">
        <v>410</v>
      </c>
      <c r="M9" s="1798" t="s">
        <v>411</v>
      </c>
      <c r="N9" s="1798" t="s">
        <v>2044</v>
      </c>
      <c r="O9" s="1805" t="str">
        <f>'Cashflow Synthesis'!H20</f>
        <v>FR76 3000 3041 7000 0670 0230 635</v>
      </c>
      <c r="P9" s="1798" t="s">
        <v>411</v>
      </c>
      <c r="Q9" s="1798">
        <v>0</v>
      </c>
      <c r="R9" s="1806">
        <v>0</v>
      </c>
      <c r="S9" s="1799">
        <v>0</v>
      </c>
      <c r="T9" s="1799">
        <v>0</v>
      </c>
      <c r="U9" s="1798" t="str">
        <f>'Cashflow Synthesis'!J20</f>
        <v>SGSS</v>
      </c>
      <c r="V9" s="1798" t="str">
        <f t="shared" si="5"/>
        <v>SGSS</v>
      </c>
      <c r="W9" s="1798" t="str">
        <f>'Cashflow Synthesis'!I20</f>
        <v>SOGEFRPP</v>
      </c>
      <c r="X9" s="1798" t="str">
        <f>'Cashflow Synthesis'!K20</f>
        <v>FR76 3000 3055 8100 0993 8864 676</v>
      </c>
      <c r="Y9" s="1807" t="s">
        <v>2040</v>
      </c>
      <c r="Z9" s="1807" t="s">
        <v>2041</v>
      </c>
      <c r="AA9" s="1807" t="s">
        <v>996</v>
      </c>
      <c r="AB9" s="1807" t="s">
        <v>2042</v>
      </c>
      <c r="AC9" s="1807" t="s">
        <v>2043</v>
      </c>
    </row>
    <row r="10" spans="1:29">
      <c r="A10" s="1798" t="str">
        <f t="shared" si="2"/>
        <v>9_270225</v>
      </c>
      <c r="B10" s="1798" t="str">
        <f>'Contact Information'!$C$13</f>
        <v>Red &amp; Black Home Loans France 3</v>
      </c>
      <c r="C10" s="1798" t="s">
        <v>2037</v>
      </c>
      <c r="D10" s="1799" t="s">
        <v>2038</v>
      </c>
      <c r="E10" s="1800">
        <f>'Cashflow Synthesis'!E21</f>
        <v>0</v>
      </c>
      <c r="F10" s="1801" t="s">
        <v>313</v>
      </c>
      <c r="G10" s="1802" t="str">
        <f>LEFT('Cashflow Synthesis'!D21,34)</f>
        <v>Rating Agencies</v>
      </c>
      <c r="H10" s="1802" t="str">
        <f t="shared" si="3"/>
        <v>Rating Agencies</v>
      </c>
      <c r="I10" s="1803">
        <f t="shared" ca="1" si="4"/>
        <v>45740</v>
      </c>
      <c r="J10" s="1803">
        <f>'Cover Page'!$C$14</f>
        <v>45715</v>
      </c>
      <c r="K10" s="1804" t="s">
        <v>2039</v>
      </c>
      <c r="L10" s="1809" t="s">
        <v>410</v>
      </c>
      <c r="M10" s="1798" t="s">
        <v>411</v>
      </c>
      <c r="N10" s="1798" t="s">
        <v>2044</v>
      </c>
      <c r="O10" s="1805" t="str">
        <f>'Cashflow Synthesis'!H21</f>
        <v>FR76 3000 3041 7000 0670 0230 635</v>
      </c>
      <c r="P10" s="1798" t="s">
        <v>411</v>
      </c>
      <c r="Q10" s="1798">
        <v>0</v>
      </c>
      <c r="R10" s="1806">
        <v>0</v>
      </c>
      <c r="S10" s="1799">
        <v>0</v>
      </c>
      <c r="T10" s="1799">
        <v>0</v>
      </c>
      <c r="U10" s="1798" t="str">
        <f>'Cashflow Synthesis'!J21</f>
        <v>DBRS</v>
      </c>
      <c r="V10" s="1798" t="str">
        <f t="shared" si="5"/>
        <v>DBRS</v>
      </c>
      <c r="W10" s="1798" t="str">
        <f>'Cashflow Synthesis'!I21</f>
        <v>DEUTDEFF</v>
      </c>
      <c r="X10" s="1798" t="str">
        <f>'Cashflow Synthesis'!K21</f>
        <v>DE18 5011 0800 6161 5223 77</v>
      </c>
      <c r="Y10" s="1807" t="s">
        <v>2040</v>
      </c>
      <c r="Z10" s="1807" t="s">
        <v>2041</v>
      </c>
      <c r="AA10" s="1807" t="s">
        <v>996</v>
      </c>
      <c r="AB10" s="1807" t="s">
        <v>2042</v>
      </c>
      <c r="AC10" s="1807" t="s">
        <v>2043</v>
      </c>
    </row>
    <row r="11" spans="1:29">
      <c r="A11" s="1798" t="str">
        <f t="shared" si="2"/>
        <v>10_270225</v>
      </c>
      <c r="B11" s="1798" t="str">
        <f>'Contact Information'!$C$13</f>
        <v>Red &amp; Black Home Loans France 3</v>
      </c>
      <c r="C11" s="1798" t="s">
        <v>2037</v>
      </c>
      <c r="D11" s="1799" t="s">
        <v>2038</v>
      </c>
      <c r="E11" s="1800">
        <f>'Cashflow Synthesis'!E22</f>
        <v>0</v>
      </c>
      <c r="F11" s="1801" t="s">
        <v>313</v>
      </c>
      <c r="G11" s="1802" t="str">
        <f>LEFT('Cashflow Synthesis'!D22,34)</f>
        <v>Issuer Statutory Auditor</v>
      </c>
      <c r="H11" s="1802" t="str">
        <f t="shared" si="3"/>
        <v>Issuer Statutory Auditor</v>
      </c>
      <c r="I11" s="1803">
        <f t="shared" ca="1" si="4"/>
        <v>45740</v>
      </c>
      <c r="J11" s="1803">
        <f>'Cover Page'!$C$14</f>
        <v>45715</v>
      </c>
      <c r="K11" s="1804" t="s">
        <v>2039</v>
      </c>
      <c r="L11" s="1809" t="s">
        <v>410</v>
      </c>
      <c r="M11" s="1798" t="s">
        <v>411</v>
      </c>
      <c r="N11" s="1798" t="s">
        <v>2044</v>
      </c>
      <c r="O11" s="1805" t="str">
        <f>'Cashflow Synthesis'!H22</f>
        <v>FR76 3000 3041 7000 0670 0230 635</v>
      </c>
      <c r="P11" s="1798" t="s">
        <v>411</v>
      </c>
      <c r="Q11" s="1798">
        <v>0</v>
      </c>
      <c r="R11" s="1806">
        <v>0</v>
      </c>
      <c r="S11" s="1799">
        <v>0</v>
      </c>
      <c r="T11" s="1799">
        <v>0</v>
      </c>
      <c r="U11" s="1798" t="str">
        <f>'Cashflow Synthesis'!J22</f>
        <v>PWC</v>
      </c>
      <c r="V11" s="1798" t="str">
        <f t="shared" si="5"/>
        <v>PWC</v>
      </c>
      <c r="W11" s="1798" t="str">
        <f>'Cashflow Synthesis'!I22</f>
        <v>N/A</v>
      </c>
      <c r="X11" s="1798" t="str">
        <f>'Cashflow Synthesis'!K22</f>
        <v>TBC</v>
      </c>
      <c r="Y11" s="1807" t="s">
        <v>2040</v>
      </c>
      <c r="Z11" s="1807" t="s">
        <v>2041</v>
      </c>
      <c r="AA11" s="1807" t="s">
        <v>996</v>
      </c>
      <c r="AB11" s="1807" t="s">
        <v>2042</v>
      </c>
      <c r="AC11" s="1807" t="s">
        <v>2043</v>
      </c>
    </row>
    <row r="12" spans="1:29">
      <c r="A12" s="1798" t="str">
        <f t="shared" si="2"/>
        <v>11_270225</v>
      </c>
      <c r="B12" s="1798" t="str">
        <f>'Contact Information'!$C$13</f>
        <v>Red &amp; Black Home Loans France 3</v>
      </c>
      <c r="C12" s="1798" t="s">
        <v>2037</v>
      </c>
      <c r="D12" s="1799" t="s">
        <v>2038</v>
      </c>
      <c r="E12" s="1800">
        <f>'Cashflow Synthesis'!E23</f>
        <v>0</v>
      </c>
      <c r="F12" s="1801" t="s">
        <v>313</v>
      </c>
      <c r="G12" s="1802" t="str">
        <f>LEFT('Cashflow Synthesis'!D23,34)</f>
        <v>INSEE Fees</v>
      </c>
      <c r="H12" s="1802" t="str">
        <f t="shared" si="3"/>
        <v>INSEE Fees</v>
      </c>
      <c r="I12" s="1803">
        <f t="shared" ca="1" si="4"/>
        <v>45740</v>
      </c>
      <c r="J12" s="1803">
        <f>'Cover Page'!$C$14</f>
        <v>45715</v>
      </c>
      <c r="K12" s="1804" t="s">
        <v>2039</v>
      </c>
      <c r="L12" s="1809" t="s">
        <v>410</v>
      </c>
      <c r="M12" s="1798" t="s">
        <v>411</v>
      </c>
      <c r="N12" s="1798" t="s">
        <v>2044</v>
      </c>
      <c r="O12" s="1805" t="str">
        <f>'Cashflow Synthesis'!H23</f>
        <v>FR76 3000 3041 7000 0670 0230 635</v>
      </c>
      <c r="P12" s="1798" t="s">
        <v>411</v>
      </c>
      <c r="Q12" s="1798">
        <v>0</v>
      </c>
      <c r="R12" s="1806">
        <v>0</v>
      </c>
      <c r="S12" s="1799">
        <v>0</v>
      </c>
      <c r="T12" s="1799">
        <v>0</v>
      </c>
      <c r="U12" s="1798" t="str">
        <f>'Cashflow Synthesis'!J23</f>
        <v>IQEQ Management</v>
      </c>
      <c r="V12" s="1798" t="str">
        <f t="shared" si="5"/>
        <v>IQEQ Management</v>
      </c>
      <c r="W12" s="1798" t="str">
        <f>'Cashflow Synthesis'!I23</f>
        <v>CCFRFRPP</v>
      </c>
      <c r="X12" s="1798" t="str">
        <f>'Cashflow Synthesis'!K23</f>
        <v>FR76 3005 6000 5000 5000 7046 525</v>
      </c>
      <c r="Y12" s="1807" t="s">
        <v>2040</v>
      </c>
      <c r="Z12" s="1807" t="s">
        <v>2041</v>
      </c>
      <c r="AA12" s="1807" t="s">
        <v>996</v>
      </c>
      <c r="AB12" s="1807" t="s">
        <v>2042</v>
      </c>
      <c r="AC12" s="1807" t="s">
        <v>2043</v>
      </c>
    </row>
    <row r="13" spans="1:29">
      <c r="A13" s="1798" t="str">
        <f t="shared" si="2"/>
        <v>12_270225</v>
      </c>
      <c r="B13" s="1798" t="str">
        <f>'Contact Information'!$C$13</f>
        <v>Red &amp; Black Home Loans France 3</v>
      </c>
      <c r="C13" s="1798" t="s">
        <v>2037</v>
      </c>
      <c r="D13" s="1799" t="s">
        <v>2038</v>
      </c>
      <c r="E13" s="1800">
        <f>'Cashflow Synthesis'!E24</f>
        <v>0</v>
      </c>
      <c r="F13" s="1801" t="s">
        <v>313</v>
      </c>
      <c r="G13" s="1802" t="str">
        <f>LEFT('Cashflow Synthesis'!D24,34)</f>
        <v>AMF fees</v>
      </c>
      <c r="H13" s="1802" t="str">
        <f t="shared" si="3"/>
        <v>AMF fees</v>
      </c>
      <c r="I13" s="1803">
        <f t="shared" ca="1" si="4"/>
        <v>45740</v>
      </c>
      <c r="J13" s="1803">
        <f>'Cover Page'!$C$14</f>
        <v>45715</v>
      </c>
      <c r="K13" s="1804" t="s">
        <v>2039</v>
      </c>
      <c r="L13" s="1809" t="s">
        <v>410</v>
      </c>
      <c r="M13" s="1798" t="s">
        <v>411</v>
      </c>
      <c r="N13" s="1798" t="s">
        <v>2044</v>
      </c>
      <c r="O13" s="1805" t="str">
        <f>'Cashflow Synthesis'!H24</f>
        <v>FR76 3000 3041 7000 0670 0230 635</v>
      </c>
      <c r="P13" s="1798" t="s">
        <v>411</v>
      </c>
      <c r="Q13" s="1798">
        <v>0</v>
      </c>
      <c r="R13" s="1806">
        <v>0</v>
      </c>
      <c r="S13" s="1799">
        <v>0</v>
      </c>
      <c r="T13" s="1799">
        <v>0</v>
      </c>
      <c r="U13" s="1798" t="str">
        <f>'Cashflow Synthesis'!J24</f>
        <v>IQEQ Management</v>
      </c>
      <c r="V13" s="1798" t="str">
        <f t="shared" si="5"/>
        <v>IQEQ Management</v>
      </c>
      <c r="W13" s="1798" t="str">
        <f>'Cashflow Synthesis'!I24</f>
        <v>CCFRFRPP</v>
      </c>
      <c r="X13" s="1798" t="str">
        <f>'Cashflow Synthesis'!K24</f>
        <v>FR76 3005 6000 5000 5000 7046 525</v>
      </c>
      <c r="Y13" s="1807" t="s">
        <v>2040</v>
      </c>
      <c r="Z13" s="1807" t="s">
        <v>2041</v>
      </c>
      <c r="AA13" s="1807" t="s">
        <v>996</v>
      </c>
      <c r="AB13" s="1807" t="s">
        <v>2042</v>
      </c>
      <c r="AC13" s="1807" t="s">
        <v>2043</v>
      </c>
    </row>
    <row r="14" spans="1:29">
      <c r="A14" s="1798" t="str">
        <f t="shared" si="2"/>
        <v>13_270225</v>
      </c>
      <c r="B14" s="1798" t="str">
        <f>'Contact Information'!$C$13</f>
        <v>Red &amp; Black Home Loans France 3</v>
      </c>
      <c r="C14" s="1798" t="s">
        <v>2037</v>
      </c>
      <c r="D14" s="1799" t="s">
        <v>2038</v>
      </c>
      <c r="E14" s="1800">
        <f>'Cashflow Synthesis'!E25</f>
        <v>3844624.72</v>
      </c>
      <c r="F14" s="1801" t="s">
        <v>313</v>
      </c>
      <c r="G14" s="1802" t="str">
        <f>LEFT('Cashflow Synthesis'!D25,34)</f>
        <v>Class A Notes Interest Amounts</v>
      </c>
      <c r="H14" s="1802" t="str">
        <f t="shared" si="3"/>
        <v>Class A Notes Interest Amounts</v>
      </c>
      <c r="I14" s="1803">
        <f t="shared" ca="1" si="4"/>
        <v>45740</v>
      </c>
      <c r="J14" s="1803">
        <f>'Cover Page'!$C$14</f>
        <v>45715</v>
      </c>
      <c r="K14" s="1804" t="s">
        <v>2039</v>
      </c>
      <c r="L14" s="1809" t="s">
        <v>410</v>
      </c>
      <c r="M14" s="1798" t="s">
        <v>411</v>
      </c>
      <c r="N14" s="1798" t="s">
        <v>2044</v>
      </c>
      <c r="O14" s="1805" t="str">
        <f>'Cashflow Synthesis'!H25</f>
        <v>FR76 3000 3041 7000 0670 0230 635</v>
      </c>
      <c r="P14" s="1798" t="s">
        <v>411</v>
      </c>
      <c r="Q14" s="1798">
        <v>0</v>
      </c>
      <c r="R14" s="1806">
        <v>0</v>
      </c>
      <c r="S14" s="1799">
        <v>0</v>
      </c>
      <c r="T14" s="1799">
        <v>0</v>
      </c>
      <c r="U14" s="1798" t="str">
        <f>'Cashflow Synthesis'!J25</f>
        <v>SG</v>
      </c>
      <c r="V14" s="1798" t="str">
        <f t="shared" si="5"/>
        <v>SG</v>
      </c>
      <c r="W14" s="1798" t="str">
        <f>'Cashflow Synthesis'!I25</f>
        <v>SOGEFRPP</v>
      </c>
      <c r="X14" s="1798" t="str">
        <f>'Cashflow Synthesis'!K25</f>
        <v>FR76 3000 3050 0700 0993 3321 297</v>
      </c>
      <c r="Y14" s="1807" t="s">
        <v>2040</v>
      </c>
      <c r="Z14" s="1807" t="s">
        <v>2041</v>
      </c>
      <c r="AA14" s="1807" t="s">
        <v>996</v>
      </c>
      <c r="AB14" s="1807" t="s">
        <v>2042</v>
      </c>
      <c r="AC14" s="1807" t="s">
        <v>2043</v>
      </c>
    </row>
    <row r="15" spans="1:29">
      <c r="A15" s="1798" t="str">
        <f t="shared" si="2"/>
        <v>14_270225</v>
      </c>
      <c r="B15" s="1798" t="str">
        <f>'Contact Information'!$C$13</f>
        <v>Red &amp; Black Home Loans France 3</v>
      </c>
      <c r="C15" s="1798" t="s">
        <v>2037</v>
      </c>
      <c r="D15" s="1799" t="s">
        <v>2038</v>
      </c>
      <c r="E15" s="1800">
        <f>'Cashflow Synthesis'!E26</f>
        <v>57126801.439999998</v>
      </c>
      <c r="F15" s="1801" t="s">
        <v>313</v>
      </c>
      <c r="G15" s="1802" t="str">
        <f>LEFT('Cashflow Synthesis'!D26,34)</f>
        <v>Class A Notes Amortisation Amount</v>
      </c>
      <c r="H15" s="1802" t="str">
        <f t="shared" si="3"/>
        <v>Class A Notes Amortisation Amount</v>
      </c>
      <c r="I15" s="1803">
        <f t="shared" ca="1" si="4"/>
        <v>45740</v>
      </c>
      <c r="J15" s="1803">
        <f>'Cover Page'!$C$14</f>
        <v>45715</v>
      </c>
      <c r="K15" s="1804" t="s">
        <v>2039</v>
      </c>
      <c r="L15" s="1809" t="s">
        <v>410</v>
      </c>
      <c r="M15" s="1798" t="s">
        <v>411</v>
      </c>
      <c r="N15" s="1798" t="s">
        <v>2044</v>
      </c>
      <c r="O15" s="1805" t="str">
        <f>'Cashflow Synthesis'!H26</f>
        <v>FR76 3000 3041 7000 0670 0230 635</v>
      </c>
      <c r="P15" s="1798" t="s">
        <v>411</v>
      </c>
      <c r="Q15" s="1798">
        <v>0</v>
      </c>
      <c r="R15" s="1806">
        <v>0</v>
      </c>
      <c r="S15" s="1799">
        <v>0</v>
      </c>
      <c r="T15" s="1799">
        <v>0</v>
      </c>
      <c r="U15" s="1798" t="str">
        <f>'Cashflow Synthesis'!J26</f>
        <v>SG</v>
      </c>
      <c r="V15" s="1798" t="str">
        <f t="shared" si="5"/>
        <v>SG</v>
      </c>
      <c r="W15" s="1798" t="str">
        <f>'Cashflow Synthesis'!I26</f>
        <v>SOGEFRPP</v>
      </c>
      <c r="X15" s="1798" t="str">
        <f>'Cashflow Synthesis'!K26</f>
        <v>FR76 3000 3050 0700 0993 3321 297</v>
      </c>
      <c r="Y15" s="1807" t="s">
        <v>2040</v>
      </c>
      <c r="Z15" s="1807" t="s">
        <v>2041</v>
      </c>
      <c r="AA15" s="1807" t="s">
        <v>996</v>
      </c>
      <c r="AB15" s="1807" t="s">
        <v>2042</v>
      </c>
      <c r="AC15" s="1807" t="s">
        <v>2043</v>
      </c>
    </row>
    <row r="16" spans="1:29">
      <c r="A16" s="1798" t="str">
        <f t="shared" si="2"/>
        <v>15_270225</v>
      </c>
      <c r="B16" s="1798" t="str">
        <f>'Contact Information'!$C$13</f>
        <v>Red &amp; Black Home Loans France 3</v>
      </c>
      <c r="C16" s="1798" t="s">
        <v>2037</v>
      </c>
      <c r="D16" s="1799" t="s">
        <v>2038</v>
      </c>
      <c r="E16" s="1800">
        <f>'Cashflow Synthesis'!E27</f>
        <v>505893.95999999996</v>
      </c>
      <c r="F16" s="1801" t="s">
        <v>313</v>
      </c>
      <c r="G16" s="1802" t="str">
        <f>LEFT('Cashflow Synthesis'!D27,34)</f>
        <v>Class B Notes Interest Amounts</v>
      </c>
      <c r="H16" s="1802" t="str">
        <f t="shared" si="3"/>
        <v>Class B Notes Interest Amounts</v>
      </c>
      <c r="I16" s="1803">
        <f t="shared" ca="1" si="4"/>
        <v>45740</v>
      </c>
      <c r="J16" s="1803">
        <f>'Cover Page'!$C$14</f>
        <v>45715</v>
      </c>
      <c r="K16" s="1804" t="s">
        <v>2039</v>
      </c>
      <c r="L16" s="1809" t="s">
        <v>410</v>
      </c>
      <c r="M16" s="1798" t="s">
        <v>411</v>
      </c>
      <c r="N16" s="1798" t="s">
        <v>2044</v>
      </c>
      <c r="O16" s="1805" t="str">
        <f>'Cashflow Synthesis'!H27</f>
        <v>FR76 3000 3041 7000 0670 0230 635</v>
      </c>
      <c r="P16" s="1798" t="s">
        <v>411</v>
      </c>
      <c r="Q16" s="1798">
        <v>0</v>
      </c>
      <c r="R16" s="1806">
        <v>0</v>
      </c>
      <c r="S16" s="1799">
        <v>0</v>
      </c>
      <c r="T16" s="1799">
        <v>0</v>
      </c>
      <c r="U16" s="1798" t="str">
        <f>'Cashflow Synthesis'!J27</f>
        <v>SG</v>
      </c>
      <c r="V16" s="1798" t="str">
        <f t="shared" si="5"/>
        <v>SG</v>
      </c>
      <c r="W16" s="1798" t="str">
        <f>'Cashflow Synthesis'!I27</f>
        <v>SOGEFRPP</v>
      </c>
      <c r="X16" s="1798" t="str">
        <f>'Cashflow Synthesis'!K27</f>
        <v>FR76 3000 3070 0303 6019 9836 136</v>
      </c>
      <c r="Y16" s="1807" t="s">
        <v>2040</v>
      </c>
      <c r="Z16" s="1807" t="s">
        <v>2041</v>
      </c>
      <c r="AA16" s="1807" t="s">
        <v>996</v>
      </c>
      <c r="AB16" s="1807" t="s">
        <v>2042</v>
      </c>
      <c r="AC16" s="1807" t="s">
        <v>2043</v>
      </c>
    </row>
    <row r="17" spans="1:29">
      <c r="A17" s="1798" t="str">
        <f t="shared" si="2"/>
        <v>16_270225</v>
      </c>
      <c r="B17" s="1798" t="str">
        <f>'Contact Information'!$C$13</f>
        <v>Red &amp; Black Home Loans France 3</v>
      </c>
      <c r="C17" s="1798" t="s">
        <v>2037</v>
      </c>
      <c r="D17" s="1799" t="s">
        <v>2038</v>
      </c>
      <c r="E17" s="1800">
        <f>'Cashflow Synthesis'!E28</f>
        <v>3006719.76</v>
      </c>
      <c r="F17" s="1801" t="s">
        <v>313</v>
      </c>
      <c r="G17" s="1802" t="str">
        <f>LEFT('Cashflow Synthesis'!D28,34)</f>
        <v>Class B Notes Amortisation Amount</v>
      </c>
      <c r="H17" s="1802" t="str">
        <f t="shared" si="3"/>
        <v>Class B Notes Amortisation Amount</v>
      </c>
      <c r="I17" s="1803">
        <f t="shared" ca="1" si="4"/>
        <v>45740</v>
      </c>
      <c r="J17" s="1803">
        <f>'Cover Page'!$C$14</f>
        <v>45715</v>
      </c>
      <c r="K17" s="1804" t="s">
        <v>2039</v>
      </c>
      <c r="L17" s="1809" t="s">
        <v>410</v>
      </c>
      <c r="M17" s="1798" t="s">
        <v>411</v>
      </c>
      <c r="N17" s="1798" t="s">
        <v>2044</v>
      </c>
      <c r="O17" s="1805" t="str">
        <f>'Cashflow Synthesis'!H28</f>
        <v>FR76 3000 3041 7000 0670 0230 635</v>
      </c>
      <c r="P17" s="1798" t="s">
        <v>411</v>
      </c>
      <c r="Q17" s="1798">
        <v>0</v>
      </c>
      <c r="R17" s="1806">
        <v>0</v>
      </c>
      <c r="S17" s="1799">
        <v>0</v>
      </c>
      <c r="T17" s="1799">
        <v>0</v>
      </c>
      <c r="U17" s="1798" t="str">
        <f>'Cashflow Synthesis'!J28</f>
        <v>SG</v>
      </c>
      <c r="V17" s="1798" t="str">
        <f t="shared" si="5"/>
        <v>SG</v>
      </c>
      <c r="W17" s="1798" t="str">
        <f>'Cashflow Synthesis'!I28</f>
        <v>SOGEFRPP</v>
      </c>
      <c r="X17" s="1798" t="str">
        <f>'Cashflow Synthesis'!K28</f>
        <v>FR76 3000 3070 0303 6019 9836 136</v>
      </c>
      <c r="Y17" s="1807" t="s">
        <v>2040</v>
      </c>
      <c r="Z17" s="1807" t="s">
        <v>2041</v>
      </c>
      <c r="AA17" s="1807" t="s">
        <v>996</v>
      </c>
      <c r="AB17" s="1807" t="s">
        <v>2042</v>
      </c>
      <c r="AC17" s="1807" t="s">
        <v>2043</v>
      </c>
    </row>
    <row r="18" spans="1:29">
      <c r="A18" s="1798" t="str">
        <f t="shared" si="2"/>
        <v>17_270225</v>
      </c>
      <c r="B18" s="1798" t="str">
        <f>'Contact Information'!$C$13</f>
        <v>Red &amp; Black Home Loans France 3</v>
      </c>
      <c r="C18" s="1798" t="s">
        <v>2037</v>
      </c>
      <c r="D18" s="1799" t="s">
        <v>2038</v>
      </c>
      <c r="E18" s="1800">
        <f>'Cashflow Synthesis'!E29</f>
        <v>0</v>
      </c>
      <c r="F18" s="1801" t="s">
        <v>313</v>
      </c>
      <c r="G18" s="1802" t="str">
        <f>LEFT('Cashflow Synthesis'!D29,34)</f>
        <v>the Financial Income (if negative)</v>
      </c>
      <c r="H18" s="1802" t="str">
        <f t="shared" si="3"/>
        <v>the Financial Income (if negative)</v>
      </c>
      <c r="I18" s="1803">
        <f t="shared" ca="1" si="4"/>
        <v>45740</v>
      </c>
      <c r="J18" s="1803">
        <f>'Cover Page'!$C$14</f>
        <v>45715</v>
      </c>
      <c r="K18" s="1804" t="s">
        <v>2039</v>
      </c>
      <c r="L18" s="1809" t="s">
        <v>2050</v>
      </c>
      <c r="M18" s="1798" t="s">
        <v>411</v>
      </c>
      <c r="N18" s="1798" t="s">
        <v>2044</v>
      </c>
      <c r="O18" s="1805" t="str">
        <f>'Cashflow Synthesis'!H29</f>
        <v>FR76 3000 3041 7000 0670 0231 411</v>
      </c>
      <c r="P18" s="1798" t="s">
        <v>411</v>
      </c>
      <c r="Q18" s="1798">
        <v>0</v>
      </c>
      <c r="R18" s="1806">
        <v>0</v>
      </c>
      <c r="S18" s="1799">
        <v>0</v>
      </c>
      <c r="T18" s="1799">
        <v>0</v>
      </c>
      <c r="U18" s="1798" t="str">
        <f>'Cashflow Synthesis'!J29</f>
        <v>Operating Account</v>
      </c>
      <c r="V18" s="1798" t="str">
        <f t="shared" si="5"/>
        <v>Operating Account</v>
      </c>
      <c r="W18" s="1798" t="str">
        <f>'Cashflow Synthesis'!I29</f>
        <v>SOGEFRPP</v>
      </c>
      <c r="X18" s="1798" t="str">
        <f>'Cashflow Synthesis'!K29</f>
        <v>FR76 3000 3041 7000 0670 0230 635</v>
      </c>
      <c r="Y18" s="1807" t="s">
        <v>2040</v>
      </c>
      <c r="Z18" s="1807" t="s">
        <v>2041</v>
      </c>
      <c r="AA18" s="1807" t="s">
        <v>996</v>
      </c>
      <c r="AB18" s="1807" t="s">
        <v>2042</v>
      </c>
      <c r="AC18" s="1807" t="s">
        <v>2043</v>
      </c>
    </row>
    <row r="19" spans="1:29">
      <c r="A19" s="1798" t="str">
        <f t="shared" si="2"/>
        <v>18_270225</v>
      </c>
      <c r="B19" s="1798" t="str">
        <f>'Contact Information'!$C$13</f>
        <v>Red &amp; Black Home Loans France 3</v>
      </c>
      <c r="C19" s="1798" t="s">
        <v>2037</v>
      </c>
      <c r="D19" s="1799" t="s">
        <v>2038</v>
      </c>
      <c r="E19" s="1800">
        <f>'Cashflow Synthesis'!E30</f>
        <v>3668750.8499998162</v>
      </c>
      <c r="F19" s="1801" t="s">
        <v>313</v>
      </c>
      <c r="G19" s="1802" t="str">
        <f>LEFT('Cashflow Synthesis'!D30,34)</f>
        <v>Final Excess Spread</v>
      </c>
      <c r="H19" s="1802" t="str">
        <f t="shared" si="3"/>
        <v>Final Excess Spread</v>
      </c>
      <c r="I19" s="1803">
        <f t="shared" ca="1" si="4"/>
        <v>45740</v>
      </c>
      <c r="J19" s="1803">
        <f>'Cover Page'!$C$14</f>
        <v>45715</v>
      </c>
      <c r="K19" s="1804" t="s">
        <v>2039</v>
      </c>
      <c r="L19" s="1809" t="s">
        <v>410</v>
      </c>
      <c r="M19" s="1798" t="s">
        <v>411</v>
      </c>
      <c r="N19" s="1798" t="s">
        <v>2044</v>
      </c>
      <c r="O19" s="1805" t="str">
        <f>'Cashflow Synthesis'!H30</f>
        <v>FR76 3000 3041 7000 0670 0230 635</v>
      </c>
      <c r="P19" s="1798" t="s">
        <v>411</v>
      </c>
      <c r="Q19" s="1798">
        <v>0</v>
      </c>
      <c r="R19" s="1806">
        <v>0</v>
      </c>
      <c r="S19" s="1799">
        <v>0</v>
      </c>
      <c r="T19" s="1799">
        <v>0</v>
      </c>
      <c r="U19" s="1798" t="str">
        <f>'Cashflow Synthesis'!J30</f>
        <v>SG</v>
      </c>
      <c r="V19" s="1798" t="str">
        <f t="shared" si="5"/>
        <v>SG</v>
      </c>
      <c r="W19" s="1798" t="str">
        <f>'Cashflow Synthesis'!I30</f>
        <v>SOGEFRPP</v>
      </c>
      <c r="X19" s="1798" t="str">
        <f>'Cashflow Synthesis'!K30</f>
        <v>FR76 3000 3049 7100 0071 0454 458</v>
      </c>
      <c r="Y19" s="1807" t="s">
        <v>2040</v>
      </c>
      <c r="Z19" s="1807" t="s">
        <v>2041</v>
      </c>
      <c r="AA19" s="1807" t="s">
        <v>996</v>
      </c>
      <c r="AB19" s="1807" t="s">
        <v>2042</v>
      </c>
      <c r="AC19" s="1807" t="s">
        <v>2043</v>
      </c>
    </row>
    <row r="20" spans="1:29">
      <c r="A20" s="1798" t="str">
        <f t="shared" si="2"/>
        <v>19_270225</v>
      </c>
      <c r="B20" s="1798" t="str">
        <f>'Contact Information'!$C$13</f>
        <v>Red &amp; Black Home Loans France 3</v>
      </c>
      <c r="C20" s="1798" t="s">
        <v>2037</v>
      </c>
      <c r="D20" s="1799" t="s">
        <v>2038</v>
      </c>
      <c r="E20" s="1800">
        <f>'Cashflow Synthesis'!E31</f>
        <v>572123.0700000003</v>
      </c>
      <c r="F20" s="1801" t="s">
        <v>313</v>
      </c>
      <c r="G20" s="1802" t="str">
        <f>LEFT('Cashflow Synthesis'!D31,34)</f>
        <v xml:space="preserve">Transfer from the General Reserve </v>
      </c>
      <c r="H20" s="1802" t="str">
        <f t="shared" si="3"/>
        <v xml:space="preserve">Transfer from the General Reserve </v>
      </c>
      <c r="I20" s="1803">
        <f t="shared" ca="1" si="4"/>
        <v>45740</v>
      </c>
      <c r="J20" s="1803">
        <f>'Cover Page'!$C$14</f>
        <v>45715</v>
      </c>
      <c r="K20" s="1804" t="s">
        <v>2039</v>
      </c>
      <c r="L20" s="1809" t="s">
        <v>2050</v>
      </c>
      <c r="M20" s="1798" t="s">
        <v>411</v>
      </c>
      <c r="N20" s="1798" t="s">
        <v>2044</v>
      </c>
      <c r="O20" s="1805" t="str">
        <f>'Cashflow Synthesis'!H31</f>
        <v>FR76 3000 3041 7000 0670 0231 411</v>
      </c>
      <c r="P20" s="1798" t="s">
        <v>411</v>
      </c>
      <c r="Q20" s="1798">
        <v>0</v>
      </c>
      <c r="R20" s="1806">
        <v>0</v>
      </c>
      <c r="S20" s="1799">
        <v>0</v>
      </c>
      <c r="T20" s="1799">
        <v>0</v>
      </c>
      <c r="U20" s="1798" t="str">
        <f>'Cashflow Synthesis'!J31</f>
        <v>SG</v>
      </c>
      <c r="V20" s="1798" t="str">
        <f t="shared" si="5"/>
        <v>SG</v>
      </c>
      <c r="W20" s="1798" t="str">
        <f>'Cashflow Synthesis'!I31</f>
        <v>SOGEFRPP</v>
      </c>
      <c r="X20" s="1798" t="str">
        <f>'Cashflow Synthesis'!K31</f>
        <v>FR76 3000 3071 2500 0993 8092 482</v>
      </c>
      <c r="Y20" s="1807" t="s">
        <v>2040</v>
      </c>
      <c r="Z20" s="1807" t="s">
        <v>2041</v>
      </c>
      <c r="AA20" s="1807" t="s">
        <v>996</v>
      </c>
      <c r="AB20" s="1807" t="s">
        <v>2042</v>
      </c>
      <c r="AC20" s="1807" t="s">
        <v>2043</v>
      </c>
    </row>
    <row r="21" spans="1:29">
      <c r="A21" s="1798" t="str">
        <f t="shared" si="2"/>
        <v>20_270225</v>
      </c>
      <c r="B21" s="1798" t="str">
        <f>'Contact Information'!$C$13</f>
        <v>Red &amp; Black Home Loans France 3</v>
      </c>
      <c r="C21" s="1798" t="s">
        <v>2037</v>
      </c>
      <c r="D21" s="1799" t="s">
        <v>2038</v>
      </c>
      <c r="E21" s="1800">
        <f>'Cashflow Synthesis'!E32</f>
        <v>0</v>
      </c>
      <c r="F21" s="1801" t="s">
        <v>313</v>
      </c>
      <c r="G21" s="1802" t="str">
        <f>LEFT('Cashflow Synthesis'!D32,34)</f>
        <v>Transfer from the Commingling Rese</v>
      </c>
      <c r="H21" s="1802" t="str">
        <f t="shared" si="3"/>
        <v>Transfer from the Commingling Rese</v>
      </c>
      <c r="I21" s="1803">
        <f t="shared" ca="1" si="4"/>
        <v>45740</v>
      </c>
      <c r="J21" s="1803">
        <f>'Cover Page'!$C$14</f>
        <v>45715</v>
      </c>
      <c r="K21" s="1804" t="s">
        <v>2039</v>
      </c>
      <c r="L21" s="1809" t="s">
        <v>2049</v>
      </c>
      <c r="M21" s="1798" t="s">
        <v>411</v>
      </c>
      <c r="N21" s="1798" t="s">
        <v>2044</v>
      </c>
      <c r="O21" s="1805">
        <f>'Cashflow Synthesis'!H32</f>
        <v>0</v>
      </c>
      <c r="P21" s="1798" t="s">
        <v>411</v>
      </c>
      <c r="Q21" s="1798">
        <v>0</v>
      </c>
      <c r="R21" s="1806">
        <v>0</v>
      </c>
      <c r="S21" s="1799">
        <v>0</v>
      </c>
      <c r="T21" s="1799">
        <v>0</v>
      </c>
      <c r="U21" s="1798" t="str">
        <f>'Cashflow Synthesis'!J32</f>
        <v>Operating Account</v>
      </c>
      <c r="V21" s="1798" t="str">
        <f t="shared" si="5"/>
        <v>Operating Account</v>
      </c>
      <c r="W21" s="1798">
        <f>'Cashflow Synthesis'!I32</f>
        <v>0</v>
      </c>
      <c r="X21" s="1798" t="str">
        <f>'Cashflow Synthesis'!K32</f>
        <v>FR76 3000 3041 7000 0670 0230 635</v>
      </c>
      <c r="Y21" s="1807" t="s">
        <v>2040</v>
      </c>
      <c r="Z21" s="1807" t="s">
        <v>2041</v>
      </c>
      <c r="AA21" s="1807" t="s">
        <v>996</v>
      </c>
      <c r="AB21" s="1807" t="s">
        <v>2042</v>
      </c>
      <c r="AC21" s="1807" t="s">
        <v>2043</v>
      </c>
    </row>
    <row r="22" spans="1:29" ht="15.75" customHeight="1">
      <c r="D22" s="1808"/>
    </row>
    <row r="23" spans="1:29" ht="15.75" customHeight="1">
      <c r="D23" s="1808"/>
    </row>
    <row r="24" spans="1:29" ht="15.75" customHeight="1">
      <c r="D24" s="1808"/>
    </row>
    <row r="25" spans="1:29">
      <c r="D25" s="1808"/>
    </row>
    <row r="28" spans="1:29">
      <c r="D28" s="1808"/>
    </row>
  </sheetData>
  <pageMargins left="0.7" right="0.7" top="0.75" bottom="0.75" header="0.3" footer="0.3"/>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topLeftCell="J1" zoomScale="80" zoomScaleNormal="80" workbookViewId="0">
      <selection activeCell="Y34" sqref="Y34"/>
    </sheetView>
  </sheetViews>
  <sheetFormatPr defaultColWidth="9.1796875" defaultRowHeight="14.5"/>
  <cols>
    <col min="1" max="1" width="3" customWidth="1"/>
    <col min="2" max="2" width="18" bestFit="1" customWidth="1"/>
    <col min="3" max="3" width="17.453125" style="1267" customWidth="1"/>
    <col min="4" max="6" width="17.453125" customWidth="1"/>
    <col min="7" max="7" width="18.81640625" style="1267" customWidth="1"/>
    <col min="8" max="10" width="18.81640625" customWidth="1"/>
    <col min="11" max="11" width="16.7265625" style="1267" customWidth="1"/>
    <col min="12" max="14" width="16.7265625" customWidth="1"/>
    <col min="15" max="15" width="15.81640625" style="1267" customWidth="1"/>
    <col min="16" max="18" width="15.81640625" customWidth="1"/>
    <col min="19" max="21" width="20.1796875" customWidth="1"/>
    <col min="22" max="22" width="20.1796875" style="1339" customWidth="1"/>
    <col min="23" max="27" width="20.1796875" customWidth="1"/>
    <col min="28" max="28" width="20.1796875" style="1339" customWidth="1"/>
    <col min="29" max="29" width="20.1796875" customWidth="1"/>
    <col min="30" max="30" width="20.1796875" style="1267" customWidth="1"/>
    <col min="31" max="33" width="20.1796875" customWidth="1"/>
    <col min="34" max="34" width="20.1796875" style="1339" customWidth="1"/>
    <col min="35" max="35" width="20.1796875" style="1265" customWidth="1"/>
    <col min="36" max="36" width="20.1796875" customWidth="1"/>
    <col min="37" max="37" width="20.1796875" style="1267" customWidth="1"/>
    <col min="38" max="38" width="20.1796875" customWidth="1"/>
    <col min="39" max="39" width="20.1796875" style="1267" customWidth="1"/>
    <col min="40" max="52" width="20.1796875" customWidth="1"/>
    <col min="53" max="53" width="2.453125" customWidth="1"/>
    <col min="55" max="55" width="20.1796875" customWidth="1"/>
    <col min="57" max="57" width="12.453125" bestFit="1" customWidth="1"/>
    <col min="58" max="58" width="14.81640625" bestFit="1" customWidth="1"/>
    <col min="60" max="60" width="20.1796875" customWidth="1"/>
  </cols>
  <sheetData>
    <row r="1" spans="2:53" s="176" customFormat="1" ht="12.5">
      <c r="C1" s="1307"/>
      <c r="G1" s="1307"/>
      <c r="K1" s="1307"/>
      <c r="O1" s="1307"/>
      <c r="V1" s="1334"/>
      <c r="AB1" s="1334"/>
      <c r="AD1" s="1307"/>
      <c r="AH1" s="1334"/>
      <c r="AI1" s="177"/>
      <c r="AK1" s="1307"/>
      <c r="AM1" s="1307"/>
    </row>
    <row r="2" spans="2:53" s="176" customFormat="1" ht="12.5">
      <c r="C2" s="1307"/>
      <c r="G2" s="1307"/>
      <c r="K2" s="1307"/>
      <c r="O2" s="1307"/>
      <c r="V2" s="1334"/>
      <c r="AB2" s="1334"/>
      <c r="AD2" s="1307"/>
      <c r="AH2" s="1334"/>
      <c r="AI2" s="177"/>
      <c r="AK2" s="1307"/>
      <c r="AM2" s="1307"/>
    </row>
    <row r="3" spans="2:53" s="176" customFormat="1" ht="13">
      <c r="C3" s="1307"/>
      <c r="G3" s="1307"/>
      <c r="K3" s="1307"/>
      <c r="O3" s="1307"/>
      <c r="V3" s="1334"/>
      <c r="AB3" s="1334"/>
      <c r="AD3" s="1234" t="s">
        <v>103</v>
      </c>
      <c r="AE3" s="1234">
        <f>'00 - Cover'!$F$17</f>
        <v>45688</v>
      </c>
      <c r="AH3" s="1334"/>
      <c r="AI3" s="177"/>
      <c r="AK3" s="1307"/>
      <c r="AM3" s="1307"/>
      <c r="AN3" s="177"/>
      <c r="AO3" s="177"/>
      <c r="AP3" s="177"/>
      <c r="AQ3" s="177"/>
    </row>
    <row r="4" spans="2:53" s="176" customFormat="1" ht="13">
      <c r="C4" s="1307"/>
      <c r="G4" s="1307"/>
      <c r="K4" s="1307"/>
      <c r="O4" s="1307"/>
      <c r="V4" s="1334"/>
      <c r="AB4" s="1334"/>
      <c r="AD4" s="1234" t="s">
        <v>4</v>
      </c>
      <c r="AE4" s="1234">
        <f>'00 - Cover'!$F$19</f>
        <v>45708</v>
      </c>
      <c r="AH4" s="1334"/>
      <c r="AI4" s="177"/>
      <c r="AK4" s="1307"/>
      <c r="AM4" s="1307"/>
    </row>
    <row r="5" spans="2:53" s="176" customFormat="1" ht="13">
      <c r="C5" s="1307"/>
      <c r="G5" s="1307"/>
      <c r="K5" s="1307"/>
      <c r="O5" s="1307"/>
      <c r="V5" s="1334"/>
      <c r="AB5" s="1334"/>
      <c r="AD5" s="1234" t="s">
        <v>5</v>
      </c>
      <c r="AE5" s="1234">
        <f>'00 - Cover'!$F$20</f>
        <v>45715</v>
      </c>
      <c r="AH5" s="1334"/>
      <c r="AI5" s="177"/>
      <c r="AK5" s="1307"/>
      <c r="AL5" s="177"/>
      <c r="AM5" s="1307"/>
    </row>
    <row r="6" spans="2:53" s="176" customFormat="1" ht="12.5">
      <c r="C6" s="1307"/>
      <c r="G6" s="1307"/>
      <c r="K6" s="1307"/>
      <c r="O6" s="1307"/>
      <c r="V6" s="1334"/>
      <c r="AB6" s="1334"/>
      <c r="AD6" s="1307"/>
      <c r="AH6" s="1334"/>
      <c r="AI6" s="177"/>
      <c r="AK6" s="1307"/>
      <c r="AM6" s="1307"/>
    </row>
    <row r="7" spans="2:53" s="176" customFormat="1" ht="15.5">
      <c r="B7" s="44" t="s">
        <v>777</v>
      </c>
      <c r="C7" s="1308"/>
      <c r="D7" s="90"/>
      <c r="E7" s="90"/>
      <c r="F7" s="90"/>
      <c r="G7" s="1308"/>
      <c r="H7" s="90"/>
      <c r="I7" s="90"/>
      <c r="J7" s="90"/>
      <c r="K7" s="1308"/>
      <c r="L7" s="90"/>
      <c r="M7" s="90"/>
      <c r="N7" s="90"/>
      <c r="O7" s="1308"/>
      <c r="P7" s="90"/>
      <c r="Q7" s="90"/>
      <c r="R7" s="90"/>
      <c r="S7" s="90"/>
      <c r="T7" s="90"/>
      <c r="U7" s="90"/>
      <c r="V7" s="1335"/>
      <c r="W7" s="90"/>
      <c r="X7" s="90"/>
      <c r="Y7" s="90"/>
      <c r="Z7" s="90"/>
      <c r="AA7" s="90"/>
      <c r="AB7" s="1335"/>
      <c r="AC7" s="90"/>
      <c r="AD7" s="1308"/>
      <c r="AE7" s="90"/>
      <c r="AF7" s="90"/>
      <c r="AG7" s="90"/>
      <c r="AH7" s="1335"/>
      <c r="AI7" s="1785"/>
      <c r="AJ7" s="90"/>
      <c r="AK7" s="1308"/>
      <c r="AL7" s="90"/>
      <c r="AM7" s="1308"/>
      <c r="AN7" s="90"/>
      <c r="AO7" s="90"/>
      <c r="AP7" s="90"/>
      <c r="AQ7" s="90"/>
      <c r="AR7" s="90"/>
      <c r="AS7" s="90"/>
      <c r="AT7" s="90"/>
      <c r="AU7" s="90"/>
      <c r="AV7" s="90"/>
      <c r="AW7" s="90"/>
      <c r="AX7" s="90"/>
      <c r="AY7" s="90"/>
      <c r="AZ7" s="90"/>
      <c r="BA7" s="90"/>
    </row>
    <row r="8" spans="2:53" s="176" customFormat="1" ht="13" thickBot="1">
      <c r="C8" s="1307"/>
      <c r="G8" s="1307"/>
      <c r="K8" s="1307"/>
      <c r="O8" s="1307"/>
      <c r="V8" s="1334"/>
      <c r="AB8" s="177"/>
      <c r="AD8" s="1307"/>
      <c r="AF8" s="177"/>
      <c r="AH8" s="1334"/>
      <c r="AI8" s="177"/>
      <c r="AK8" s="1307"/>
      <c r="AM8" s="1307"/>
      <c r="AN8" s="177"/>
      <c r="AO8" s="177"/>
      <c r="AP8" s="177"/>
      <c r="AQ8" s="177"/>
    </row>
    <row r="9" spans="2:53" ht="15" thickBot="1">
      <c r="C9" s="1317" t="s">
        <v>780</v>
      </c>
      <c r="D9" s="179"/>
      <c r="E9" s="179"/>
      <c r="F9" s="179"/>
      <c r="G9" s="1317"/>
      <c r="H9" s="179"/>
      <c r="I9" s="179"/>
      <c r="J9" s="179"/>
      <c r="K9" s="1317"/>
      <c r="L9" s="179"/>
      <c r="M9" s="179"/>
      <c r="N9" s="179"/>
      <c r="O9" s="1317"/>
      <c r="P9" s="179"/>
      <c r="Q9" s="179"/>
      <c r="R9" s="178"/>
      <c r="S9" s="179" t="s">
        <v>791</v>
      </c>
      <c r="T9" s="179"/>
      <c r="U9" s="179"/>
      <c r="V9" s="1336"/>
      <c r="W9" s="179"/>
      <c r="X9" s="178"/>
      <c r="Y9" s="179"/>
      <c r="Z9" s="179"/>
      <c r="AA9" s="179"/>
      <c r="AB9" s="1336"/>
      <c r="AC9" s="179"/>
      <c r="AD9" s="1309"/>
      <c r="AE9" s="179"/>
      <c r="AF9" s="179"/>
      <c r="AG9" s="179"/>
      <c r="AH9" s="1336"/>
      <c r="AI9" s="1786"/>
      <c r="AJ9" s="179"/>
      <c r="AK9" s="1309"/>
      <c r="AL9" s="179"/>
      <c r="AM9" s="1309"/>
    </row>
    <row r="10" spans="2:53" ht="54.75" customHeight="1">
      <c r="B10" s="1849" t="s">
        <v>48</v>
      </c>
      <c r="C10" s="1330" t="s">
        <v>781</v>
      </c>
      <c r="D10" s="1315"/>
      <c r="E10" s="1315"/>
      <c r="F10" s="1315"/>
      <c r="G10" s="1318" t="s">
        <v>782</v>
      </c>
      <c r="H10" s="1316"/>
      <c r="I10" s="1316"/>
      <c r="J10" s="1316"/>
      <c r="K10" s="1318" t="s">
        <v>783</v>
      </c>
      <c r="L10" s="1316"/>
      <c r="M10" s="1316"/>
      <c r="N10" s="1316"/>
      <c r="O10" s="1318" t="s">
        <v>784</v>
      </c>
      <c r="P10" s="1316"/>
      <c r="Q10" s="1316"/>
      <c r="R10" s="1316"/>
      <c r="S10" s="1298" t="s">
        <v>786</v>
      </c>
      <c r="T10" s="1298"/>
      <c r="U10" s="1298"/>
      <c r="V10" s="1337"/>
      <c r="W10" s="1299"/>
      <c r="X10" s="1302"/>
      <c r="Y10" s="1298" t="s">
        <v>792</v>
      </c>
      <c r="Z10" s="1298"/>
      <c r="AA10" s="1298"/>
      <c r="AB10" s="1337"/>
      <c r="AC10" s="1299"/>
      <c r="AD10" s="1342"/>
      <c r="AE10" s="1298" t="s">
        <v>793</v>
      </c>
      <c r="AF10" s="1298"/>
      <c r="AG10" s="1298"/>
      <c r="AH10" s="1337"/>
      <c r="AI10" s="1787"/>
      <c r="AJ10" s="1299"/>
      <c r="AK10" s="1342"/>
      <c r="AL10" s="1305" t="s">
        <v>420</v>
      </c>
      <c r="AM10" s="1310"/>
    </row>
    <row r="11" spans="2:53" ht="124.5" customHeight="1" thickBot="1">
      <c r="B11" s="1850"/>
      <c r="C11" s="1319" t="s">
        <v>720</v>
      </c>
      <c r="D11" s="1301" t="s">
        <v>403</v>
      </c>
      <c r="E11" s="1301" t="s">
        <v>785</v>
      </c>
      <c r="F11" s="1301" t="s">
        <v>100</v>
      </c>
      <c r="G11" s="1319" t="s">
        <v>720</v>
      </c>
      <c r="H11" s="1301" t="s">
        <v>403</v>
      </c>
      <c r="I11" s="1301" t="s">
        <v>785</v>
      </c>
      <c r="J11" s="1301" t="s">
        <v>100</v>
      </c>
      <c r="K11" s="1319" t="s">
        <v>720</v>
      </c>
      <c r="L11" s="1301" t="s">
        <v>403</v>
      </c>
      <c r="M11" s="1301" t="s">
        <v>785</v>
      </c>
      <c r="N11" s="1301" t="s">
        <v>100</v>
      </c>
      <c r="O11" s="1319" t="s">
        <v>720</v>
      </c>
      <c r="P11" s="1301" t="s">
        <v>403</v>
      </c>
      <c r="Q11" s="1301" t="s">
        <v>785</v>
      </c>
      <c r="R11" s="1301" t="s">
        <v>100</v>
      </c>
      <c r="S11" s="1300" t="s">
        <v>787</v>
      </c>
      <c r="T11" s="1301" t="s">
        <v>788</v>
      </c>
      <c r="U11" s="1301" t="s">
        <v>789</v>
      </c>
      <c r="V11" s="1338" t="s">
        <v>171</v>
      </c>
      <c r="W11" s="1301" t="s">
        <v>100</v>
      </c>
      <c r="X11" s="1303" t="s">
        <v>790</v>
      </c>
      <c r="Y11" s="1300" t="s">
        <v>787</v>
      </c>
      <c r="Z11" s="1301" t="s">
        <v>788</v>
      </c>
      <c r="AA11" s="1301" t="s">
        <v>789</v>
      </c>
      <c r="AB11" s="1338" t="s">
        <v>171</v>
      </c>
      <c r="AC11" s="1301" t="s">
        <v>100</v>
      </c>
      <c r="AD11" s="1343" t="s">
        <v>790</v>
      </c>
      <c r="AE11" s="1300" t="s">
        <v>787</v>
      </c>
      <c r="AF11" s="1301" t="s">
        <v>788</v>
      </c>
      <c r="AG11" s="1301" t="s">
        <v>789</v>
      </c>
      <c r="AH11" s="1338" t="s">
        <v>171</v>
      </c>
      <c r="AI11" s="1788" t="s">
        <v>2007</v>
      </c>
      <c r="AJ11" s="1301" t="s">
        <v>100</v>
      </c>
      <c r="AK11" s="1343" t="s">
        <v>790</v>
      </c>
      <c r="AL11" s="1306" t="s">
        <v>100</v>
      </c>
      <c r="AM11" s="1311" t="s">
        <v>790</v>
      </c>
    </row>
    <row r="12" spans="2:53" ht="3" customHeight="1">
      <c r="B12" s="122"/>
      <c r="C12" s="1320"/>
      <c r="D12" s="122"/>
      <c r="E12" s="122"/>
      <c r="F12" s="122"/>
      <c r="G12" s="1320"/>
      <c r="H12" s="122"/>
      <c r="I12" s="122"/>
      <c r="J12" s="122"/>
      <c r="K12" s="1320"/>
      <c r="L12" s="122"/>
      <c r="M12" s="122"/>
      <c r="N12" s="122"/>
      <c r="O12" s="1320" t="str">
        <f t="shared" ref="O12:O13" si="0">IF($B12=0,"",SUM(C12,G12,K12))</f>
        <v/>
      </c>
      <c r="P12" s="122" t="str">
        <f t="shared" ref="P12:P13" si="1">IF($B12=0,"",SUM(D12,H12,L12))</f>
        <v/>
      </c>
      <c r="Q12" s="122" t="str">
        <f t="shared" ref="Q12:Q13" si="2">IF($B12=0,"",SUM(E12,I12,M12))</f>
        <v/>
      </c>
      <c r="R12" s="122"/>
    </row>
    <row r="13" spans="2:53">
      <c r="B13" s="1304">
        <f>'00 - Cover'!F16</f>
        <v>45688</v>
      </c>
      <c r="C13" s="1331">
        <f>IF($B13=0,"",_xlfn.XLOOKUP($B13,INPUT_DATA!$BP:$BP,INPUT_DATA!BQ:BQ))</f>
        <v>1</v>
      </c>
      <c r="D13" s="1314">
        <f>IF($B13=0,"",_xlfn.XLOOKUP($B13,INPUT_DATA!$BP:$BP,INPUT_DATA!BR:BR))</f>
        <v>72001.25</v>
      </c>
      <c r="E13" s="1314">
        <f>IF($B13=0,"",_xlfn.XLOOKUP($B13,INPUT_DATA!$BP:$BP,INPUT_DATA!BS:BS))</f>
        <v>50.4</v>
      </c>
      <c r="F13" s="1314">
        <f>IF($B13=0,"",D13+E13)</f>
        <v>72051.649999999994</v>
      </c>
      <c r="G13" s="1333">
        <f>IF($B13=0,"",_xlfn.XLOOKUP($B13,INPUT_DATA!$BP:$BP,INPUT_DATA!BT:BT))</f>
        <v>20</v>
      </c>
      <c r="H13" s="131">
        <f>IF($B13=0,"",_xlfn.XLOOKUP($B13,INPUT_DATA!$BP:$BP,INPUT_DATA!BU:BU))</f>
        <v>3671628.52</v>
      </c>
      <c r="I13" s="131">
        <f>IF($B13=0,"",_xlfn.XLOOKUP($B13,INPUT_DATA!$BP:$BP,INPUT_DATA!BV:BV))</f>
        <v>3756.21</v>
      </c>
      <c r="J13" s="131">
        <f>IF($B13=0,"",H13+I13)</f>
        <v>3675384.73</v>
      </c>
      <c r="K13" s="1333">
        <f>IF($B13=0,"",_xlfn.XLOOKUP($B13,INPUT_DATA!$BP:$BP,INPUT_DATA!BW:BW))</f>
        <v>0</v>
      </c>
      <c r="L13" s="131">
        <f>IF($B13=0,"",_xlfn.XLOOKUP($B13,INPUT_DATA!$BP:$BP,INPUT_DATA!BX:BX))</f>
        <v>0</v>
      </c>
      <c r="M13" s="131">
        <f>IF($B13=0,"",_xlfn.XLOOKUP($B13,INPUT_DATA!$BP:$BP,INPUT_DATA!BY:BY))</f>
        <v>0</v>
      </c>
      <c r="N13" s="131">
        <f>IF($B13=0,"",L13+M13)</f>
        <v>0</v>
      </c>
      <c r="O13" s="1312">
        <f t="shared" si="0"/>
        <v>21</v>
      </c>
      <c r="P13" s="130">
        <f t="shared" si="1"/>
        <v>3743629.77</v>
      </c>
      <c r="Q13" s="130">
        <f t="shared" si="2"/>
        <v>3806.61</v>
      </c>
      <c r="R13" s="130">
        <f>IF($B13=0,"",SUM(F13,J13,N13))</f>
        <v>3747436.38</v>
      </c>
      <c r="S13" s="131">
        <f>IF($B13=0,"",_xlfn.XLOOKUP($B13,INPUT_DATA!$BP:$BP,INPUT_DATA!BZ:BZ))</f>
        <v>3743629.77</v>
      </c>
      <c r="T13" s="131">
        <f>IF($B13=0,"",_xlfn.XLOOKUP($B13,INPUT_DATA!$BP:$BP,INPUT_DATA!CA:CA))</f>
        <v>3806.61</v>
      </c>
      <c r="U13" s="131">
        <f>IF($B13=0,"",_xlfn.XLOOKUP($B13,INPUT_DATA!$BP:$BP,INPUT_DATA!CB:CB))</f>
        <v>0</v>
      </c>
      <c r="V13" s="1340">
        <f>IF($B13=0,"",100%)</f>
        <v>1</v>
      </c>
      <c r="W13" s="130">
        <f>IF($B13=0,"",SUM(S13:U13)*V13)</f>
        <v>3747436.38</v>
      </c>
      <c r="X13" s="130">
        <f>IF($B13=0,"",_xlfn.XLOOKUP($B13,INPUT_DATA!$BP:$BP,INPUT_DATA!CC:CC))</f>
        <v>21</v>
      </c>
      <c r="Y13" s="1458">
        <f>IF($B13=0,"",_xlfn.XLOOKUP($B13,INPUT_DATA!$BP:$BP,INPUT_DATA!CD:CD))</f>
        <v>0</v>
      </c>
      <c r="Z13" s="1458">
        <f>IF($B13=0,"",_xlfn.XLOOKUP($B13,INPUT_DATA!$BP:$BP,INPUT_DATA!CE:CE))</f>
        <v>0</v>
      </c>
      <c r="AA13" s="1458">
        <f>IF($B13=0,"",_xlfn.XLOOKUP($B13,INPUT_DATA!$BP:$BP,INPUT_DATA!CF:CF))</f>
        <v>0</v>
      </c>
      <c r="AB13" s="1340">
        <f>IF($B13=0,"",93%)</f>
        <v>0.93</v>
      </c>
      <c r="AC13" s="130">
        <f>IF($B13=0,"",SUM(Y13:AA13)*AB13)</f>
        <v>0</v>
      </c>
      <c r="AD13" s="1312">
        <f>IF($B13=0,"",_xlfn.XLOOKUP($B13,INPUT_DATA!$BP:$BP,INPUT_DATA!CG:CG))</f>
        <v>0</v>
      </c>
      <c r="AE13" s="131">
        <f>IF($B13=0,"",_xlfn.XLOOKUP($B13,INPUT_DATA!$BP:$BP,INPUT_DATA!CH:CH))</f>
        <v>238668.41</v>
      </c>
      <c r="AF13" s="131">
        <f>IF($B13=0,"",_xlfn.XLOOKUP($B13,INPUT_DATA!$BP:$BP,INPUT_DATA!CI:CI))</f>
        <v>90.25</v>
      </c>
      <c r="AG13" s="131">
        <f>IF($B13=0,"",_xlfn.XLOOKUP($B13,INPUT_DATA!$BP:$BP,INPUT_DATA!CJ:CJ))</f>
        <v>0</v>
      </c>
      <c r="AH13" s="1340">
        <f>IF($B13=0,"",60%)</f>
        <v>0.6</v>
      </c>
      <c r="AI13" s="1811">
        <v>0</v>
      </c>
      <c r="AJ13" s="130">
        <f>AE13+AF13-AI13</f>
        <v>238758.66</v>
      </c>
      <c r="AK13" s="1312">
        <f>IF($B13=0,"",_xlfn.XLOOKUP($B13,INPUT_DATA!$BP:$BP,INPUT_DATA!CK:CK))</f>
        <v>2</v>
      </c>
      <c r="AL13" s="130">
        <f>IF($B13=0,"",SUM(W13,AC13,AJ13))</f>
        <v>3986195.04</v>
      </c>
      <c r="AM13" s="1312">
        <f>IF($B13=0,"",SUM(X13,AD13,AK13))</f>
        <v>23</v>
      </c>
      <c r="AN13" s="1265">
        <f>AL13+AI13-AF13-T13</f>
        <v>3982298.18</v>
      </c>
    </row>
    <row r="14" spans="2:53">
      <c r="B14" s="143">
        <f>INPUT_DATA!BP5</f>
        <v>45657</v>
      </c>
      <c r="C14" s="1332">
        <f>IF($B14=0,"",_xlfn.XLOOKUP($B14,INPUT_DATA!$BP:$BP,INPUT_DATA!BQ:BQ))</f>
        <v>2</v>
      </c>
      <c r="D14" s="146">
        <f>IF($B14=0,"",_xlfn.XLOOKUP($B14,INPUT_DATA!$BP:$BP,INPUT_DATA!BR:BR))</f>
        <v>574406.91999999993</v>
      </c>
      <c r="E14" s="146">
        <f>IF($B14=0,"",_xlfn.XLOOKUP($B14,INPUT_DATA!$BP:$BP,INPUT_DATA!BS:BS))</f>
        <v>417.5</v>
      </c>
      <c r="F14" s="146">
        <f t="shared" ref="F14:F77" si="3">IF($B14=0,"",D14+E14)</f>
        <v>574824.41999999993</v>
      </c>
      <c r="G14" s="1332">
        <f>IF($B14=0,"",_xlfn.XLOOKUP($B14,INPUT_DATA!$BP:$BP,INPUT_DATA!BT:BT))</f>
        <v>6</v>
      </c>
      <c r="H14" s="146">
        <f>IF($B14=0,"",_xlfn.XLOOKUP($B14,INPUT_DATA!$BP:$BP,INPUT_DATA!BU:BU))</f>
        <v>820697.87</v>
      </c>
      <c r="I14" s="146">
        <f>IF($B14=0,"",_xlfn.XLOOKUP($B14,INPUT_DATA!$BP:$BP,INPUT_DATA!BV:BV))</f>
        <v>1068.02</v>
      </c>
      <c r="J14" s="146">
        <f t="shared" ref="J14:J77" si="4">IF($B14=0,"",H14+I14)</f>
        <v>821765.89</v>
      </c>
      <c r="K14" s="1332">
        <f>IF($B14=0,"",_xlfn.XLOOKUP($B14,INPUT_DATA!$BP:$BP,INPUT_DATA!BW:BW))</f>
        <v>14</v>
      </c>
      <c r="L14" s="146">
        <f>IF($B14=0,"",_xlfn.XLOOKUP($B14,INPUT_DATA!$BP:$BP,INPUT_DATA!BX:BX))</f>
        <v>1995804.8499999996</v>
      </c>
      <c r="M14" s="146">
        <f>IF($B14=0,"",_xlfn.XLOOKUP($B14,INPUT_DATA!$BP:$BP,INPUT_DATA!BY:BY))</f>
        <v>1808.9099999999996</v>
      </c>
      <c r="N14" s="146">
        <f t="shared" ref="N14:N77" si="5">IF($B14=0,"",L14+M14)</f>
        <v>1997613.7599999995</v>
      </c>
      <c r="O14" s="1313">
        <f t="shared" ref="O14:O77" si="6">IF($B14=0,"",SUM(C14,G14,K14))</f>
        <v>22</v>
      </c>
      <c r="P14" s="145">
        <f t="shared" ref="P14:P77" si="7">IF($B14=0,"",SUM(D14,H14,L14))</f>
        <v>3390909.6399999997</v>
      </c>
      <c r="Q14" s="145">
        <f t="shared" ref="Q14:Q77" si="8">IF($B14=0,"",SUM(E14,I14,M14))</f>
        <v>3294.4299999999994</v>
      </c>
      <c r="R14" s="145">
        <f t="shared" ref="R14:R77" si="9">IF($B14=0,"",SUM(F14,J14,N14))</f>
        <v>3394204.0699999994</v>
      </c>
      <c r="S14" s="146">
        <f>IF($B14=0,"",_xlfn.XLOOKUP($B14,INPUT_DATA!$BP:$BP,INPUT_DATA!BZ:BZ))</f>
        <v>3390909.6399999997</v>
      </c>
      <c r="T14" s="146">
        <f>IF($B14=0,"",_xlfn.XLOOKUP($B14,INPUT_DATA!$BP:$BP,INPUT_DATA!CA:CA))</f>
        <v>3294.4299999999994</v>
      </c>
      <c r="U14" s="146">
        <f>IF($B14=0,"",_xlfn.XLOOKUP($B14,INPUT_DATA!$BP:$BP,INPUT_DATA!CB:CB))</f>
        <v>0</v>
      </c>
      <c r="V14" s="1341">
        <f t="shared" ref="V14:V77" si="10">IF($B14=0,"",100%)</f>
        <v>1</v>
      </c>
      <c r="W14" s="145">
        <f t="shared" ref="W14:W77" si="11">IF($B14=0,"",SUM(S14:U14)*V14)</f>
        <v>3394204.07</v>
      </c>
      <c r="X14" s="145">
        <f>IF($B14=0,"",_xlfn.XLOOKUP($B14,INPUT_DATA!$BP:$BP,INPUT_DATA!CC:CC))</f>
        <v>22</v>
      </c>
      <c r="Y14" s="146">
        <f>IF($B14=0,"",_xlfn.XLOOKUP($B14,INPUT_DATA!$BP:$BP,INPUT_DATA!CD:CD))</f>
        <v>0</v>
      </c>
      <c r="Z14" s="146">
        <f>IF($B14=0,"",_xlfn.XLOOKUP($B14,INPUT_DATA!$BP:$BP,INPUT_DATA!CE:CE))</f>
        <v>0</v>
      </c>
      <c r="AA14" s="146">
        <f>IF($B14=0,"",_xlfn.XLOOKUP($B14,INPUT_DATA!$BP:$BP,INPUT_DATA!CF:CF))</f>
        <v>0</v>
      </c>
      <c r="AB14" s="1341">
        <f t="shared" ref="AB14:AB77" si="12">IF($B14=0,"",93%)</f>
        <v>0.93</v>
      </c>
      <c r="AC14" s="145">
        <f t="shared" ref="AC14:AC77" si="13">IF($B14=0,"",SUM(Y14:AA14)*AB14)</f>
        <v>0</v>
      </c>
      <c r="AD14" s="1313">
        <f>IF($B14=0,"",_xlfn.XLOOKUP($B14,INPUT_DATA!$BP:$BP,INPUT_DATA!CG:CG))</f>
        <v>0</v>
      </c>
      <c r="AE14" s="146">
        <f>IF($B14=0,"",_xlfn.XLOOKUP($B14,INPUT_DATA!$BP:$BP,INPUT_DATA!CH:CH))</f>
        <v>254831.75</v>
      </c>
      <c r="AF14" s="146">
        <f>IF($B14=0,"",_xlfn.XLOOKUP($B14,INPUT_DATA!$BP:$BP,INPUT_DATA!CI:CI))</f>
        <v>459.87</v>
      </c>
      <c r="AG14" s="146">
        <f>IF($B14=0,"",_xlfn.XLOOKUP($B14,INPUT_DATA!$BP:$BP,INPUT_DATA!CJ:CJ))</f>
        <v>0</v>
      </c>
      <c r="AH14" s="1341">
        <f t="shared" ref="AH14:AH77" si="14">IF($B14=0,"",60%)</f>
        <v>0.6</v>
      </c>
      <c r="AI14" s="1812">
        <v>10910.39</v>
      </c>
      <c r="AJ14" s="145">
        <f t="shared" ref="AJ14:AJ77" si="15">IF($B14=0,"",SUM(AE14:AG14)*AH14)</f>
        <v>153174.97199999998</v>
      </c>
      <c r="AK14" s="1313">
        <f>IF($B14=0,"",_xlfn.XLOOKUP($B14,INPUT_DATA!$BP:$BP,INPUT_DATA!CK:CK))</f>
        <v>2</v>
      </c>
      <c r="AL14" s="145">
        <f t="shared" ref="AL14:AL77" si="16">IF($B14=0,"",SUM(W14,AC14,AJ14))</f>
        <v>3547379.0419999999</v>
      </c>
      <c r="AM14" s="1313">
        <f t="shared" ref="AM14:AM77" si="17">IF($B14=0,"",SUM(X14,AD14,AK14))</f>
        <v>24</v>
      </c>
    </row>
    <row r="15" spans="2:53">
      <c r="B15" s="143">
        <f>INPUT_DATA!BP6</f>
        <v>45626</v>
      </c>
      <c r="C15" s="1332">
        <f>IF($B15=0,"",_xlfn.XLOOKUP($B15,INPUT_DATA!$BP:$BP,INPUT_DATA!BQ:BQ))</f>
        <v>4</v>
      </c>
      <c r="D15" s="146">
        <f>IF($B15=0,"",_xlfn.XLOOKUP($B15,INPUT_DATA!$BP:$BP,INPUT_DATA!BR:BR))</f>
        <v>408945.69999999995</v>
      </c>
      <c r="E15" s="146">
        <f>IF($B15=0,"",_xlfn.XLOOKUP($B15,INPUT_DATA!$BP:$BP,INPUT_DATA!BS:BS))</f>
        <v>436.15000000000003</v>
      </c>
      <c r="F15" s="146">
        <f t="shared" si="3"/>
        <v>409381.85</v>
      </c>
      <c r="G15" s="1332">
        <f>IF($B15=0,"",_xlfn.XLOOKUP($B15,INPUT_DATA!$BP:$BP,INPUT_DATA!BT:BT))</f>
        <v>22</v>
      </c>
      <c r="H15" s="146">
        <f>IF($B15=0,"",_xlfn.XLOOKUP($B15,INPUT_DATA!$BP:$BP,INPUT_DATA!BU:BU))</f>
        <v>2678021.54</v>
      </c>
      <c r="I15" s="146">
        <f>IF($B15=0,"",_xlfn.XLOOKUP($B15,INPUT_DATA!$BP:$BP,INPUT_DATA!BV:BV))</f>
        <v>1937.04</v>
      </c>
      <c r="J15" s="146">
        <f t="shared" si="4"/>
        <v>2679958.58</v>
      </c>
      <c r="K15" s="1332">
        <f>IF($B15=0,"",_xlfn.XLOOKUP($B15,INPUT_DATA!$BP:$BP,INPUT_DATA!BW:BW))</f>
        <v>0</v>
      </c>
      <c r="L15" s="146">
        <f>IF($B15=0,"",_xlfn.XLOOKUP($B15,INPUT_DATA!$BP:$BP,INPUT_DATA!BX:BX))</f>
        <v>0</v>
      </c>
      <c r="M15" s="146">
        <f>IF($B15=0,"",_xlfn.XLOOKUP($B15,INPUT_DATA!$BP:$BP,INPUT_DATA!BY:BY))</f>
        <v>0</v>
      </c>
      <c r="N15" s="146">
        <f t="shared" si="5"/>
        <v>0</v>
      </c>
      <c r="O15" s="1313">
        <f t="shared" si="6"/>
        <v>26</v>
      </c>
      <c r="P15" s="145">
        <f t="shared" si="7"/>
        <v>3086967.24</v>
      </c>
      <c r="Q15" s="145">
        <f t="shared" si="8"/>
        <v>2373.19</v>
      </c>
      <c r="R15" s="145">
        <f t="shared" si="9"/>
        <v>3089340.43</v>
      </c>
      <c r="S15" s="146">
        <f>IF($B15=0,"",_xlfn.XLOOKUP($B15,INPUT_DATA!$BP:$BP,INPUT_DATA!BZ:BZ))</f>
        <v>3086967.2399999998</v>
      </c>
      <c r="T15" s="146">
        <f>IF($B15=0,"",_xlfn.XLOOKUP($B15,INPUT_DATA!$BP:$BP,INPUT_DATA!CA:CA))</f>
        <v>2373.19</v>
      </c>
      <c r="U15" s="146">
        <f>IF($B15=0,"",_xlfn.XLOOKUP($B15,INPUT_DATA!$BP:$BP,INPUT_DATA!CB:CB))</f>
        <v>0</v>
      </c>
      <c r="V15" s="1341">
        <f t="shared" si="10"/>
        <v>1</v>
      </c>
      <c r="W15" s="145">
        <f t="shared" si="11"/>
        <v>3089340.4299999997</v>
      </c>
      <c r="X15" s="145">
        <f>IF($B15=0,"",_xlfn.XLOOKUP($B15,INPUT_DATA!$BP:$BP,INPUT_DATA!CC:CC))</f>
        <v>26</v>
      </c>
      <c r="Y15" s="146">
        <f>IF($B15=0,"",_xlfn.XLOOKUP($B15,INPUT_DATA!$BP:$BP,INPUT_DATA!CD:CD))</f>
        <v>0</v>
      </c>
      <c r="Z15" s="146">
        <f>IF($B15=0,"",_xlfn.XLOOKUP($B15,INPUT_DATA!$BP:$BP,INPUT_DATA!CE:CE))</f>
        <v>0</v>
      </c>
      <c r="AA15" s="146">
        <f>IF($B15=0,"",_xlfn.XLOOKUP($B15,INPUT_DATA!$BP:$BP,INPUT_DATA!CF:CF))</f>
        <v>0</v>
      </c>
      <c r="AB15" s="1341">
        <f t="shared" si="12"/>
        <v>0.93</v>
      </c>
      <c r="AC15" s="145">
        <f t="shared" si="13"/>
        <v>0</v>
      </c>
      <c r="AD15" s="1313">
        <f>IF($B15=0,"",_xlfn.XLOOKUP($B15,INPUT_DATA!$BP:$BP,INPUT_DATA!CG:CG))</f>
        <v>0</v>
      </c>
      <c r="AE15" s="146">
        <f>IF($B15=0,"",_xlfn.XLOOKUP($B15,INPUT_DATA!$BP:$BP,INPUT_DATA!CH:CH))</f>
        <v>63768.42</v>
      </c>
      <c r="AF15" s="146">
        <f>IF($B15=0,"",_xlfn.XLOOKUP($B15,INPUT_DATA!$BP:$BP,INPUT_DATA!CI:CI))</f>
        <v>101.85</v>
      </c>
      <c r="AG15" s="146">
        <f>IF($B15=0,"",_xlfn.XLOOKUP($B15,INPUT_DATA!$BP:$BP,INPUT_DATA!CJ:CJ))</f>
        <v>0</v>
      </c>
      <c r="AH15" s="1341">
        <f t="shared" si="14"/>
        <v>0.6</v>
      </c>
      <c r="AI15" s="1812">
        <v>0</v>
      </c>
      <c r="AJ15" s="145">
        <f t="shared" si="15"/>
        <v>38322.161999999997</v>
      </c>
      <c r="AK15" s="1313">
        <f>IF($B15=0,"",_xlfn.XLOOKUP($B15,INPUT_DATA!$BP:$BP,INPUT_DATA!CK:CK))</f>
        <v>1</v>
      </c>
      <c r="AL15" s="145">
        <f t="shared" si="16"/>
        <v>3127662.5919999997</v>
      </c>
      <c r="AM15" s="1313">
        <f t="shared" si="17"/>
        <v>27</v>
      </c>
      <c r="AN15" s="1265">
        <f>-AF13-T13</f>
        <v>-3896.86</v>
      </c>
    </row>
    <row r="16" spans="2:53">
      <c r="B16" s="143">
        <f>INPUT_DATA!BP7</f>
        <v>45596</v>
      </c>
      <c r="C16" s="1332">
        <f>IF($B16=0,"",_xlfn.XLOOKUP($B16,INPUT_DATA!$BP:$BP,INPUT_DATA!BQ:BQ))</f>
        <v>0</v>
      </c>
      <c r="D16" s="146">
        <f>IF($B16=0,"",_xlfn.XLOOKUP($B16,INPUT_DATA!$BP:$BP,INPUT_DATA!BR:BR))</f>
        <v>0</v>
      </c>
      <c r="E16" s="146">
        <f>IF($B16=0,"",_xlfn.XLOOKUP($B16,INPUT_DATA!$BP:$BP,INPUT_DATA!BS:BS))</f>
        <v>0</v>
      </c>
      <c r="F16" s="146">
        <f t="shared" si="3"/>
        <v>0</v>
      </c>
      <c r="G16" s="1332">
        <f>IF($B16=0,"",_xlfn.XLOOKUP($B16,INPUT_DATA!$BP:$BP,INPUT_DATA!BT:BT))</f>
        <v>2</v>
      </c>
      <c r="H16" s="146">
        <f>IF($B16=0,"",_xlfn.XLOOKUP($B16,INPUT_DATA!$BP:$BP,INPUT_DATA!BU:BU))</f>
        <v>262375.61</v>
      </c>
      <c r="I16" s="146">
        <f>IF($B16=0,"",_xlfn.XLOOKUP($B16,INPUT_DATA!$BP:$BP,INPUT_DATA!BV:BV))</f>
        <v>232.45</v>
      </c>
      <c r="J16" s="146">
        <f t="shared" si="4"/>
        <v>262608.06</v>
      </c>
      <c r="K16" s="1332">
        <f>IF($B16=0,"",_xlfn.XLOOKUP($B16,INPUT_DATA!$BP:$BP,INPUT_DATA!BW:BW))</f>
        <v>10</v>
      </c>
      <c r="L16" s="146">
        <f>IF($B16=0,"",_xlfn.XLOOKUP($B16,INPUT_DATA!$BP:$BP,INPUT_DATA!BX:BX))</f>
        <v>1276580.07</v>
      </c>
      <c r="M16" s="146">
        <f>IF($B16=0,"",_xlfn.XLOOKUP($B16,INPUT_DATA!$BP:$BP,INPUT_DATA!BY:BY))</f>
        <v>1196.04</v>
      </c>
      <c r="N16" s="146">
        <f t="shared" si="5"/>
        <v>1277776.1100000001</v>
      </c>
      <c r="O16" s="1313">
        <f t="shared" si="6"/>
        <v>12</v>
      </c>
      <c r="P16" s="145">
        <f t="shared" si="7"/>
        <v>1538955.6800000002</v>
      </c>
      <c r="Q16" s="145">
        <f t="shared" si="8"/>
        <v>1428.49</v>
      </c>
      <c r="R16" s="145">
        <f t="shared" si="9"/>
        <v>1540384.1700000002</v>
      </c>
      <c r="S16" s="146">
        <f>IF($B16=0,"",_xlfn.XLOOKUP($B16,INPUT_DATA!$BP:$BP,INPUT_DATA!BZ:BZ))</f>
        <v>1538955.6800000002</v>
      </c>
      <c r="T16" s="146">
        <f>IF($B16=0,"",_xlfn.XLOOKUP($B16,INPUT_DATA!$BP:$BP,INPUT_DATA!CA:CA))</f>
        <v>1428.49</v>
      </c>
      <c r="U16" s="146">
        <f>IF($B16=0,"",_xlfn.XLOOKUP($B16,INPUT_DATA!$BP:$BP,INPUT_DATA!CB:CB))</f>
        <v>0</v>
      </c>
      <c r="V16" s="1341">
        <f t="shared" si="10"/>
        <v>1</v>
      </c>
      <c r="W16" s="145">
        <f t="shared" si="11"/>
        <v>1540384.1700000002</v>
      </c>
      <c r="X16" s="145">
        <f>IF($B16=0,"",_xlfn.XLOOKUP($B16,INPUT_DATA!$BP:$BP,INPUT_DATA!CC:CC))</f>
        <v>12</v>
      </c>
      <c r="Y16" s="146">
        <f>IF($B16=0,"",_xlfn.XLOOKUP($B16,INPUT_DATA!$BP:$BP,INPUT_DATA!CD:CD))</f>
        <v>0</v>
      </c>
      <c r="Z16" s="146">
        <f>IF($B16=0,"",_xlfn.XLOOKUP($B16,INPUT_DATA!$BP:$BP,INPUT_DATA!CE:CE))</f>
        <v>0</v>
      </c>
      <c r="AA16" s="146">
        <f>IF($B16=0,"",_xlfn.XLOOKUP($B16,INPUT_DATA!$BP:$BP,INPUT_DATA!CF:CF))</f>
        <v>0</v>
      </c>
      <c r="AB16" s="1341">
        <f t="shared" si="12"/>
        <v>0.93</v>
      </c>
      <c r="AC16" s="145">
        <f t="shared" si="13"/>
        <v>0</v>
      </c>
      <c r="AD16" s="1313">
        <f>IF($B16=0,"",_xlfn.XLOOKUP($B16,INPUT_DATA!$BP:$BP,INPUT_DATA!CG:CG))</f>
        <v>0</v>
      </c>
      <c r="AE16" s="146">
        <f>IF($B16=0,"",_xlfn.XLOOKUP($B16,INPUT_DATA!$BP:$BP,INPUT_DATA!CH:CH))</f>
        <v>0</v>
      </c>
      <c r="AF16" s="146">
        <f>IF($B16=0,"",_xlfn.XLOOKUP($B16,INPUT_DATA!$BP:$BP,INPUT_DATA!CI:CI))</f>
        <v>0</v>
      </c>
      <c r="AG16" s="146">
        <f>IF($B16=0,"",_xlfn.XLOOKUP($B16,INPUT_DATA!$BP:$BP,INPUT_DATA!CJ:CJ))</f>
        <v>0</v>
      </c>
      <c r="AH16" s="1341">
        <f t="shared" si="14"/>
        <v>0.6</v>
      </c>
      <c r="AI16" s="1812">
        <v>0</v>
      </c>
      <c r="AJ16" s="145">
        <f t="shared" si="15"/>
        <v>0</v>
      </c>
      <c r="AK16" s="1313">
        <f>IF($B16=0,"",_xlfn.XLOOKUP($B16,INPUT_DATA!$BP:$BP,INPUT_DATA!CK:CK))</f>
        <v>0</v>
      </c>
      <c r="AL16" s="145">
        <f t="shared" si="16"/>
        <v>1540384.1700000002</v>
      </c>
      <c r="AM16" s="1313">
        <f t="shared" si="17"/>
        <v>12</v>
      </c>
    </row>
    <row r="17" spans="2:39">
      <c r="B17" s="143">
        <f>INPUT_DATA!BP8</f>
        <v>45565</v>
      </c>
      <c r="C17" s="1332">
        <f>IF($B17=0,"",_xlfn.XLOOKUP($B17,INPUT_DATA!$BP:$BP,INPUT_DATA!BQ:BQ))</f>
        <v>0</v>
      </c>
      <c r="D17" s="146">
        <f>IF($B17=0,"",_xlfn.XLOOKUP($B17,INPUT_DATA!$BP:$BP,INPUT_DATA!BR:BR))</f>
        <v>0</v>
      </c>
      <c r="E17" s="146">
        <f>IF($B17=0,"",_xlfn.XLOOKUP($B17,INPUT_DATA!$BP:$BP,INPUT_DATA!BS:BS))</f>
        <v>0</v>
      </c>
      <c r="F17" s="146">
        <f t="shared" si="3"/>
        <v>0</v>
      </c>
      <c r="G17" s="1332">
        <f>IF($B17=0,"",_xlfn.XLOOKUP($B17,INPUT_DATA!$BP:$BP,INPUT_DATA!BT:BT))</f>
        <v>0</v>
      </c>
      <c r="H17" s="146">
        <f>IF($B17=0,"",_xlfn.XLOOKUP($B17,INPUT_DATA!$BP:$BP,INPUT_DATA!BU:BU))</f>
        <v>0</v>
      </c>
      <c r="I17" s="146">
        <f>IF($B17=0,"",_xlfn.XLOOKUP($B17,INPUT_DATA!$BP:$BP,INPUT_DATA!BV:BV))</f>
        <v>0</v>
      </c>
      <c r="J17" s="146">
        <f t="shared" si="4"/>
        <v>0</v>
      </c>
      <c r="K17" s="1332">
        <f>IF($B17=0,"",_xlfn.XLOOKUP($B17,INPUT_DATA!$BP:$BP,INPUT_DATA!BW:BW))</f>
        <v>0</v>
      </c>
      <c r="L17" s="146">
        <f>IF($B17=0,"",_xlfn.XLOOKUP($B17,INPUT_DATA!$BP:$BP,INPUT_DATA!BX:BX))</f>
        <v>0</v>
      </c>
      <c r="M17" s="146">
        <f>IF($B17=0,"",_xlfn.XLOOKUP($B17,INPUT_DATA!$BP:$BP,INPUT_DATA!BY:BY))</f>
        <v>0</v>
      </c>
      <c r="N17" s="146">
        <f t="shared" si="5"/>
        <v>0</v>
      </c>
      <c r="O17" s="1313">
        <f t="shared" si="6"/>
        <v>0</v>
      </c>
      <c r="P17" s="145">
        <f t="shared" si="7"/>
        <v>0</v>
      </c>
      <c r="Q17" s="145">
        <f t="shared" si="8"/>
        <v>0</v>
      </c>
      <c r="R17" s="145">
        <f t="shared" si="9"/>
        <v>0</v>
      </c>
      <c r="S17" s="146">
        <f>IF($B17=0,"",_xlfn.XLOOKUP($B17,INPUT_DATA!$BP:$BP,INPUT_DATA!BZ:BZ))</f>
        <v>0</v>
      </c>
      <c r="T17" s="146">
        <f>IF($B17=0,"",_xlfn.XLOOKUP($B17,INPUT_DATA!$BP:$BP,INPUT_DATA!CA:CA))</f>
        <v>0</v>
      </c>
      <c r="U17" s="146">
        <f>IF($B17=0,"",_xlfn.XLOOKUP($B17,INPUT_DATA!$BP:$BP,INPUT_DATA!CB:CB))</f>
        <v>0</v>
      </c>
      <c r="V17" s="1341">
        <f t="shared" si="10"/>
        <v>1</v>
      </c>
      <c r="W17" s="145">
        <f t="shared" si="11"/>
        <v>0</v>
      </c>
      <c r="X17" s="145">
        <f>IF($B17=0,"",_xlfn.XLOOKUP($B17,INPUT_DATA!$BP:$BP,INPUT_DATA!CC:CC))</f>
        <v>0</v>
      </c>
      <c r="Y17" s="146">
        <f>IF($B17=0,"",_xlfn.XLOOKUP($B17,INPUT_DATA!$BP:$BP,INPUT_DATA!CD:CD))</f>
        <v>0</v>
      </c>
      <c r="Z17" s="146">
        <f>IF($B17=0,"",_xlfn.XLOOKUP($B17,INPUT_DATA!$BP:$BP,INPUT_DATA!CE:CE))</f>
        <v>0</v>
      </c>
      <c r="AA17" s="146">
        <f>IF($B17=0,"",_xlfn.XLOOKUP($B17,INPUT_DATA!$BP:$BP,INPUT_DATA!CF:CF))</f>
        <v>0</v>
      </c>
      <c r="AB17" s="1341">
        <f t="shared" si="12"/>
        <v>0.93</v>
      </c>
      <c r="AC17" s="145">
        <f t="shared" si="13"/>
        <v>0</v>
      </c>
      <c r="AD17" s="1313">
        <f>IF($B17=0,"",_xlfn.XLOOKUP($B17,INPUT_DATA!$BP:$BP,INPUT_DATA!CG:CG))</f>
        <v>0</v>
      </c>
      <c r="AE17" s="146">
        <f>IF($B17=0,"",_xlfn.XLOOKUP($B17,INPUT_DATA!$BP:$BP,INPUT_DATA!CH:CH))</f>
        <v>0</v>
      </c>
      <c r="AF17" s="146">
        <f>IF($B17=0,"",_xlfn.XLOOKUP($B17,INPUT_DATA!$BP:$BP,INPUT_DATA!CI:CI))</f>
        <v>0</v>
      </c>
      <c r="AG17" s="146">
        <f>IF($B17=0,"",_xlfn.XLOOKUP($B17,INPUT_DATA!$BP:$BP,INPUT_DATA!CJ:CJ))</f>
        <v>0</v>
      </c>
      <c r="AH17" s="1341">
        <f t="shared" si="14"/>
        <v>0.6</v>
      </c>
      <c r="AI17" s="1812">
        <v>0</v>
      </c>
      <c r="AJ17" s="145">
        <f t="shared" si="15"/>
        <v>0</v>
      </c>
      <c r="AK17" s="1313">
        <f>IF($B17=0,"",_xlfn.XLOOKUP($B17,INPUT_DATA!$BP:$BP,INPUT_DATA!CK:CK))</f>
        <v>0</v>
      </c>
      <c r="AL17" s="145">
        <f t="shared" si="16"/>
        <v>0</v>
      </c>
      <c r="AM17" s="1313">
        <f t="shared" si="17"/>
        <v>0</v>
      </c>
    </row>
    <row r="18" spans="2:39">
      <c r="B18" s="143">
        <f>INPUT_DATA!BP9</f>
        <v>0</v>
      </c>
      <c r="C18" s="1332" t="str">
        <f>IF($B18=0,"",_xlfn.XLOOKUP($B18,INPUT_DATA!$BP:$BP,INPUT_DATA!BQ:BQ))</f>
        <v/>
      </c>
      <c r="D18" s="146" t="str">
        <f>IF($B18=0,"",_xlfn.XLOOKUP($B18,INPUT_DATA!$BP:$BP,INPUT_DATA!BR:BR))</f>
        <v/>
      </c>
      <c r="E18" s="146" t="str">
        <f>IF($B18=0,"",_xlfn.XLOOKUP($B18,INPUT_DATA!$BP:$BP,INPUT_DATA!BS:BS))</f>
        <v/>
      </c>
      <c r="F18" s="146" t="str">
        <f t="shared" si="3"/>
        <v/>
      </c>
      <c r="G18" s="1332" t="str">
        <f>IF($B18=0,"",_xlfn.XLOOKUP($B18,INPUT_DATA!$BP:$BP,INPUT_DATA!BT:BT))</f>
        <v/>
      </c>
      <c r="H18" s="146" t="str">
        <f>IF($B18=0,"",_xlfn.XLOOKUP($B18,INPUT_DATA!$BP:$BP,INPUT_DATA!BU:BU))</f>
        <v/>
      </c>
      <c r="I18" s="146" t="str">
        <f>IF($B18=0,"",_xlfn.XLOOKUP($B18,INPUT_DATA!$BP:$BP,INPUT_DATA!BV:BV))</f>
        <v/>
      </c>
      <c r="J18" s="146" t="str">
        <f t="shared" si="4"/>
        <v/>
      </c>
      <c r="K18" s="1332" t="str">
        <f>IF($B18=0,"",_xlfn.XLOOKUP($B18,INPUT_DATA!$BP:$BP,INPUT_DATA!BW:BW))</f>
        <v/>
      </c>
      <c r="L18" s="146" t="str">
        <f>IF($B18=0,"",_xlfn.XLOOKUP($B18,INPUT_DATA!$BP:$BP,INPUT_DATA!BX:BX))</f>
        <v/>
      </c>
      <c r="M18" s="146" t="str">
        <f>IF($B18=0,"",_xlfn.XLOOKUP($B18,INPUT_DATA!$BP:$BP,INPUT_DATA!BY:BY))</f>
        <v/>
      </c>
      <c r="N18" s="146" t="str">
        <f t="shared" si="5"/>
        <v/>
      </c>
      <c r="O18" s="1313" t="str">
        <f t="shared" si="6"/>
        <v/>
      </c>
      <c r="P18" s="145" t="str">
        <f t="shared" si="7"/>
        <v/>
      </c>
      <c r="Q18" s="145" t="str">
        <f t="shared" si="8"/>
        <v/>
      </c>
      <c r="R18" s="145" t="str">
        <f t="shared" si="9"/>
        <v/>
      </c>
      <c r="S18" s="146" t="str">
        <f>IF($B18=0,"",_xlfn.XLOOKUP($B18,INPUT_DATA!$BP:$BP,INPUT_DATA!BZ:BZ))</f>
        <v/>
      </c>
      <c r="T18" s="146" t="str">
        <f>IF($B18=0,"",_xlfn.XLOOKUP($B18,INPUT_DATA!$BP:$BP,INPUT_DATA!CA:CA))</f>
        <v/>
      </c>
      <c r="U18" s="146" t="str">
        <f>IF($B18=0,"",_xlfn.XLOOKUP($B18,INPUT_DATA!$BP:$BP,INPUT_DATA!CB:CB))</f>
        <v/>
      </c>
      <c r="V18" s="1341" t="str">
        <f t="shared" si="10"/>
        <v/>
      </c>
      <c r="W18" s="145" t="str">
        <f t="shared" si="11"/>
        <v/>
      </c>
      <c r="X18" s="145" t="str">
        <f>IF($B18=0,"",_xlfn.XLOOKUP($B18,INPUT_DATA!$BP:$BP,INPUT_DATA!CC:CC))</f>
        <v/>
      </c>
      <c r="Y18" s="146" t="str">
        <f>IF($B18=0,"",_xlfn.XLOOKUP($B18,INPUT_DATA!$BP:$BP,INPUT_DATA!CD:CD))</f>
        <v/>
      </c>
      <c r="Z18" s="146" t="str">
        <f>IF($B18=0,"",_xlfn.XLOOKUP($B18,INPUT_DATA!$BP:$BP,INPUT_DATA!CE:CE))</f>
        <v/>
      </c>
      <c r="AA18" s="146" t="str">
        <f>IF($B18=0,"",_xlfn.XLOOKUP($B18,INPUT_DATA!$BP:$BP,INPUT_DATA!CF:CF))</f>
        <v/>
      </c>
      <c r="AB18" s="1341" t="str">
        <f t="shared" si="12"/>
        <v/>
      </c>
      <c r="AC18" s="145" t="str">
        <f t="shared" si="13"/>
        <v/>
      </c>
      <c r="AD18" s="1313" t="str">
        <f>IF($B18=0,"",_xlfn.XLOOKUP($B18,INPUT_DATA!$BP:$BP,INPUT_DATA!CG:CG))</f>
        <v/>
      </c>
      <c r="AE18" s="146" t="str">
        <f>IF($B18=0,"",_xlfn.XLOOKUP($B18,INPUT_DATA!$BP:$BP,INPUT_DATA!CH:CH))</f>
        <v/>
      </c>
      <c r="AF18" s="146" t="str">
        <f>IF($B18=0,"",_xlfn.XLOOKUP($B18,INPUT_DATA!$BP:$BP,INPUT_DATA!CI:CI))</f>
        <v/>
      </c>
      <c r="AG18" s="146" t="str">
        <f>IF($B18=0,"",_xlfn.XLOOKUP($B18,INPUT_DATA!$BP:$BP,INPUT_DATA!CJ:CJ))</f>
        <v/>
      </c>
      <c r="AH18" s="1341" t="str">
        <f t="shared" si="14"/>
        <v/>
      </c>
      <c r="AI18" s="145"/>
      <c r="AJ18" s="145" t="str">
        <f t="shared" si="15"/>
        <v/>
      </c>
      <c r="AK18" s="1313" t="str">
        <f>IF($B18=0,"",_xlfn.XLOOKUP($B18,INPUT_DATA!$BP:$BP,INPUT_DATA!CK:CK))</f>
        <v/>
      </c>
      <c r="AL18" s="145" t="str">
        <f t="shared" si="16"/>
        <v/>
      </c>
      <c r="AM18" s="1313" t="str">
        <f t="shared" si="17"/>
        <v/>
      </c>
    </row>
    <row r="19" spans="2:39">
      <c r="B19" s="143">
        <f>INPUT_DATA!BP10</f>
        <v>0</v>
      </c>
      <c r="C19" s="1332" t="str">
        <f>IF($B19=0,"",_xlfn.XLOOKUP($B19,INPUT_DATA!$BP:$BP,INPUT_DATA!BQ:BQ))</f>
        <v/>
      </c>
      <c r="D19" s="146" t="str">
        <f>IF($B19=0,"",_xlfn.XLOOKUP($B19,INPUT_DATA!$BP:$BP,INPUT_DATA!BR:BR))</f>
        <v/>
      </c>
      <c r="E19" s="146" t="str">
        <f>IF($B19=0,"",_xlfn.XLOOKUP($B19,INPUT_DATA!$BP:$BP,INPUT_DATA!BS:BS))</f>
        <v/>
      </c>
      <c r="F19" s="146" t="str">
        <f t="shared" si="3"/>
        <v/>
      </c>
      <c r="G19" s="1332" t="str">
        <f>IF($B19=0,"",_xlfn.XLOOKUP($B19,INPUT_DATA!$BP:$BP,INPUT_DATA!BT:BT))</f>
        <v/>
      </c>
      <c r="H19" s="146" t="str">
        <f>IF($B19=0,"",_xlfn.XLOOKUP($B19,INPUT_DATA!$BP:$BP,INPUT_DATA!BU:BU))</f>
        <v/>
      </c>
      <c r="I19" s="146" t="str">
        <f>IF($B19=0,"",_xlfn.XLOOKUP($B19,INPUT_DATA!$BP:$BP,INPUT_DATA!BV:BV))</f>
        <v/>
      </c>
      <c r="J19" s="146" t="str">
        <f t="shared" si="4"/>
        <v/>
      </c>
      <c r="K19" s="1332" t="str">
        <f>IF($B19=0,"",_xlfn.XLOOKUP($B19,INPUT_DATA!$BP:$BP,INPUT_DATA!BW:BW))</f>
        <v/>
      </c>
      <c r="L19" s="146" t="str">
        <f>IF($B19=0,"",_xlfn.XLOOKUP($B19,INPUT_DATA!$BP:$BP,INPUT_DATA!BX:BX))</f>
        <v/>
      </c>
      <c r="M19" s="146" t="str">
        <f>IF($B19=0,"",_xlfn.XLOOKUP($B19,INPUT_DATA!$BP:$BP,INPUT_DATA!BY:BY))</f>
        <v/>
      </c>
      <c r="N19" s="146" t="str">
        <f t="shared" si="5"/>
        <v/>
      </c>
      <c r="O19" s="1313" t="str">
        <f t="shared" si="6"/>
        <v/>
      </c>
      <c r="P19" s="145" t="str">
        <f t="shared" si="7"/>
        <v/>
      </c>
      <c r="Q19" s="145" t="str">
        <f t="shared" si="8"/>
        <v/>
      </c>
      <c r="R19" s="145" t="str">
        <f t="shared" si="9"/>
        <v/>
      </c>
      <c r="S19" s="146" t="str">
        <f>IF($B19=0,"",_xlfn.XLOOKUP($B19,INPUT_DATA!$BP:$BP,INPUT_DATA!BZ:BZ))</f>
        <v/>
      </c>
      <c r="T19" s="146" t="str">
        <f>IF($B19=0,"",_xlfn.XLOOKUP($B19,INPUT_DATA!$BP:$BP,INPUT_DATA!CA:CA))</f>
        <v/>
      </c>
      <c r="U19" s="146" t="str">
        <f>IF($B19=0,"",_xlfn.XLOOKUP($B19,INPUT_DATA!$BP:$BP,INPUT_DATA!CB:CB))</f>
        <v/>
      </c>
      <c r="V19" s="1341" t="str">
        <f t="shared" si="10"/>
        <v/>
      </c>
      <c r="W19" s="145" t="str">
        <f t="shared" si="11"/>
        <v/>
      </c>
      <c r="X19" s="145" t="str">
        <f>IF($B19=0,"",_xlfn.XLOOKUP($B19,INPUT_DATA!$BP:$BP,INPUT_DATA!CC:CC))</f>
        <v/>
      </c>
      <c r="Y19" s="146" t="str">
        <f>IF($B19=0,"",_xlfn.XLOOKUP($B19,INPUT_DATA!$BP:$BP,INPUT_DATA!CD:CD))</f>
        <v/>
      </c>
      <c r="Z19" s="146" t="str">
        <f>IF($B19=0,"",_xlfn.XLOOKUP($B19,INPUT_DATA!$BP:$BP,INPUT_DATA!CE:CE))</f>
        <v/>
      </c>
      <c r="AA19" s="146" t="str">
        <f>IF($B19=0,"",_xlfn.XLOOKUP($B19,INPUT_DATA!$BP:$BP,INPUT_DATA!CF:CF))</f>
        <v/>
      </c>
      <c r="AB19" s="1341" t="str">
        <f t="shared" si="12"/>
        <v/>
      </c>
      <c r="AC19" s="145" t="str">
        <f t="shared" si="13"/>
        <v/>
      </c>
      <c r="AD19" s="1313" t="str">
        <f>IF($B19=0,"",_xlfn.XLOOKUP($B19,INPUT_DATA!$BP:$BP,INPUT_DATA!CG:CG))</f>
        <v/>
      </c>
      <c r="AE19" s="146" t="str">
        <f>IF($B19=0,"",_xlfn.XLOOKUP($B19,INPUT_DATA!$BP:$BP,INPUT_DATA!CH:CH))</f>
        <v/>
      </c>
      <c r="AF19" s="146" t="str">
        <f>IF($B19=0,"",_xlfn.XLOOKUP($B19,INPUT_DATA!$BP:$BP,INPUT_DATA!CI:CI))</f>
        <v/>
      </c>
      <c r="AG19" s="146" t="str">
        <f>IF($B19=0,"",_xlfn.XLOOKUP($B19,INPUT_DATA!$BP:$BP,INPUT_DATA!CJ:CJ))</f>
        <v/>
      </c>
      <c r="AH19" s="1341" t="str">
        <f t="shared" si="14"/>
        <v/>
      </c>
      <c r="AI19" s="145"/>
      <c r="AJ19" s="145" t="str">
        <f t="shared" si="15"/>
        <v/>
      </c>
      <c r="AK19" s="1313" t="str">
        <f>IF($B19=0,"",_xlfn.XLOOKUP($B19,INPUT_DATA!$BP:$BP,INPUT_DATA!CK:CK))</f>
        <v/>
      </c>
      <c r="AL19" s="145" t="str">
        <f t="shared" si="16"/>
        <v/>
      </c>
      <c r="AM19" s="1313" t="str">
        <f t="shared" si="17"/>
        <v/>
      </c>
    </row>
    <row r="20" spans="2:39">
      <c r="B20" s="143">
        <f>INPUT_DATA!BP11</f>
        <v>0</v>
      </c>
      <c r="C20" s="1332" t="str">
        <f>IF($B20=0,"",_xlfn.XLOOKUP($B20,INPUT_DATA!$BP:$BP,INPUT_DATA!BQ:BQ))</f>
        <v/>
      </c>
      <c r="D20" s="146" t="str">
        <f>IF($B20=0,"",_xlfn.XLOOKUP($B20,INPUT_DATA!$BP:$BP,INPUT_DATA!BR:BR))</f>
        <v/>
      </c>
      <c r="E20" s="146" t="str">
        <f>IF($B20=0,"",_xlfn.XLOOKUP($B20,INPUT_DATA!$BP:$BP,INPUT_DATA!BS:BS))</f>
        <v/>
      </c>
      <c r="F20" s="146" t="str">
        <f t="shared" si="3"/>
        <v/>
      </c>
      <c r="G20" s="1332" t="str">
        <f>IF($B20=0,"",_xlfn.XLOOKUP($B20,INPUT_DATA!$BP:$BP,INPUT_DATA!BT:BT))</f>
        <v/>
      </c>
      <c r="H20" s="146" t="str">
        <f>IF($B20=0,"",_xlfn.XLOOKUP($B20,INPUT_DATA!$BP:$BP,INPUT_DATA!BU:BU))</f>
        <v/>
      </c>
      <c r="I20" s="146" t="str">
        <f>IF($B20=0,"",_xlfn.XLOOKUP($B20,INPUT_DATA!$BP:$BP,INPUT_DATA!BV:BV))</f>
        <v/>
      </c>
      <c r="J20" s="146" t="str">
        <f t="shared" si="4"/>
        <v/>
      </c>
      <c r="K20" s="1332" t="str">
        <f>IF($B20=0,"",_xlfn.XLOOKUP($B20,INPUT_DATA!$BP:$BP,INPUT_DATA!BW:BW))</f>
        <v/>
      </c>
      <c r="L20" s="146" t="str">
        <f>IF($B20=0,"",_xlfn.XLOOKUP($B20,INPUT_DATA!$BP:$BP,INPUT_DATA!BX:BX))</f>
        <v/>
      </c>
      <c r="M20" s="146" t="str">
        <f>IF($B20=0,"",_xlfn.XLOOKUP($B20,INPUT_DATA!$BP:$BP,INPUT_DATA!BY:BY))</f>
        <v/>
      </c>
      <c r="N20" s="146" t="str">
        <f t="shared" si="5"/>
        <v/>
      </c>
      <c r="O20" s="1313"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341"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341" t="str">
        <f t="shared" si="12"/>
        <v/>
      </c>
      <c r="AC20" s="145" t="str">
        <f t="shared" si="13"/>
        <v/>
      </c>
      <c r="AD20" s="1313"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341" t="str">
        <f t="shared" si="14"/>
        <v/>
      </c>
      <c r="AI20" s="145"/>
      <c r="AJ20" s="145" t="str">
        <f t="shared" si="15"/>
        <v/>
      </c>
      <c r="AK20" s="1313" t="str">
        <f>IF($B20=0,"",_xlfn.XLOOKUP($B20,INPUT_DATA!$BP:$BP,INPUT_DATA!CK:CK))</f>
        <v/>
      </c>
      <c r="AL20" s="145" t="str">
        <f t="shared" si="16"/>
        <v/>
      </c>
      <c r="AM20" s="1313" t="str">
        <f t="shared" si="17"/>
        <v/>
      </c>
    </row>
    <row r="21" spans="2:39">
      <c r="B21" s="143">
        <f>INPUT_DATA!BP12</f>
        <v>0</v>
      </c>
      <c r="C21" s="1332" t="str">
        <f>IF($B21=0,"",_xlfn.XLOOKUP($B21,INPUT_DATA!$BP:$BP,INPUT_DATA!BQ:BQ))</f>
        <v/>
      </c>
      <c r="D21" s="146" t="str">
        <f>IF($B21=0,"",_xlfn.XLOOKUP($B21,INPUT_DATA!$BP:$BP,INPUT_DATA!BR:BR))</f>
        <v/>
      </c>
      <c r="E21" s="146" t="str">
        <f>IF($B21=0,"",_xlfn.XLOOKUP($B21,INPUT_DATA!$BP:$BP,INPUT_DATA!BS:BS))</f>
        <v/>
      </c>
      <c r="F21" s="146" t="str">
        <f t="shared" si="3"/>
        <v/>
      </c>
      <c r="G21" s="1332" t="str">
        <f>IF($B21=0,"",_xlfn.XLOOKUP($B21,INPUT_DATA!$BP:$BP,INPUT_DATA!BT:BT))</f>
        <v/>
      </c>
      <c r="H21" s="146" t="str">
        <f>IF($B21=0,"",_xlfn.XLOOKUP($B21,INPUT_DATA!$BP:$BP,INPUT_DATA!BU:BU))</f>
        <v/>
      </c>
      <c r="I21" s="146" t="str">
        <f>IF($B21=0,"",_xlfn.XLOOKUP($B21,INPUT_DATA!$BP:$BP,INPUT_DATA!BV:BV))</f>
        <v/>
      </c>
      <c r="J21" s="146" t="str">
        <f t="shared" si="4"/>
        <v/>
      </c>
      <c r="K21" s="1332" t="str">
        <f>IF($B21=0,"",_xlfn.XLOOKUP($B21,INPUT_DATA!$BP:$BP,INPUT_DATA!BW:BW))</f>
        <v/>
      </c>
      <c r="L21" s="146" t="str">
        <f>IF($B21=0,"",_xlfn.XLOOKUP($B21,INPUT_DATA!$BP:$BP,INPUT_DATA!BX:BX))</f>
        <v/>
      </c>
      <c r="M21" s="146" t="str">
        <f>IF($B21=0,"",_xlfn.XLOOKUP($B21,INPUT_DATA!$BP:$BP,INPUT_DATA!BY:BY))</f>
        <v/>
      </c>
      <c r="N21" s="146" t="str">
        <f t="shared" si="5"/>
        <v/>
      </c>
      <c r="O21" s="1313"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41"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41" t="str">
        <f t="shared" si="12"/>
        <v/>
      </c>
      <c r="AC21" s="145" t="str">
        <f t="shared" si="13"/>
        <v/>
      </c>
      <c r="AD21" s="1313"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41" t="str">
        <f t="shared" si="14"/>
        <v/>
      </c>
      <c r="AI21" s="145"/>
      <c r="AJ21" s="145" t="str">
        <f t="shared" si="15"/>
        <v/>
      </c>
      <c r="AK21" s="1313" t="str">
        <f>IF($B21=0,"",_xlfn.XLOOKUP($B21,INPUT_DATA!$BP:$BP,INPUT_DATA!CK:CK))</f>
        <v/>
      </c>
      <c r="AL21" s="145" t="str">
        <f t="shared" si="16"/>
        <v/>
      </c>
      <c r="AM21" s="1313" t="str">
        <f t="shared" si="17"/>
        <v/>
      </c>
    </row>
    <row r="22" spans="2:39">
      <c r="B22" s="143">
        <f>INPUT_DATA!BP13</f>
        <v>0</v>
      </c>
      <c r="C22" s="1332" t="str">
        <f>IF($B22=0,"",_xlfn.XLOOKUP($B22,INPUT_DATA!$BP:$BP,INPUT_DATA!BQ:BQ))</f>
        <v/>
      </c>
      <c r="D22" s="146" t="str">
        <f>IF($B22=0,"",_xlfn.XLOOKUP($B22,INPUT_DATA!$BP:$BP,INPUT_DATA!BR:BR))</f>
        <v/>
      </c>
      <c r="E22" s="146" t="str">
        <f>IF($B22=0,"",_xlfn.XLOOKUP($B22,INPUT_DATA!$BP:$BP,INPUT_DATA!BS:BS))</f>
        <v/>
      </c>
      <c r="F22" s="146" t="str">
        <f t="shared" si="3"/>
        <v/>
      </c>
      <c r="G22" s="1332" t="str">
        <f>IF($B22=0,"",_xlfn.XLOOKUP($B22,INPUT_DATA!$BP:$BP,INPUT_DATA!BT:BT))</f>
        <v/>
      </c>
      <c r="H22" s="146" t="str">
        <f>IF($B22=0,"",_xlfn.XLOOKUP($B22,INPUT_DATA!$BP:$BP,INPUT_DATA!BU:BU))</f>
        <v/>
      </c>
      <c r="I22" s="146" t="str">
        <f>IF($B22=0,"",_xlfn.XLOOKUP($B22,INPUT_DATA!$BP:$BP,INPUT_DATA!BV:BV))</f>
        <v/>
      </c>
      <c r="J22" s="146" t="str">
        <f t="shared" si="4"/>
        <v/>
      </c>
      <c r="K22" s="1332" t="str">
        <f>IF($B22=0,"",_xlfn.XLOOKUP($B22,INPUT_DATA!$BP:$BP,INPUT_DATA!BW:BW))</f>
        <v/>
      </c>
      <c r="L22" s="146" t="str">
        <f>IF($B22=0,"",_xlfn.XLOOKUP($B22,INPUT_DATA!$BP:$BP,INPUT_DATA!BX:BX))</f>
        <v/>
      </c>
      <c r="M22" s="146" t="str">
        <f>IF($B22=0,"",_xlfn.XLOOKUP($B22,INPUT_DATA!$BP:$BP,INPUT_DATA!BY:BY))</f>
        <v/>
      </c>
      <c r="N22" s="146" t="str">
        <f t="shared" si="5"/>
        <v/>
      </c>
      <c r="O22" s="1313"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41"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41" t="str">
        <f t="shared" si="12"/>
        <v/>
      </c>
      <c r="AC22" s="145" t="str">
        <f t="shared" si="13"/>
        <v/>
      </c>
      <c r="AD22" s="1313"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41" t="str">
        <f t="shared" si="14"/>
        <v/>
      </c>
      <c r="AI22" s="145"/>
      <c r="AJ22" s="145" t="str">
        <f t="shared" si="15"/>
        <v/>
      </c>
      <c r="AK22" s="1313" t="str">
        <f>IF($B22=0,"",_xlfn.XLOOKUP($B22,INPUT_DATA!$BP:$BP,INPUT_DATA!CK:CK))</f>
        <v/>
      </c>
      <c r="AL22" s="145" t="str">
        <f t="shared" si="16"/>
        <v/>
      </c>
      <c r="AM22" s="1313" t="str">
        <f t="shared" si="17"/>
        <v/>
      </c>
    </row>
    <row r="23" spans="2:39">
      <c r="B23" s="143">
        <f>INPUT_DATA!BP14</f>
        <v>0</v>
      </c>
      <c r="C23" s="1332" t="str">
        <f>IF($B23=0,"",_xlfn.XLOOKUP($B23,INPUT_DATA!$BP:$BP,INPUT_DATA!BQ:BQ))</f>
        <v/>
      </c>
      <c r="D23" s="146" t="str">
        <f>IF($B23=0,"",_xlfn.XLOOKUP($B23,INPUT_DATA!$BP:$BP,INPUT_DATA!BR:BR))</f>
        <v/>
      </c>
      <c r="E23" s="146" t="str">
        <f>IF($B23=0,"",_xlfn.XLOOKUP($B23,INPUT_DATA!$BP:$BP,INPUT_DATA!BS:BS))</f>
        <v/>
      </c>
      <c r="F23" s="146" t="str">
        <f t="shared" si="3"/>
        <v/>
      </c>
      <c r="G23" s="1332" t="str">
        <f>IF($B23=0,"",_xlfn.XLOOKUP($B23,INPUT_DATA!$BP:$BP,INPUT_DATA!BT:BT))</f>
        <v/>
      </c>
      <c r="H23" s="146" t="str">
        <f>IF($B23=0,"",_xlfn.XLOOKUP($B23,INPUT_DATA!$BP:$BP,INPUT_DATA!BU:BU))</f>
        <v/>
      </c>
      <c r="I23" s="146" t="str">
        <f>IF($B23=0,"",_xlfn.XLOOKUP($B23,INPUT_DATA!$BP:$BP,INPUT_DATA!BV:BV))</f>
        <v/>
      </c>
      <c r="J23" s="146" t="str">
        <f t="shared" si="4"/>
        <v/>
      </c>
      <c r="K23" s="1332" t="str">
        <f>IF($B23=0,"",_xlfn.XLOOKUP($B23,INPUT_DATA!$BP:$BP,INPUT_DATA!BW:BW))</f>
        <v/>
      </c>
      <c r="L23" s="146" t="str">
        <f>IF($B23=0,"",_xlfn.XLOOKUP($B23,INPUT_DATA!$BP:$BP,INPUT_DATA!BX:BX))</f>
        <v/>
      </c>
      <c r="M23" s="146" t="str">
        <f>IF($B23=0,"",_xlfn.XLOOKUP($B23,INPUT_DATA!$BP:$BP,INPUT_DATA!BY:BY))</f>
        <v/>
      </c>
      <c r="N23" s="146" t="str">
        <f t="shared" si="5"/>
        <v/>
      </c>
      <c r="O23" s="1313"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41"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41" t="str">
        <f t="shared" si="12"/>
        <v/>
      </c>
      <c r="AC23" s="145" t="str">
        <f t="shared" si="13"/>
        <v/>
      </c>
      <c r="AD23" s="1313"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41" t="str">
        <f t="shared" si="14"/>
        <v/>
      </c>
      <c r="AI23" s="145"/>
      <c r="AJ23" s="145" t="str">
        <f t="shared" si="15"/>
        <v/>
      </c>
      <c r="AK23" s="1313" t="str">
        <f>IF($B23=0,"",_xlfn.XLOOKUP($B23,INPUT_DATA!$BP:$BP,INPUT_DATA!CK:CK))</f>
        <v/>
      </c>
      <c r="AL23" s="145" t="str">
        <f t="shared" si="16"/>
        <v/>
      </c>
      <c r="AM23" s="1313" t="str">
        <f t="shared" si="17"/>
        <v/>
      </c>
    </row>
    <row r="24" spans="2:39">
      <c r="B24" s="143">
        <f>INPUT_DATA!BP15</f>
        <v>0</v>
      </c>
      <c r="C24" s="1332" t="str">
        <f>IF($B24=0,"",_xlfn.XLOOKUP($B24,INPUT_DATA!$BP:$BP,INPUT_DATA!BQ:BQ))</f>
        <v/>
      </c>
      <c r="D24" s="146" t="str">
        <f>IF($B24=0,"",_xlfn.XLOOKUP($B24,INPUT_DATA!$BP:$BP,INPUT_DATA!BR:BR))</f>
        <v/>
      </c>
      <c r="E24" s="146" t="str">
        <f>IF($B24=0,"",_xlfn.XLOOKUP($B24,INPUT_DATA!$BP:$BP,INPUT_DATA!BS:BS))</f>
        <v/>
      </c>
      <c r="F24" s="146" t="str">
        <f t="shared" si="3"/>
        <v/>
      </c>
      <c r="G24" s="1332" t="str">
        <f>IF($B24=0,"",_xlfn.XLOOKUP($B24,INPUT_DATA!$BP:$BP,INPUT_DATA!BT:BT))</f>
        <v/>
      </c>
      <c r="H24" s="146" t="str">
        <f>IF($B24=0,"",_xlfn.XLOOKUP($B24,INPUT_DATA!$BP:$BP,INPUT_DATA!BU:BU))</f>
        <v/>
      </c>
      <c r="I24" s="146" t="str">
        <f>IF($B24=0,"",_xlfn.XLOOKUP($B24,INPUT_DATA!$BP:$BP,INPUT_DATA!BV:BV))</f>
        <v/>
      </c>
      <c r="J24" s="146"/>
      <c r="K24" s="1332" t="str">
        <f>IF($B24=0,"",_xlfn.XLOOKUP($B24,INPUT_DATA!$BP:$BP,INPUT_DATA!BW:BW))</f>
        <v/>
      </c>
      <c r="L24" s="146" t="str">
        <f>IF($B24=0,"",_xlfn.XLOOKUP($B24,INPUT_DATA!$BP:$BP,INPUT_DATA!BX:BX))</f>
        <v/>
      </c>
      <c r="M24" s="146" t="str">
        <f>IF($B24=0,"",_xlfn.XLOOKUP($B24,INPUT_DATA!$BP:$BP,INPUT_DATA!BY:BY))</f>
        <v/>
      </c>
      <c r="N24" s="146" t="str">
        <f t="shared" si="5"/>
        <v/>
      </c>
      <c r="O24" s="1313"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41"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41" t="str">
        <f t="shared" si="12"/>
        <v/>
      </c>
      <c r="AC24" s="145" t="str">
        <f t="shared" si="13"/>
        <v/>
      </c>
      <c r="AD24" s="1313"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41" t="str">
        <f t="shared" si="14"/>
        <v/>
      </c>
      <c r="AI24" s="145"/>
      <c r="AJ24" s="145" t="str">
        <f t="shared" si="15"/>
        <v/>
      </c>
      <c r="AK24" s="1313" t="str">
        <f>IF($B24=0,"",_xlfn.XLOOKUP($B24,INPUT_DATA!$BP:$BP,INPUT_DATA!CK:CK))</f>
        <v/>
      </c>
      <c r="AL24" s="145" t="str">
        <f t="shared" si="16"/>
        <v/>
      </c>
      <c r="AM24" s="1313" t="str">
        <f t="shared" si="17"/>
        <v/>
      </c>
    </row>
    <row r="25" spans="2:39">
      <c r="B25" s="143">
        <f>INPUT_DATA!BP16</f>
        <v>0</v>
      </c>
      <c r="C25" s="1332" t="str">
        <f>IF($B25=0,"",_xlfn.XLOOKUP($B25,INPUT_DATA!$BP:$BP,INPUT_DATA!BQ:BQ))</f>
        <v/>
      </c>
      <c r="D25" s="146" t="str">
        <f>IF($B25=0,"",_xlfn.XLOOKUP($B25,INPUT_DATA!$BP:$BP,INPUT_DATA!BR:BR))</f>
        <v/>
      </c>
      <c r="E25" s="146" t="str">
        <f>IF($B25=0,"",_xlfn.XLOOKUP($B25,INPUT_DATA!$BP:$BP,INPUT_DATA!BS:BS))</f>
        <v/>
      </c>
      <c r="F25" s="146" t="str">
        <f t="shared" si="3"/>
        <v/>
      </c>
      <c r="G25" s="1332" t="str">
        <f>IF($B25=0,"",_xlfn.XLOOKUP($B25,INPUT_DATA!$BP:$BP,INPUT_DATA!BT:BT))</f>
        <v/>
      </c>
      <c r="H25" s="146" t="str">
        <f>IF($B25=0,"",_xlfn.XLOOKUP($B25,INPUT_DATA!$BP:$BP,INPUT_DATA!BU:BU))</f>
        <v/>
      </c>
      <c r="I25" s="146" t="str">
        <f>IF($B25=0,"",_xlfn.XLOOKUP($B25,INPUT_DATA!$BP:$BP,INPUT_DATA!BV:BV))</f>
        <v/>
      </c>
      <c r="J25" s="146" t="str">
        <f t="shared" si="4"/>
        <v/>
      </c>
      <c r="K25" s="1332" t="str">
        <f>IF($B25=0,"",_xlfn.XLOOKUP($B25,INPUT_DATA!$BP:$BP,INPUT_DATA!BW:BW))</f>
        <v/>
      </c>
      <c r="L25" s="146" t="str">
        <f>IF($B25=0,"",_xlfn.XLOOKUP($B25,INPUT_DATA!$BP:$BP,INPUT_DATA!BX:BX))</f>
        <v/>
      </c>
      <c r="M25" s="146" t="str">
        <f>IF($B25=0,"",_xlfn.XLOOKUP($B25,INPUT_DATA!$BP:$BP,INPUT_DATA!BY:BY))</f>
        <v/>
      </c>
      <c r="N25" s="146" t="str">
        <f t="shared" si="5"/>
        <v/>
      </c>
      <c r="O25" s="1313"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41"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41" t="str">
        <f t="shared" si="12"/>
        <v/>
      </c>
      <c r="AC25" s="145" t="str">
        <f t="shared" si="13"/>
        <v/>
      </c>
      <c r="AD25" s="1313"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41" t="str">
        <f t="shared" si="14"/>
        <v/>
      </c>
      <c r="AI25" s="145"/>
      <c r="AJ25" s="145" t="str">
        <f t="shared" si="15"/>
        <v/>
      </c>
      <c r="AK25" s="1313" t="str">
        <f>IF($B25=0,"",_xlfn.XLOOKUP($B25,INPUT_DATA!$BP:$BP,INPUT_DATA!CK:CK))</f>
        <v/>
      </c>
      <c r="AL25" s="145" t="str">
        <f t="shared" si="16"/>
        <v/>
      </c>
      <c r="AM25" s="1313" t="str">
        <f t="shared" si="17"/>
        <v/>
      </c>
    </row>
    <row r="26" spans="2:39">
      <c r="B26" s="143">
        <f>INPUT_DATA!BP17</f>
        <v>0</v>
      </c>
      <c r="C26" s="1332" t="str">
        <f>IF($B26=0,"",_xlfn.XLOOKUP($B26,INPUT_DATA!$BP:$BP,INPUT_DATA!BQ:BQ))</f>
        <v/>
      </c>
      <c r="D26" s="146" t="str">
        <f>IF($B26=0,"",_xlfn.XLOOKUP($B26,INPUT_DATA!$BP:$BP,INPUT_DATA!BR:BR))</f>
        <v/>
      </c>
      <c r="E26" s="146" t="str">
        <f>IF($B26=0,"",_xlfn.XLOOKUP($B26,INPUT_DATA!$BP:$BP,INPUT_DATA!BS:BS))</f>
        <v/>
      </c>
      <c r="F26" s="146" t="str">
        <f t="shared" si="3"/>
        <v/>
      </c>
      <c r="G26" s="1332" t="str">
        <f>IF($B26=0,"",_xlfn.XLOOKUP($B26,INPUT_DATA!$BP:$BP,INPUT_DATA!BT:BT))</f>
        <v/>
      </c>
      <c r="H26" s="146" t="str">
        <f>IF($B26=0,"",_xlfn.XLOOKUP($B26,INPUT_DATA!$BP:$BP,INPUT_DATA!BU:BU))</f>
        <v/>
      </c>
      <c r="I26" s="146" t="str">
        <f>IF($B26=0,"",_xlfn.XLOOKUP($B26,INPUT_DATA!$BP:$BP,INPUT_DATA!BV:BV))</f>
        <v/>
      </c>
      <c r="J26" s="146" t="str">
        <f t="shared" si="4"/>
        <v/>
      </c>
      <c r="K26" s="1332" t="str">
        <f>IF($B26=0,"",_xlfn.XLOOKUP($B26,INPUT_DATA!$BP:$BP,INPUT_DATA!BW:BW))</f>
        <v/>
      </c>
      <c r="L26" s="146" t="str">
        <f>IF($B26=0,"",_xlfn.XLOOKUP($B26,INPUT_DATA!$BP:$BP,INPUT_DATA!BX:BX))</f>
        <v/>
      </c>
      <c r="M26" s="146" t="str">
        <f>IF($B26=0,"",_xlfn.XLOOKUP($B26,INPUT_DATA!$BP:$BP,INPUT_DATA!BY:BY))</f>
        <v/>
      </c>
      <c r="N26" s="146" t="str">
        <f t="shared" si="5"/>
        <v/>
      </c>
      <c r="O26" s="1313"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41"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41" t="str">
        <f t="shared" si="12"/>
        <v/>
      </c>
      <c r="AC26" s="145" t="str">
        <f t="shared" si="13"/>
        <v/>
      </c>
      <c r="AD26" s="1313"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41" t="str">
        <f t="shared" si="14"/>
        <v/>
      </c>
      <c r="AI26" s="145"/>
      <c r="AJ26" s="145" t="str">
        <f t="shared" si="15"/>
        <v/>
      </c>
      <c r="AK26" s="1313" t="str">
        <f>IF($B26=0,"",_xlfn.XLOOKUP($B26,INPUT_DATA!$BP:$BP,INPUT_DATA!CK:CK))</f>
        <v/>
      </c>
      <c r="AL26" s="145" t="str">
        <f t="shared" si="16"/>
        <v/>
      </c>
      <c r="AM26" s="1313" t="str">
        <f t="shared" si="17"/>
        <v/>
      </c>
    </row>
    <row r="27" spans="2:39">
      <c r="B27" s="143">
        <f>INPUT_DATA!BP18</f>
        <v>0</v>
      </c>
      <c r="C27" s="1332" t="str">
        <f>IF($B27=0,"",_xlfn.XLOOKUP($B27,INPUT_DATA!$BP:$BP,INPUT_DATA!BQ:BQ))</f>
        <v/>
      </c>
      <c r="D27" s="146" t="str">
        <f>IF($B27=0,"",_xlfn.XLOOKUP($B27,INPUT_DATA!$BP:$BP,INPUT_DATA!BR:BR))</f>
        <v/>
      </c>
      <c r="E27" s="146" t="str">
        <f>IF($B27=0,"",_xlfn.XLOOKUP($B27,INPUT_DATA!$BP:$BP,INPUT_DATA!BS:BS))</f>
        <v/>
      </c>
      <c r="F27" s="146" t="str">
        <f t="shared" si="3"/>
        <v/>
      </c>
      <c r="G27" s="1332" t="str">
        <f>IF($B27=0,"",_xlfn.XLOOKUP($B27,INPUT_DATA!$BP:$BP,INPUT_DATA!BT:BT))</f>
        <v/>
      </c>
      <c r="H27" s="146" t="str">
        <f>IF($B27=0,"",_xlfn.XLOOKUP($B27,INPUT_DATA!$BP:$BP,INPUT_DATA!BU:BU))</f>
        <v/>
      </c>
      <c r="I27" s="146" t="str">
        <f>IF($B27=0,"",_xlfn.XLOOKUP($B27,INPUT_DATA!$BP:$BP,INPUT_DATA!BV:BV))</f>
        <v/>
      </c>
      <c r="J27" s="146" t="str">
        <f t="shared" si="4"/>
        <v/>
      </c>
      <c r="K27" s="1332" t="str">
        <f>IF($B27=0,"",_xlfn.XLOOKUP($B27,INPUT_DATA!$BP:$BP,INPUT_DATA!BW:BW))</f>
        <v/>
      </c>
      <c r="L27" s="146" t="str">
        <f>IF($B27=0,"",_xlfn.XLOOKUP($B27,INPUT_DATA!$BP:$BP,INPUT_DATA!BX:BX))</f>
        <v/>
      </c>
      <c r="M27" s="146" t="str">
        <f>IF($B27=0,"",_xlfn.XLOOKUP($B27,INPUT_DATA!$BP:$BP,INPUT_DATA!BY:BY))</f>
        <v/>
      </c>
      <c r="N27" s="146" t="str">
        <f t="shared" si="5"/>
        <v/>
      </c>
      <c r="O27" s="1313"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41"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41" t="str">
        <f t="shared" si="12"/>
        <v/>
      </c>
      <c r="AC27" s="145" t="str">
        <f t="shared" si="13"/>
        <v/>
      </c>
      <c r="AD27" s="1313"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41" t="str">
        <f t="shared" si="14"/>
        <v/>
      </c>
      <c r="AI27" s="145"/>
      <c r="AJ27" s="145" t="str">
        <f t="shared" si="15"/>
        <v/>
      </c>
      <c r="AK27" s="1313" t="str">
        <f>IF($B27=0,"",_xlfn.XLOOKUP($B27,INPUT_DATA!$BP:$BP,INPUT_DATA!CK:CK))</f>
        <v/>
      </c>
      <c r="AL27" s="145" t="str">
        <f t="shared" si="16"/>
        <v/>
      </c>
      <c r="AM27" s="1313" t="str">
        <f t="shared" si="17"/>
        <v/>
      </c>
    </row>
    <row r="28" spans="2:39">
      <c r="B28" s="143">
        <f>INPUT_DATA!BP19</f>
        <v>0</v>
      </c>
      <c r="C28" s="1332" t="str">
        <f>IF($B28=0,"",_xlfn.XLOOKUP($B28,INPUT_DATA!$BP:$BP,INPUT_DATA!BQ:BQ))</f>
        <v/>
      </c>
      <c r="D28" s="146" t="str">
        <f>IF($B28=0,"",_xlfn.XLOOKUP($B28,INPUT_DATA!$BP:$BP,INPUT_DATA!BR:BR))</f>
        <v/>
      </c>
      <c r="E28" s="146" t="str">
        <f>IF($B28=0,"",_xlfn.XLOOKUP($B28,INPUT_DATA!$BP:$BP,INPUT_DATA!BS:BS))</f>
        <v/>
      </c>
      <c r="F28" s="146" t="str">
        <f t="shared" si="3"/>
        <v/>
      </c>
      <c r="G28" s="1332" t="str">
        <f>IF($B28=0,"",_xlfn.XLOOKUP($B28,INPUT_DATA!$BP:$BP,INPUT_DATA!BT:BT))</f>
        <v/>
      </c>
      <c r="H28" s="146" t="str">
        <f>IF($B28=0,"",_xlfn.XLOOKUP($B28,INPUT_DATA!$BP:$BP,INPUT_DATA!BU:BU))</f>
        <v/>
      </c>
      <c r="I28" s="146" t="str">
        <f>IF($B28=0,"",_xlfn.XLOOKUP($B28,INPUT_DATA!$BP:$BP,INPUT_DATA!BV:BV))</f>
        <v/>
      </c>
      <c r="J28" s="146" t="str">
        <f t="shared" si="4"/>
        <v/>
      </c>
      <c r="K28" s="1332" t="str">
        <f>IF($B28=0,"",_xlfn.XLOOKUP($B28,INPUT_DATA!$BP:$BP,INPUT_DATA!BW:BW))</f>
        <v/>
      </c>
      <c r="L28" s="146" t="str">
        <f>IF($B28=0,"",_xlfn.XLOOKUP($B28,INPUT_DATA!$BP:$BP,INPUT_DATA!BX:BX))</f>
        <v/>
      </c>
      <c r="M28" s="146" t="str">
        <f>IF($B28=0,"",_xlfn.XLOOKUP($B28,INPUT_DATA!$BP:$BP,INPUT_DATA!BY:BY))</f>
        <v/>
      </c>
      <c r="N28" s="146" t="str">
        <f t="shared" si="5"/>
        <v/>
      </c>
      <c r="O28" s="1313"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41"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41" t="str">
        <f t="shared" si="12"/>
        <v/>
      </c>
      <c r="AC28" s="145" t="str">
        <f t="shared" si="13"/>
        <v/>
      </c>
      <c r="AD28" s="1313"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41" t="str">
        <f t="shared" si="14"/>
        <v/>
      </c>
      <c r="AI28" s="145"/>
      <c r="AJ28" s="145" t="str">
        <f t="shared" si="15"/>
        <v/>
      </c>
      <c r="AK28" s="1313" t="str">
        <f>IF($B28=0,"",_xlfn.XLOOKUP($B28,INPUT_DATA!$BP:$BP,INPUT_DATA!CK:CK))</f>
        <v/>
      </c>
      <c r="AL28" s="145" t="str">
        <f t="shared" si="16"/>
        <v/>
      </c>
      <c r="AM28" s="1313" t="str">
        <f t="shared" si="17"/>
        <v/>
      </c>
    </row>
    <row r="29" spans="2:39">
      <c r="B29" s="143">
        <f>INPUT_DATA!BP20</f>
        <v>0</v>
      </c>
      <c r="C29" s="1332" t="str">
        <f>IF($B29=0,"",_xlfn.XLOOKUP($B29,INPUT_DATA!$BP:$BP,INPUT_DATA!BQ:BQ))</f>
        <v/>
      </c>
      <c r="D29" s="146" t="str">
        <f>IF($B29=0,"",_xlfn.XLOOKUP($B29,INPUT_DATA!$BP:$BP,INPUT_DATA!BR:BR))</f>
        <v/>
      </c>
      <c r="E29" s="146" t="str">
        <f>IF($B29=0,"",_xlfn.XLOOKUP($B29,INPUT_DATA!$BP:$BP,INPUT_DATA!BS:BS))</f>
        <v/>
      </c>
      <c r="F29" s="146" t="str">
        <f t="shared" si="3"/>
        <v/>
      </c>
      <c r="G29" s="1332" t="str">
        <f>IF($B29=0,"",_xlfn.XLOOKUP($B29,INPUT_DATA!$BP:$BP,INPUT_DATA!BT:BT))</f>
        <v/>
      </c>
      <c r="H29" s="146" t="str">
        <f>IF($B29=0,"",_xlfn.XLOOKUP($B29,INPUT_DATA!$BP:$BP,INPUT_DATA!BU:BU))</f>
        <v/>
      </c>
      <c r="I29" s="146" t="str">
        <f>IF($B29=0,"",_xlfn.XLOOKUP($B29,INPUT_DATA!$BP:$BP,INPUT_DATA!BV:BV))</f>
        <v/>
      </c>
      <c r="J29" s="146" t="str">
        <f t="shared" si="4"/>
        <v/>
      </c>
      <c r="K29" s="1332" t="str">
        <f>IF($B29=0,"",_xlfn.XLOOKUP($B29,INPUT_DATA!$BP:$BP,INPUT_DATA!BW:BW))</f>
        <v/>
      </c>
      <c r="L29" s="146" t="str">
        <f>IF($B29=0,"",_xlfn.XLOOKUP($B29,INPUT_DATA!$BP:$BP,INPUT_DATA!BX:BX))</f>
        <v/>
      </c>
      <c r="M29" s="146" t="str">
        <f>IF($B29=0,"",_xlfn.XLOOKUP($B29,INPUT_DATA!$BP:$BP,INPUT_DATA!BY:BY))</f>
        <v/>
      </c>
      <c r="N29" s="146" t="str">
        <f t="shared" si="5"/>
        <v/>
      </c>
      <c r="O29" s="1313"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41"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41" t="str">
        <f t="shared" si="12"/>
        <v/>
      </c>
      <c r="AC29" s="145" t="str">
        <f t="shared" si="13"/>
        <v/>
      </c>
      <c r="AD29" s="1313"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41" t="str">
        <f t="shared" si="14"/>
        <v/>
      </c>
      <c r="AI29" s="145"/>
      <c r="AJ29" s="145" t="str">
        <f t="shared" si="15"/>
        <v/>
      </c>
      <c r="AK29" s="1313" t="str">
        <f>IF($B29=0,"",_xlfn.XLOOKUP($B29,INPUT_DATA!$BP:$BP,INPUT_DATA!CK:CK))</f>
        <v/>
      </c>
      <c r="AL29" s="145" t="str">
        <f t="shared" si="16"/>
        <v/>
      </c>
      <c r="AM29" s="1313" t="str">
        <f t="shared" si="17"/>
        <v/>
      </c>
    </row>
    <row r="30" spans="2:39">
      <c r="B30" s="143">
        <f>INPUT_DATA!BP21</f>
        <v>0</v>
      </c>
      <c r="C30" s="1332" t="str">
        <f>IF($B30=0,"",_xlfn.XLOOKUP($B30,INPUT_DATA!$BP:$BP,INPUT_DATA!BQ:BQ))</f>
        <v/>
      </c>
      <c r="D30" s="146" t="str">
        <f>IF($B30=0,"",_xlfn.XLOOKUP($B30,INPUT_DATA!$BP:$BP,INPUT_DATA!BR:BR))</f>
        <v/>
      </c>
      <c r="E30" s="146" t="str">
        <f>IF($B30=0,"",_xlfn.XLOOKUP($B30,INPUT_DATA!$BP:$BP,INPUT_DATA!BS:BS))</f>
        <v/>
      </c>
      <c r="F30" s="146" t="str">
        <f t="shared" si="3"/>
        <v/>
      </c>
      <c r="G30" s="1332" t="str">
        <f>IF($B30=0,"",_xlfn.XLOOKUP($B30,INPUT_DATA!$BP:$BP,INPUT_DATA!BT:BT))</f>
        <v/>
      </c>
      <c r="H30" s="146" t="str">
        <f>IF($B30=0,"",_xlfn.XLOOKUP($B30,INPUT_DATA!$BP:$BP,INPUT_DATA!BU:BU))</f>
        <v/>
      </c>
      <c r="I30" s="146" t="str">
        <f>IF($B30=0,"",_xlfn.XLOOKUP($B30,INPUT_DATA!$BP:$BP,INPUT_DATA!BV:BV))</f>
        <v/>
      </c>
      <c r="J30" s="146" t="str">
        <f t="shared" si="4"/>
        <v/>
      </c>
      <c r="K30" s="1332" t="str">
        <f>IF($B30=0,"",_xlfn.XLOOKUP($B30,INPUT_DATA!$BP:$BP,INPUT_DATA!BW:BW))</f>
        <v/>
      </c>
      <c r="L30" s="146" t="str">
        <f>IF($B30=0,"",_xlfn.XLOOKUP($B30,INPUT_DATA!$BP:$BP,INPUT_DATA!BX:BX))</f>
        <v/>
      </c>
      <c r="M30" s="146" t="str">
        <f>IF($B30=0,"",_xlfn.XLOOKUP($B30,INPUT_DATA!$BP:$BP,INPUT_DATA!BY:BY))</f>
        <v/>
      </c>
      <c r="N30" s="146" t="str">
        <f t="shared" si="5"/>
        <v/>
      </c>
      <c r="O30" s="1313"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41"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41" t="str">
        <f t="shared" si="12"/>
        <v/>
      </c>
      <c r="AC30" s="145" t="str">
        <f t="shared" si="13"/>
        <v/>
      </c>
      <c r="AD30" s="1313"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41" t="str">
        <f t="shared" si="14"/>
        <v/>
      </c>
      <c r="AI30" s="145"/>
      <c r="AJ30" s="145" t="str">
        <f t="shared" si="15"/>
        <v/>
      </c>
      <c r="AK30" s="1313" t="str">
        <f>IF($B30=0,"",_xlfn.XLOOKUP($B30,INPUT_DATA!$BP:$BP,INPUT_DATA!CK:CK))</f>
        <v/>
      </c>
      <c r="AL30" s="145" t="str">
        <f t="shared" si="16"/>
        <v/>
      </c>
      <c r="AM30" s="1313" t="str">
        <f t="shared" si="17"/>
        <v/>
      </c>
    </row>
    <row r="31" spans="2:39">
      <c r="B31" s="143">
        <f>INPUT_DATA!BP22</f>
        <v>0</v>
      </c>
      <c r="C31" s="1332" t="str">
        <f>IF($B31=0,"",_xlfn.XLOOKUP($B31,INPUT_DATA!$BP:$BP,INPUT_DATA!BQ:BQ))</f>
        <v/>
      </c>
      <c r="D31" s="146" t="str">
        <f>IF($B31=0,"",_xlfn.XLOOKUP($B31,INPUT_DATA!$BP:$BP,INPUT_DATA!BR:BR))</f>
        <v/>
      </c>
      <c r="E31" s="146" t="str">
        <f>IF($B31=0,"",_xlfn.XLOOKUP($B31,INPUT_DATA!$BP:$BP,INPUT_DATA!BS:BS))</f>
        <v/>
      </c>
      <c r="F31" s="146" t="str">
        <f t="shared" si="3"/>
        <v/>
      </c>
      <c r="G31" s="1332" t="str">
        <f>IF($B31=0,"",_xlfn.XLOOKUP($B31,INPUT_DATA!$BP:$BP,INPUT_DATA!BT:BT))</f>
        <v/>
      </c>
      <c r="H31" s="146" t="str">
        <f>IF($B31=0,"",_xlfn.XLOOKUP($B31,INPUT_DATA!$BP:$BP,INPUT_DATA!BU:BU))</f>
        <v/>
      </c>
      <c r="I31" s="146" t="str">
        <f>IF($B31=0,"",_xlfn.XLOOKUP($B31,INPUT_DATA!$BP:$BP,INPUT_DATA!BV:BV))</f>
        <v/>
      </c>
      <c r="J31" s="146" t="str">
        <f t="shared" si="4"/>
        <v/>
      </c>
      <c r="K31" s="1332" t="str">
        <f>IF($B31=0,"",_xlfn.XLOOKUP($B31,INPUT_DATA!$BP:$BP,INPUT_DATA!BW:BW))</f>
        <v/>
      </c>
      <c r="L31" s="146" t="str">
        <f>IF($B31=0,"",_xlfn.XLOOKUP($B31,INPUT_DATA!$BP:$BP,INPUT_DATA!BX:BX))</f>
        <v/>
      </c>
      <c r="M31" s="146" t="str">
        <f>IF($B31=0,"",_xlfn.XLOOKUP($B31,INPUT_DATA!$BP:$BP,INPUT_DATA!BY:BY))</f>
        <v/>
      </c>
      <c r="N31" s="146" t="str">
        <f t="shared" si="5"/>
        <v/>
      </c>
      <c r="O31" s="1313"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41"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41" t="str">
        <f t="shared" si="12"/>
        <v/>
      </c>
      <c r="AC31" s="145" t="str">
        <f t="shared" si="13"/>
        <v/>
      </c>
      <c r="AD31" s="1313"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41" t="str">
        <f t="shared" si="14"/>
        <v/>
      </c>
      <c r="AI31" s="145"/>
      <c r="AJ31" s="145" t="str">
        <f t="shared" si="15"/>
        <v/>
      </c>
      <c r="AK31" s="1313" t="str">
        <f>IF($B31=0,"",_xlfn.XLOOKUP($B31,INPUT_DATA!$BP:$BP,INPUT_DATA!CK:CK))</f>
        <v/>
      </c>
      <c r="AL31" s="145" t="str">
        <f t="shared" si="16"/>
        <v/>
      </c>
      <c r="AM31" s="1313" t="str">
        <f t="shared" si="17"/>
        <v/>
      </c>
    </row>
    <row r="32" spans="2:39">
      <c r="B32" s="143">
        <f>INPUT_DATA!BP23</f>
        <v>0</v>
      </c>
      <c r="C32" s="1332" t="str">
        <f>IF($B32=0,"",_xlfn.XLOOKUP($B32,INPUT_DATA!$BP:$BP,INPUT_DATA!BQ:BQ))</f>
        <v/>
      </c>
      <c r="D32" s="146" t="str">
        <f>IF($B32=0,"",_xlfn.XLOOKUP($B32,INPUT_DATA!$BP:$BP,INPUT_DATA!BR:BR))</f>
        <v/>
      </c>
      <c r="E32" s="146" t="str">
        <f>IF($B32=0,"",_xlfn.XLOOKUP($B32,INPUT_DATA!$BP:$BP,INPUT_DATA!BS:BS))</f>
        <v/>
      </c>
      <c r="F32" s="146" t="str">
        <f t="shared" si="3"/>
        <v/>
      </c>
      <c r="G32" s="1332" t="str">
        <f>IF($B32=0,"",_xlfn.XLOOKUP($B32,INPUT_DATA!$BP:$BP,INPUT_DATA!BT:BT))</f>
        <v/>
      </c>
      <c r="H32" s="146" t="str">
        <f>IF($B32=0,"",_xlfn.XLOOKUP($B32,INPUT_DATA!$BP:$BP,INPUT_DATA!BU:BU))</f>
        <v/>
      </c>
      <c r="I32" s="146" t="str">
        <f>IF($B32=0,"",_xlfn.XLOOKUP($B32,INPUT_DATA!$BP:$BP,INPUT_DATA!BV:BV))</f>
        <v/>
      </c>
      <c r="J32" s="146" t="str">
        <f t="shared" si="4"/>
        <v/>
      </c>
      <c r="K32" s="1332" t="str">
        <f>IF($B32=0,"",_xlfn.XLOOKUP($B32,INPUT_DATA!$BP:$BP,INPUT_DATA!BW:BW))</f>
        <v/>
      </c>
      <c r="L32" s="146" t="str">
        <f>IF($B32=0,"",_xlfn.XLOOKUP($B32,INPUT_DATA!$BP:$BP,INPUT_DATA!BX:BX))</f>
        <v/>
      </c>
      <c r="M32" s="146" t="str">
        <f>IF($B32=0,"",_xlfn.XLOOKUP($B32,INPUT_DATA!$BP:$BP,INPUT_DATA!BY:BY))</f>
        <v/>
      </c>
      <c r="N32" s="146" t="str">
        <f t="shared" si="5"/>
        <v/>
      </c>
      <c r="O32" s="1313"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41"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41" t="str">
        <f t="shared" si="12"/>
        <v/>
      </c>
      <c r="AC32" s="145" t="str">
        <f t="shared" si="13"/>
        <v/>
      </c>
      <c r="AD32" s="1313"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41" t="str">
        <f t="shared" si="14"/>
        <v/>
      </c>
      <c r="AI32" s="145"/>
      <c r="AJ32" s="145" t="str">
        <f t="shared" si="15"/>
        <v/>
      </c>
      <c r="AK32" s="1313" t="str">
        <f>IF($B32=0,"",_xlfn.XLOOKUP($B32,INPUT_DATA!$BP:$BP,INPUT_DATA!CK:CK))</f>
        <v/>
      </c>
      <c r="AL32" s="145" t="str">
        <f t="shared" si="16"/>
        <v/>
      </c>
      <c r="AM32" s="1313" t="str">
        <f t="shared" si="17"/>
        <v/>
      </c>
    </row>
    <row r="33" spans="2:39">
      <c r="B33" s="143">
        <f>INPUT_DATA!BP24</f>
        <v>0</v>
      </c>
      <c r="C33" s="1332" t="str">
        <f>IF($B33=0,"",_xlfn.XLOOKUP($B33,INPUT_DATA!$BP:$BP,INPUT_DATA!BQ:BQ))</f>
        <v/>
      </c>
      <c r="D33" s="146" t="str">
        <f>IF($B33=0,"",_xlfn.XLOOKUP($B33,INPUT_DATA!$BP:$BP,INPUT_DATA!BR:BR))</f>
        <v/>
      </c>
      <c r="E33" s="146" t="str">
        <f>IF($B33=0,"",_xlfn.XLOOKUP($B33,INPUT_DATA!$BP:$BP,INPUT_DATA!BS:BS))</f>
        <v/>
      </c>
      <c r="F33" s="146" t="str">
        <f t="shared" si="3"/>
        <v/>
      </c>
      <c r="G33" s="1332" t="str">
        <f>IF($B33=0,"",_xlfn.XLOOKUP($B33,INPUT_DATA!$BP:$BP,INPUT_DATA!BT:BT))</f>
        <v/>
      </c>
      <c r="H33" s="146" t="str">
        <f>IF($B33=0,"",_xlfn.XLOOKUP($B33,INPUT_DATA!$BP:$BP,INPUT_DATA!BU:BU))</f>
        <v/>
      </c>
      <c r="I33" s="146" t="str">
        <f>IF($B33=0,"",_xlfn.XLOOKUP($B33,INPUT_DATA!$BP:$BP,INPUT_DATA!BV:BV))</f>
        <v/>
      </c>
      <c r="J33" s="146" t="str">
        <f t="shared" si="4"/>
        <v/>
      </c>
      <c r="K33" s="1332" t="str">
        <f>IF($B33=0,"",_xlfn.XLOOKUP($B33,INPUT_DATA!$BP:$BP,INPUT_DATA!BW:BW))</f>
        <v/>
      </c>
      <c r="L33" s="146" t="str">
        <f>IF($B33=0,"",_xlfn.XLOOKUP($B33,INPUT_DATA!$BP:$BP,INPUT_DATA!BX:BX))</f>
        <v/>
      </c>
      <c r="M33" s="146" t="str">
        <f>IF($B33=0,"",_xlfn.XLOOKUP($B33,INPUT_DATA!$BP:$BP,INPUT_DATA!BY:BY))</f>
        <v/>
      </c>
      <c r="N33" s="146" t="str">
        <f t="shared" si="5"/>
        <v/>
      </c>
      <c r="O33" s="1313"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41"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41" t="str">
        <f t="shared" si="12"/>
        <v/>
      </c>
      <c r="AC33" s="145" t="str">
        <f t="shared" si="13"/>
        <v/>
      </c>
      <c r="AD33" s="1313"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41" t="str">
        <f t="shared" si="14"/>
        <v/>
      </c>
      <c r="AI33" s="145"/>
      <c r="AJ33" s="145" t="str">
        <f t="shared" si="15"/>
        <v/>
      </c>
      <c r="AK33" s="1313" t="str">
        <f>IF($B33=0,"",_xlfn.XLOOKUP($B33,INPUT_DATA!$BP:$BP,INPUT_DATA!CK:CK))</f>
        <v/>
      </c>
      <c r="AL33" s="145" t="str">
        <f t="shared" si="16"/>
        <v/>
      </c>
      <c r="AM33" s="1313" t="str">
        <f t="shared" si="17"/>
        <v/>
      </c>
    </row>
    <row r="34" spans="2:39">
      <c r="B34" s="143">
        <f>INPUT_DATA!BP25</f>
        <v>0</v>
      </c>
      <c r="C34" s="1332" t="str">
        <f>IF($B34=0,"",_xlfn.XLOOKUP($B34,INPUT_DATA!$BP:$BP,INPUT_DATA!BQ:BQ))</f>
        <v/>
      </c>
      <c r="D34" s="146" t="str">
        <f>IF($B34=0,"",_xlfn.XLOOKUP($B34,INPUT_DATA!$BP:$BP,INPUT_DATA!BR:BR))</f>
        <v/>
      </c>
      <c r="E34" s="146" t="str">
        <f>IF($B34=0,"",_xlfn.XLOOKUP($B34,INPUT_DATA!$BP:$BP,INPUT_DATA!BS:BS))</f>
        <v/>
      </c>
      <c r="F34" s="146" t="str">
        <f t="shared" si="3"/>
        <v/>
      </c>
      <c r="G34" s="1332" t="str">
        <f>IF($B34=0,"",_xlfn.XLOOKUP($B34,INPUT_DATA!$BP:$BP,INPUT_DATA!BT:BT))</f>
        <v/>
      </c>
      <c r="H34" s="146" t="str">
        <f>IF($B34=0,"",_xlfn.XLOOKUP($B34,INPUT_DATA!$BP:$BP,INPUT_DATA!BU:BU))</f>
        <v/>
      </c>
      <c r="I34" s="146" t="str">
        <f>IF($B34=0,"",_xlfn.XLOOKUP($B34,INPUT_DATA!$BP:$BP,INPUT_DATA!BV:BV))</f>
        <v/>
      </c>
      <c r="J34" s="146" t="str">
        <f t="shared" si="4"/>
        <v/>
      </c>
      <c r="K34" s="1332" t="str">
        <f>IF($B34=0,"",_xlfn.XLOOKUP($B34,INPUT_DATA!$BP:$BP,INPUT_DATA!BW:BW))</f>
        <v/>
      </c>
      <c r="L34" s="146" t="str">
        <f>IF($B34=0,"",_xlfn.XLOOKUP($B34,INPUT_DATA!$BP:$BP,INPUT_DATA!BX:BX))</f>
        <v/>
      </c>
      <c r="M34" s="146" t="str">
        <f>IF($B34=0,"",_xlfn.XLOOKUP($B34,INPUT_DATA!$BP:$BP,INPUT_DATA!BY:BY))</f>
        <v/>
      </c>
      <c r="N34" s="146" t="str">
        <f t="shared" si="5"/>
        <v/>
      </c>
      <c r="O34" s="1313"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41"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41" t="str">
        <f t="shared" si="12"/>
        <v/>
      </c>
      <c r="AC34" s="145" t="str">
        <f t="shared" si="13"/>
        <v/>
      </c>
      <c r="AD34" s="1313"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41" t="str">
        <f t="shared" si="14"/>
        <v/>
      </c>
      <c r="AI34" s="145"/>
      <c r="AJ34" s="145" t="str">
        <f t="shared" si="15"/>
        <v/>
      </c>
      <c r="AK34" s="1313" t="str">
        <f>IF($B34=0,"",_xlfn.XLOOKUP($B34,INPUT_DATA!$BP:$BP,INPUT_DATA!CK:CK))</f>
        <v/>
      </c>
      <c r="AL34" s="145" t="str">
        <f t="shared" si="16"/>
        <v/>
      </c>
      <c r="AM34" s="1313" t="str">
        <f t="shared" si="17"/>
        <v/>
      </c>
    </row>
    <row r="35" spans="2:39">
      <c r="B35" s="143">
        <f>INPUT_DATA!BP26</f>
        <v>0</v>
      </c>
      <c r="C35" s="1332" t="str">
        <f>IF($B35=0,"",_xlfn.XLOOKUP($B35,INPUT_DATA!$BP:$BP,INPUT_DATA!BQ:BQ))</f>
        <v/>
      </c>
      <c r="D35" s="146" t="str">
        <f>IF($B35=0,"",_xlfn.XLOOKUP($B35,INPUT_DATA!$BP:$BP,INPUT_DATA!BR:BR))</f>
        <v/>
      </c>
      <c r="E35" s="146" t="str">
        <f>IF($B35=0,"",_xlfn.XLOOKUP($B35,INPUT_DATA!$BP:$BP,INPUT_DATA!BS:BS))</f>
        <v/>
      </c>
      <c r="F35" s="146" t="str">
        <f t="shared" si="3"/>
        <v/>
      </c>
      <c r="G35" s="1332" t="str">
        <f>IF($B35=0,"",_xlfn.XLOOKUP($B35,INPUT_DATA!$BP:$BP,INPUT_DATA!BT:BT))</f>
        <v/>
      </c>
      <c r="H35" s="146" t="str">
        <f>IF($B35=0,"",_xlfn.XLOOKUP($B35,INPUT_DATA!$BP:$BP,INPUT_DATA!BU:BU))</f>
        <v/>
      </c>
      <c r="I35" s="146" t="str">
        <f>IF($B35=0,"",_xlfn.XLOOKUP($B35,INPUT_DATA!$BP:$BP,INPUT_DATA!BV:BV))</f>
        <v/>
      </c>
      <c r="J35" s="146" t="str">
        <f t="shared" si="4"/>
        <v/>
      </c>
      <c r="K35" s="1332" t="str">
        <f>IF($B35=0,"",_xlfn.XLOOKUP($B35,INPUT_DATA!$BP:$BP,INPUT_DATA!BW:BW))</f>
        <v/>
      </c>
      <c r="L35" s="146" t="str">
        <f>IF($B35=0,"",_xlfn.XLOOKUP($B35,INPUT_DATA!$BP:$BP,INPUT_DATA!BX:BX))</f>
        <v/>
      </c>
      <c r="M35" s="146" t="str">
        <f>IF($B35=0,"",_xlfn.XLOOKUP($B35,INPUT_DATA!$BP:$BP,INPUT_DATA!BY:BY))</f>
        <v/>
      </c>
      <c r="N35" s="146" t="str">
        <f t="shared" si="5"/>
        <v/>
      </c>
      <c r="O35" s="1313"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41"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41" t="str">
        <f t="shared" si="12"/>
        <v/>
      </c>
      <c r="AC35" s="145" t="str">
        <f t="shared" si="13"/>
        <v/>
      </c>
      <c r="AD35" s="1313"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41" t="str">
        <f t="shared" si="14"/>
        <v/>
      </c>
      <c r="AI35" s="145"/>
      <c r="AJ35" s="145" t="str">
        <f t="shared" si="15"/>
        <v/>
      </c>
      <c r="AK35" s="1313" t="str">
        <f>IF($B35=0,"",_xlfn.XLOOKUP($B35,INPUT_DATA!$BP:$BP,INPUT_DATA!CK:CK))</f>
        <v/>
      </c>
      <c r="AL35" s="145" t="str">
        <f t="shared" si="16"/>
        <v/>
      </c>
      <c r="AM35" s="1313" t="str">
        <f t="shared" si="17"/>
        <v/>
      </c>
    </row>
    <row r="36" spans="2:39">
      <c r="B36" s="143">
        <f>INPUT_DATA!BP27</f>
        <v>0</v>
      </c>
      <c r="C36" s="1332" t="str">
        <f>IF($B36=0,"",_xlfn.XLOOKUP($B36,INPUT_DATA!$BP:$BP,INPUT_DATA!BQ:BQ))</f>
        <v/>
      </c>
      <c r="D36" s="146" t="str">
        <f>IF($B36=0,"",_xlfn.XLOOKUP($B36,INPUT_DATA!$BP:$BP,INPUT_DATA!BR:BR))</f>
        <v/>
      </c>
      <c r="E36" s="146" t="str">
        <f>IF($B36=0,"",_xlfn.XLOOKUP($B36,INPUT_DATA!$BP:$BP,INPUT_DATA!BS:BS))</f>
        <v/>
      </c>
      <c r="F36" s="146" t="str">
        <f t="shared" si="3"/>
        <v/>
      </c>
      <c r="G36" s="1332" t="str">
        <f>IF($B36=0,"",_xlfn.XLOOKUP($B36,INPUT_DATA!$BP:$BP,INPUT_DATA!BT:BT))</f>
        <v/>
      </c>
      <c r="H36" s="146" t="str">
        <f>IF($B36=0,"",_xlfn.XLOOKUP($B36,INPUT_DATA!$BP:$BP,INPUT_DATA!BU:BU))</f>
        <v/>
      </c>
      <c r="I36" s="146" t="str">
        <f>IF($B36=0,"",_xlfn.XLOOKUP($B36,INPUT_DATA!$BP:$BP,INPUT_DATA!BV:BV))</f>
        <v/>
      </c>
      <c r="J36" s="146" t="str">
        <f t="shared" si="4"/>
        <v/>
      </c>
      <c r="K36" s="1332" t="str">
        <f>IF($B36=0,"",_xlfn.XLOOKUP($B36,INPUT_DATA!$BP:$BP,INPUT_DATA!BW:BW))</f>
        <v/>
      </c>
      <c r="L36" s="146" t="str">
        <f>IF($B36=0,"",_xlfn.XLOOKUP($B36,INPUT_DATA!$BP:$BP,INPUT_DATA!BX:BX))</f>
        <v/>
      </c>
      <c r="M36" s="146" t="str">
        <f>IF($B36=0,"",_xlfn.XLOOKUP($B36,INPUT_DATA!$BP:$BP,INPUT_DATA!BY:BY))</f>
        <v/>
      </c>
      <c r="N36" s="146" t="str">
        <f t="shared" si="5"/>
        <v/>
      </c>
      <c r="O36" s="1313"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41"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41" t="str">
        <f t="shared" si="12"/>
        <v/>
      </c>
      <c r="AC36" s="145" t="str">
        <f t="shared" si="13"/>
        <v/>
      </c>
      <c r="AD36" s="1313"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41" t="str">
        <f t="shared" si="14"/>
        <v/>
      </c>
      <c r="AI36" s="145"/>
      <c r="AJ36" s="145" t="str">
        <f t="shared" si="15"/>
        <v/>
      </c>
      <c r="AK36" s="1313" t="str">
        <f>IF($B36=0,"",_xlfn.XLOOKUP($B36,INPUT_DATA!$BP:$BP,INPUT_DATA!CK:CK))</f>
        <v/>
      </c>
      <c r="AL36" s="145" t="str">
        <f t="shared" si="16"/>
        <v/>
      </c>
      <c r="AM36" s="1313" t="str">
        <f t="shared" si="17"/>
        <v/>
      </c>
    </row>
    <row r="37" spans="2:39">
      <c r="B37" s="143">
        <f>INPUT_DATA!BP28</f>
        <v>0</v>
      </c>
      <c r="C37" s="1332" t="str">
        <f>IF($B37=0,"",_xlfn.XLOOKUP($B37,INPUT_DATA!$BP:$BP,INPUT_DATA!BQ:BQ))</f>
        <v/>
      </c>
      <c r="D37" s="146" t="str">
        <f>IF($B37=0,"",_xlfn.XLOOKUP($B37,INPUT_DATA!$BP:$BP,INPUT_DATA!BR:BR))</f>
        <v/>
      </c>
      <c r="E37" s="146" t="str">
        <f>IF($B37=0,"",_xlfn.XLOOKUP($B37,INPUT_DATA!$BP:$BP,INPUT_DATA!BS:BS))</f>
        <v/>
      </c>
      <c r="F37" s="146" t="str">
        <f t="shared" si="3"/>
        <v/>
      </c>
      <c r="G37" s="1332" t="str">
        <f>IF($B37=0,"",_xlfn.XLOOKUP($B37,INPUT_DATA!$BP:$BP,INPUT_DATA!BT:BT))</f>
        <v/>
      </c>
      <c r="H37" s="146" t="str">
        <f>IF($B37=0,"",_xlfn.XLOOKUP($B37,INPUT_DATA!$BP:$BP,INPUT_DATA!BU:BU))</f>
        <v/>
      </c>
      <c r="I37" s="146" t="str">
        <f>IF($B37=0,"",_xlfn.XLOOKUP($B37,INPUT_DATA!$BP:$BP,INPUT_DATA!BV:BV))</f>
        <v/>
      </c>
      <c r="J37" s="146" t="str">
        <f t="shared" si="4"/>
        <v/>
      </c>
      <c r="K37" s="1332" t="str">
        <f>IF($B37=0,"",_xlfn.XLOOKUP($B37,INPUT_DATA!$BP:$BP,INPUT_DATA!BW:BW))</f>
        <v/>
      </c>
      <c r="L37" s="146" t="str">
        <f>IF($B37=0,"",_xlfn.XLOOKUP($B37,INPUT_DATA!$BP:$BP,INPUT_DATA!BX:BX))</f>
        <v/>
      </c>
      <c r="M37" s="146" t="str">
        <f>IF($B37=0,"",_xlfn.XLOOKUP($B37,INPUT_DATA!$BP:$BP,INPUT_DATA!BY:BY))</f>
        <v/>
      </c>
      <c r="N37" s="146" t="str">
        <f t="shared" si="5"/>
        <v/>
      </c>
      <c r="O37" s="1313"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41"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41" t="str">
        <f t="shared" si="12"/>
        <v/>
      </c>
      <c r="AC37" s="145" t="str">
        <f t="shared" si="13"/>
        <v/>
      </c>
      <c r="AD37" s="1313"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41" t="str">
        <f t="shared" si="14"/>
        <v/>
      </c>
      <c r="AI37" s="145"/>
      <c r="AJ37" s="145" t="str">
        <f t="shared" si="15"/>
        <v/>
      </c>
      <c r="AK37" s="1313" t="str">
        <f>IF($B37=0,"",_xlfn.XLOOKUP($B37,INPUT_DATA!$BP:$BP,INPUT_DATA!CK:CK))</f>
        <v/>
      </c>
      <c r="AL37" s="145" t="str">
        <f t="shared" si="16"/>
        <v/>
      </c>
      <c r="AM37" s="1313" t="str">
        <f t="shared" si="17"/>
        <v/>
      </c>
    </row>
    <row r="38" spans="2:39">
      <c r="B38" s="143">
        <f>INPUT_DATA!BP29</f>
        <v>0</v>
      </c>
      <c r="C38" s="1332" t="str">
        <f>IF($B38=0,"",_xlfn.XLOOKUP($B38,INPUT_DATA!$BP:$BP,INPUT_DATA!BQ:BQ))</f>
        <v/>
      </c>
      <c r="D38" s="146" t="str">
        <f>IF($B38=0,"",_xlfn.XLOOKUP($B38,INPUT_DATA!$BP:$BP,INPUT_DATA!BR:BR))</f>
        <v/>
      </c>
      <c r="E38" s="146" t="str">
        <f>IF($B38=0,"",_xlfn.XLOOKUP($B38,INPUT_DATA!$BP:$BP,INPUT_DATA!BS:BS))</f>
        <v/>
      </c>
      <c r="F38" s="146" t="str">
        <f t="shared" si="3"/>
        <v/>
      </c>
      <c r="G38" s="1332" t="str">
        <f>IF($B38=0,"",_xlfn.XLOOKUP($B38,INPUT_DATA!$BP:$BP,INPUT_DATA!BT:BT))</f>
        <v/>
      </c>
      <c r="H38" s="146" t="str">
        <f>IF($B38=0,"",_xlfn.XLOOKUP($B38,INPUT_DATA!$BP:$BP,INPUT_DATA!BU:BU))</f>
        <v/>
      </c>
      <c r="I38" s="146" t="str">
        <f>IF($B38=0,"",_xlfn.XLOOKUP($B38,INPUT_DATA!$BP:$BP,INPUT_DATA!BV:BV))</f>
        <v/>
      </c>
      <c r="J38" s="146" t="str">
        <f t="shared" si="4"/>
        <v/>
      </c>
      <c r="K38" s="1332" t="str">
        <f>IF($B38=0,"",_xlfn.XLOOKUP($B38,INPUT_DATA!$BP:$BP,INPUT_DATA!BW:BW))</f>
        <v/>
      </c>
      <c r="L38" s="146" t="str">
        <f>IF($B38=0,"",_xlfn.XLOOKUP($B38,INPUT_DATA!$BP:$BP,INPUT_DATA!BX:BX))</f>
        <v/>
      </c>
      <c r="M38" s="146" t="str">
        <f>IF($B38=0,"",_xlfn.XLOOKUP($B38,INPUT_DATA!$BP:$BP,INPUT_DATA!BY:BY))</f>
        <v/>
      </c>
      <c r="N38" s="146" t="str">
        <f t="shared" si="5"/>
        <v/>
      </c>
      <c r="O38" s="1313"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41"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41" t="str">
        <f t="shared" si="12"/>
        <v/>
      </c>
      <c r="AC38" s="145" t="str">
        <f t="shared" si="13"/>
        <v/>
      </c>
      <c r="AD38" s="1313"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41" t="str">
        <f t="shared" si="14"/>
        <v/>
      </c>
      <c r="AI38" s="145"/>
      <c r="AJ38" s="145" t="str">
        <f t="shared" si="15"/>
        <v/>
      </c>
      <c r="AK38" s="1313" t="str">
        <f>IF($B38=0,"",_xlfn.XLOOKUP($B38,INPUT_DATA!$BP:$BP,INPUT_DATA!CK:CK))</f>
        <v/>
      </c>
      <c r="AL38" s="145" t="str">
        <f t="shared" si="16"/>
        <v/>
      </c>
      <c r="AM38" s="1313" t="str">
        <f t="shared" si="17"/>
        <v/>
      </c>
    </row>
    <row r="39" spans="2:39">
      <c r="B39" s="143">
        <f>INPUT_DATA!BP30</f>
        <v>0</v>
      </c>
      <c r="C39" s="1332" t="str">
        <f>IF($B39=0,"",_xlfn.XLOOKUP($B39,INPUT_DATA!$BP:$BP,INPUT_DATA!BQ:BQ))</f>
        <v/>
      </c>
      <c r="D39" s="146" t="str">
        <f>IF($B39=0,"",_xlfn.XLOOKUP($B39,INPUT_DATA!$BP:$BP,INPUT_DATA!BR:BR))</f>
        <v/>
      </c>
      <c r="E39" s="146" t="str">
        <f>IF($B39=0,"",_xlfn.XLOOKUP($B39,INPUT_DATA!$BP:$BP,INPUT_DATA!BS:BS))</f>
        <v/>
      </c>
      <c r="F39" s="146" t="str">
        <f t="shared" si="3"/>
        <v/>
      </c>
      <c r="G39" s="1332" t="str">
        <f>IF($B39=0,"",_xlfn.XLOOKUP($B39,INPUT_DATA!$BP:$BP,INPUT_DATA!BT:BT))</f>
        <v/>
      </c>
      <c r="H39" s="146" t="str">
        <f>IF($B39=0,"",_xlfn.XLOOKUP($B39,INPUT_DATA!$BP:$BP,INPUT_DATA!BU:BU))</f>
        <v/>
      </c>
      <c r="I39" s="146" t="str">
        <f>IF($B39=0,"",_xlfn.XLOOKUP($B39,INPUT_DATA!$BP:$BP,INPUT_DATA!BV:BV))</f>
        <v/>
      </c>
      <c r="J39" s="146" t="str">
        <f t="shared" si="4"/>
        <v/>
      </c>
      <c r="K39" s="1332" t="str">
        <f>IF($B39=0,"",_xlfn.XLOOKUP($B39,INPUT_DATA!$BP:$BP,INPUT_DATA!BW:BW))</f>
        <v/>
      </c>
      <c r="L39" s="146" t="str">
        <f>IF($B39=0,"",_xlfn.XLOOKUP($B39,INPUT_DATA!$BP:$BP,INPUT_DATA!BX:BX))</f>
        <v/>
      </c>
      <c r="M39" s="146" t="str">
        <f>IF($B39=0,"",_xlfn.XLOOKUP($B39,INPUT_DATA!$BP:$BP,INPUT_DATA!BY:BY))</f>
        <v/>
      </c>
      <c r="N39" s="146" t="str">
        <f t="shared" si="5"/>
        <v/>
      </c>
      <c r="O39" s="1313"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41"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41" t="str">
        <f t="shared" si="12"/>
        <v/>
      </c>
      <c r="AC39" s="145" t="str">
        <f t="shared" si="13"/>
        <v/>
      </c>
      <c r="AD39" s="1313"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41" t="str">
        <f t="shared" si="14"/>
        <v/>
      </c>
      <c r="AI39" s="145"/>
      <c r="AJ39" s="145" t="str">
        <f t="shared" si="15"/>
        <v/>
      </c>
      <c r="AK39" s="1313" t="str">
        <f>IF($B39=0,"",_xlfn.XLOOKUP($B39,INPUT_DATA!$BP:$BP,INPUT_DATA!CK:CK))</f>
        <v/>
      </c>
      <c r="AL39" s="145" t="str">
        <f t="shared" si="16"/>
        <v/>
      </c>
      <c r="AM39" s="1313" t="str">
        <f t="shared" si="17"/>
        <v/>
      </c>
    </row>
    <row r="40" spans="2:39">
      <c r="B40" s="143">
        <f>INPUT_DATA!BP31</f>
        <v>0</v>
      </c>
      <c r="C40" s="1332" t="str">
        <f>IF($B40=0,"",_xlfn.XLOOKUP($B40,INPUT_DATA!$BP:$BP,INPUT_DATA!BQ:BQ))</f>
        <v/>
      </c>
      <c r="D40" s="146" t="str">
        <f>IF($B40=0,"",_xlfn.XLOOKUP($B40,INPUT_DATA!$BP:$BP,INPUT_DATA!BR:BR))</f>
        <v/>
      </c>
      <c r="E40" s="146" t="str">
        <f>IF($B40=0,"",_xlfn.XLOOKUP($B40,INPUT_DATA!$BP:$BP,INPUT_DATA!BS:BS))</f>
        <v/>
      </c>
      <c r="F40" s="146" t="str">
        <f t="shared" si="3"/>
        <v/>
      </c>
      <c r="G40" s="1332" t="str">
        <f>IF($B40=0,"",_xlfn.XLOOKUP($B40,INPUT_DATA!$BP:$BP,INPUT_DATA!BT:BT))</f>
        <v/>
      </c>
      <c r="H40" s="146" t="str">
        <f>IF($B40=0,"",_xlfn.XLOOKUP($B40,INPUT_DATA!$BP:$BP,INPUT_DATA!BU:BU))</f>
        <v/>
      </c>
      <c r="I40" s="146" t="str">
        <f>IF($B40=0,"",_xlfn.XLOOKUP($B40,INPUT_DATA!$BP:$BP,INPUT_DATA!BV:BV))</f>
        <v/>
      </c>
      <c r="J40" s="146" t="str">
        <f t="shared" si="4"/>
        <v/>
      </c>
      <c r="K40" s="1332" t="str">
        <f>IF($B40=0,"",_xlfn.XLOOKUP($B40,INPUT_DATA!$BP:$BP,INPUT_DATA!BW:BW))</f>
        <v/>
      </c>
      <c r="L40" s="146" t="str">
        <f>IF($B40=0,"",_xlfn.XLOOKUP($B40,INPUT_DATA!$BP:$BP,INPUT_DATA!BX:BX))</f>
        <v/>
      </c>
      <c r="M40" s="146" t="str">
        <f>IF($B40=0,"",_xlfn.XLOOKUP($B40,INPUT_DATA!$BP:$BP,INPUT_DATA!BY:BY))</f>
        <v/>
      </c>
      <c r="N40" s="146" t="str">
        <f t="shared" si="5"/>
        <v/>
      </c>
      <c r="O40" s="1313"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41"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41" t="str">
        <f t="shared" si="12"/>
        <v/>
      </c>
      <c r="AC40" s="145" t="str">
        <f t="shared" si="13"/>
        <v/>
      </c>
      <c r="AD40" s="1313"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41" t="str">
        <f t="shared" si="14"/>
        <v/>
      </c>
      <c r="AI40" s="145"/>
      <c r="AJ40" s="145" t="str">
        <f t="shared" si="15"/>
        <v/>
      </c>
      <c r="AK40" s="1313" t="str">
        <f>IF($B40=0,"",_xlfn.XLOOKUP($B40,INPUT_DATA!$BP:$BP,INPUT_DATA!CK:CK))</f>
        <v/>
      </c>
      <c r="AL40" s="145" t="str">
        <f t="shared" si="16"/>
        <v/>
      </c>
      <c r="AM40" s="1313" t="str">
        <f t="shared" si="17"/>
        <v/>
      </c>
    </row>
    <row r="41" spans="2:39">
      <c r="B41" s="143">
        <f>INPUT_DATA!BP32</f>
        <v>0</v>
      </c>
      <c r="C41" s="1332" t="str">
        <f>IF($B41=0,"",_xlfn.XLOOKUP($B41,INPUT_DATA!$BP:$BP,INPUT_DATA!BQ:BQ))</f>
        <v/>
      </c>
      <c r="D41" s="146" t="str">
        <f>IF($B41=0,"",_xlfn.XLOOKUP($B41,INPUT_DATA!$BP:$BP,INPUT_DATA!BR:BR))</f>
        <v/>
      </c>
      <c r="E41" s="146" t="str">
        <f>IF($B41=0,"",_xlfn.XLOOKUP($B41,INPUT_DATA!$BP:$BP,INPUT_DATA!BS:BS))</f>
        <v/>
      </c>
      <c r="F41" s="146" t="str">
        <f t="shared" si="3"/>
        <v/>
      </c>
      <c r="G41" s="1332" t="str">
        <f>IF($B41=0,"",_xlfn.XLOOKUP($B41,INPUT_DATA!$BP:$BP,INPUT_DATA!BT:BT))</f>
        <v/>
      </c>
      <c r="H41" s="146" t="str">
        <f>IF($B41=0,"",_xlfn.XLOOKUP($B41,INPUT_DATA!$BP:$BP,INPUT_DATA!BU:BU))</f>
        <v/>
      </c>
      <c r="I41" s="146" t="str">
        <f>IF($B41=0,"",_xlfn.XLOOKUP($B41,INPUT_DATA!$BP:$BP,INPUT_DATA!BV:BV))</f>
        <v/>
      </c>
      <c r="J41" s="146" t="str">
        <f t="shared" si="4"/>
        <v/>
      </c>
      <c r="K41" s="1332" t="str">
        <f>IF($B41=0,"",_xlfn.XLOOKUP($B41,INPUT_DATA!$BP:$BP,INPUT_DATA!BW:BW))</f>
        <v/>
      </c>
      <c r="L41" s="146" t="str">
        <f>IF($B41=0,"",_xlfn.XLOOKUP($B41,INPUT_DATA!$BP:$BP,INPUT_DATA!BX:BX))</f>
        <v/>
      </c>
      <c r="M41" s="146" t="str">
        <f>IF($B41=0,"",_xlfn.XLOOKUP($B41,INPUT_DATA!$BP:$BP,INPUT_DATA!BY:BY))</f>
        <v/>
      </c>
      <c r="N41" s="146" t="str">
        <f t="shared" si="5"/>
        <v/>
      </c>
      <c r="O41" s="1313"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41"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41" t="str">
        <f t="shared" si="12"/>
        <v/>
      </c>
      <c r="AC41" s="145" t="str">
        <f t="shared" si="13"/>
        <v/>
      </c>
      <c r="AD41" s="1313"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41" t="str">
        <f t="shared" si="14"/>
        <v/>
      </c>
      <c r="AI41" s="145"/>
      <c r="AJ41" s="145" t="str">
        <f t="shared" si="15"/>
        <v/>
      </c>
      <c r="AK41" s="1313" t="str">
        <f>IF($B41=0,"",_xlfn.XLOOKUP($B41,INPUT_DATA!$BP:$BP,INPUT_DATA!CK:CK))</f>
        <v/>
      </c>
      <c r="AL41" s="145" t="str">
        <f t="shared" si="16"/>
        <v/>
      </c>
      <c r="AM41" s="1313" t="str">
        <f t="shared" si="17"/>
        <v/>
      </c>
    </row>
    <row r="42" spans="2:39">
      <c r="B42" s="143">
        <f>INPUT_DATA!BP33</f>
        <v>0</v>
      </c>
      <c r="C42" s="1332" t="str">
        <f>IF($B42=0,"",_xlfn.XLOOKUP($B42,INPUT_DATA!$BP:$BP,INPUT_DATA!BQ:BQ))</f>
        <v/>
      </c>
      <c r="D42" s="146" t="str">
        <f>IF($B42=0,"",_xlfn.XLOOKUP($B42,INPUT_DATA!$BP:$BP,INPUT_DATA!BR:BR))</f>
        <v/>
      </c>
      <c r="E42" s="146" t="str">
        <f>IF($B42=0,"",_xlfn.XLOOKUP($B42,INPUT_DATA!$BP:$BP,INPUT_DATA!BS:BS))</f>
        <v/>
      </c>
      <c r="F42" s="146" t="str">
        <f t="shared" si="3"/>
        <v/>
      </c>
      <c r="G42" s="1332" t="str">
        <f>IF($B42=0,"",_xlfn.XLOOKUP($B42,INPUT_DATA!$BP:$BP,INPUT_DATA!BT:BT))</f>
        <v/>
      </c>
      <c r="H42" s="146" t="str">
        <f>IF($B42=0,"",_xlfn.XLOOKUP($B42,INPUT_DATA!$BP:$BP,INPUT_DATA!BU:BU))</f>
        <v/>
      </c>
      <c r="I42" s="146" t="str">
        <f>IF($B42=0,"",_xlfn.XLOOKUP($B42,INPUT_DATA!$BP:$BP,INPUT_DATA!BV:BV))</f>
        <v/>
      </c>
      <c r="J42" s="146" t="str">
        <f t="shared" si="4"/>
        <v/>
      </c>
      <c r="K42" s="1332" t="str">
        <f>IF($B42=0,"",_xlfn.XLOOKUP($B42,INPUT_DATA!$BP:$BP,INPUT_DATA!BW:BW))</f>
        <v/>
      </c>
      <c r="L42" s="146" t="str">
        <f>IF($B42=0,"",_xlfn.XLOOKUP($B42,INPUT_DATA!$BP:$BP,INPUT_DATA!BX:BX))</f>
        <v/>
      </c>
      <c r="M42" s="146" t="str">
        <f>IF($B42=0,"",_xlfn.XLOOKUP($B42,INPUT_DATA!$BP:$BP,INPUT_DATA!BY:BY))</f>
        <v/>
      </c>
      <c r="N42" s="146" t="str">
        <f t="shared" si="5"/>
        <v/>
      </c>
      <c r="O42" s="1313"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41"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41" t="str">
        <f t="shared" si="12"/>
        <v/>
      </c>
      <c r="AC42" s="145" t="str">
        <f t="shared" si="13"/>
        <v/>
      </c>
      <c r="AD42" s="1313"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41" t="str">
        <f t="shared" si="14"/>
        <v/>
      </c>
      <c r="AI42" s="145"/>
      <c r="AJ42" s="145" t="str">
        <f t="shared" si="15"/>
        <v/>
      </c>
      <c r="AK42" s="1313" t="str">
        <f>IF($B42=0,"",_xlfn.XLOOKUP($B42,INPUT_DATA!$BP:$BP,INPUT_DATA!CK:CK))</f>
        <v/>
      </c>
      <c r="AL42" s="145" t="str">
        <f t="shared" si="16"/>
        <v/>
      </c>
      <c r="AM42" s="1313" t="str">
        <f t="shared" si="17"/>
        <v/>
      </c>
    </row>
    <row r="43" spans="2:39">
      <c r="B43" s="143">
        <f>INPUT_DATA!BP34</f>
        <v>0</v>
      </c>
      <c r="C43" s="1332" t="str">
        <f>IF($B43=0,"",_xlfn.XLOOKUP($B43,INPUT_DATA!$BP:$BP,INPUT_DATA!BQ:BQ))</f>
        <v/>
      </c>
      <c r="D43" s="146" t="str">
        <f>IF($B43=0,"",_xlfn.XLOOKUP($B43,INPUT_DATA!$BP:$BP,INPUT_DATA!BR:BR))</f>
        <v/>
      </c>
      <c r="E43" s="146" t="str">
        <f>IF($B43=0,"",_xlfn.XLOOKUP($B43,INPUT_DATA!$BP:$BP,INPUT_DATA!BS:BS))</f>
        <v/>
      </c>
      <c r="F43" s="146" t="str">
        <f t="shared" si="3"/>
        <v/>
      </c>
      <c r="G43" s="1332" t="str">
        <f>IF($B43=0,"",_xlfn.XLOOKUP($B43,INPUT_DATA!$BP:$BP,INPUT_DATA!BT:BT))</f>
        <v/>
      </c>
      <c r="H43" s="146" t="str">
        <f>IF($B43=0,"",_xlfn.XLOOKUP($B43,INPUT_DATA!$BP:$BP,INPUT_DATA!BU:BU))</f>
        <v/>
      </c>
      <c r="I43" s="146" t="str">
        <f>IF($B43=0,"",_xlfn.XLOOKUP($B43,INPUT_DATA!$BP:$BP,INPUT_DATA!BV:BV))</f>
        <v/>
      </c>
      <c r="J43" s="146" t="str">
        <f t="shared" si="4"/>
        <v/>
      </c>
      <c r="K43" s="1332" t="str">
        <f>IF($B43=0,"",_xlfn.XLOOKUP($B43,INPUT_DATA!$BP:$BP,INPUT_DATA!BW:BW))</f>
        <v/>
      </c>
      <c r="L43" s="146" t="str">
        <f>IF($B43=0,"",_xlfn.XLOOKUP($B43,INPUT_DATA!$BP:$BP,INPUT_DATA!BX:BX))</f>
        <v/>
      </c>
      <c r="M43" s="146" t="str">
        <f>IF($B43=0,"",_xlfn.XLOOKUP($B43,INPUT_DATA!$BP:$BP,INPUT_DATA!BY:BY))</f>
        <v/>
      </c>
      <c r="N43" s="146" t="str">
        <f t="shared" si="5"/>
        <v/>
      </c>
      <c r="O43" s="1313"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41"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41" t="str">
        <f t="shared" si="12"/>
        <v/>
      </c>
      <c r="AC43" s="145" t="str">
        <f t="shared" si="13"/>
        <v/>
      </c>
      <c r="AD43" s="1313"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41" t="str">
        <f t="shared" si="14"/>
        <v/>
      </c>
      <c r="AI43" s="145"/>
      <c r="AJ43" s="145" t="str">
        <f t="shared" si="15"/>
        <v/>
      </c>
      <c r="AK43" s="1313" t="str">
        <f>IF($B43=0,"",_xlfn.XLOOKUP($B43,INPUT_DATA!$BP:$BP,INPUT_DATA!CK:CK))</f>
        <v/>
      </c>
      <c r="AL43" s="145" t="str">
        <f t="shared" si="16"/>
        <v/>
      </c>
      <c r="AM43" s="1313" t="str">
        <f t="shared" si="17"/>
        <v/>
      </c>
    </row>
    <row r="44" spans="2:39">
      <c r="B44" s="143">
        <f>INPUT_DATA!BP35</f>
        <v>0</v>
      </c>
      <c r="C44" s="1332" t="str">
        <f>IF($B44=0,"",_xlfn.XLOOKUP($B44,INPUT_DATA!$BP:$BP,INPUT_DATA!BQ:BQ))</f>
        <v/>
      </c>
      <c r="D44" s="146" t="str">
        <f>IF($B44=0,"",_xlfn.XLOOKUP($B44,INPUT_DATA!$BP:$BP,INPUT_DATA!BR:BR))</f>
        <v/>
      </c>
      <c r="E44" s="146" t="str">
        <f>IF($B44=0,"",_xlfn.XLOOKUP($B44,INPUT_DATA!$BP:$BP,INPUT_DATA!BS:BS))</f>
        <v/>
      </c>
      <c r="F44" s="146" t="str">
        <f t="shared" si="3"/>
        <v/>
      </c>
      <c r="G44" s="1332" t="str">
        <f>IF($B44=0,"",_xlfn.XLOOKUP($B44,INPUT_DATA!$BP:$BP,INPUT_DATA!BT:BT))</f>
        <v/>
      </c>
      <c r="H44" s="146" t="str">
        <f>IF($B44=0,"",_xlfn.XLOOKUP($B44,INPUT_DATA!$BP:$BP,INPUT_DATA!BU:BU))</f>
        <v/>
      </c>
      <c r="I44" s="146" t="str">
        <f>IF($B44=0,"",_xlfn.XLOOKUP($B44,INPUT_DATA!$BP:$BP,INPUT_DATA!BV:BV))</f>
        <v/>
      </c>
      <c r="J44" s="146" t="str">
        <f t="shared" si="4"/>
        <v/>
      </c>
      <c r="K44" s="1332" t="str">
        <f>IF($B44=0,"",_xlfn.XLOOKUP($B44,INPUT_DATA!$BP:$BP,INPUT_DATA!BW:BW))</f>
        <v/>
      </c>
      <c r="L44" s="146" t="str">
        <f>IF($B44=0,"",_xlfn.XLOOKUP($B44,INPUT_DATA!$BP:$BP,INPUT_DATA!BX:BX))</f>
        <v/>
      </c>
      <c r="M44" s="146" t="str">
        <f>IF($B44=0,"",_xlfn.XLOOKUP($B44,INPUT_DATA!$BP:$BP,INPUT_DATA!BY:BY))</f>
        <v/>
      </c>
      <c r="N44" s="146" t="str">
        <f t="shared" si="5"/>
        <v/>
      </c>
      <c r="O44" s="1313"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41"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41" t="str">
        <f t="shared" si="12"/>
        <v/>
      </c>
      <c r="AC44" s="145" t="str">
        <f t="shared" si="13"/>
        <v/>
      </c>
      <c r="AD44" s="1313"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41" t="str">
        <f t="shared" si="14"/>
        <v/>
      </c>
      <c r="AI44" s="145"/>
      <c r="AJ44" s="145" t="str">
        <f t="shared" si="15"/>
        <v/>
      </c>
      <c r="AK44" s="1313" t="str">
        <f>IF($B44=0,"",_xlfn.XLOOKUP($B44,INPUT_DATA!$BP:$BP,INPUT_DATA!CK:CK))</f>
        <v/>
      </c>
      <c r="AL44" s="145" t="str">
        <f t="shared" si="16"/>
        <v/>
      </c>
      <c r="AM44" s="1313" t="str">
        <f t="shared" si="17"/>
        <v/>
      </c>
    </row>
    <row r="45" spans="2:39">
      <c r="B45" s="143">
        <f>INPUT_DATA!BP36</f>
        <v>0</v>
      </c>
      <c r="C45" s="1332" t="str">
        <f>IF($B45=0,"",_xlfn.XLOOKUP($B45,INPUT_DATA!$BP:$BP,INPUT_DATA!BQ:BQ))</f>
        <v/>
      </c>
      <c r="D45" s="146" t="str">
        <f>IF($B45=0,"",_xlfn.XLOOKUP($B45,INPUT_DATA!$BP:$BP,INPUT_DATA!BR:BR))</f>
        <v/>
      </c>
      <c r="E45" s="146" t="str">
        <f>IF($B45=0,"",_xlfn.XLOOKUP($B45,INPUT_DATA!$BP:$BP,INPUT_DATA!BS:BS))</f>
        <v/>
      </c>
      <c r="F45" s="146" t="str">
        <f t="shared" si="3"/>
        <v/>
      </c>
      <c r="G45" s="1332" t="str">
        <f>IF($B45=0,"",_xlfn.XLOOKUP($B45,INPUT_DATA!$BP:$BP,INPUT_DATA!BT:BT))</f>
        <v/>
      </c>
      <c r="H45" s="146" t="str">
        <f>IF($B45=0,"",_xlfn.XLOOKUP($B45,INPUT_DATA!$BP:$BP,INPUT_DATA!BU:BU))</f>
        <v/>
      </c>
      <c r="I45" s="146" t="str">
        <f>IF($B45=0,"",_xlfn.XLOOKUP($B45,INPUT_DATA!$BP:$BP,INPUT_DATA!BV:BV))</f>
        <v/>
      </c>
      <c r="J45" s="146" t="str">
        <f t="shared" si="4"/>
        <v/>
      </c>
      <c r="K45" s="1332" t="str">
        <f>IF($B45=0,"",_xlfn.XLOOKUP($B45,INPUT_DATA!$BP:$BP,INPUT_DATA!BW:BW))</f>
        <v/>
      </c>
      <c r="L45" s="146" t="str">
        <f>IF($B45=0,"",_xlfn.XLOOKUP($B45,INPUT_DATA!$BP:$BP,INPUT_DATA!BX:BX))</f>
        <v/>
      </c>
      <c r="M45" s="146" t="str">
        <f>IF($B45=0,"",_xlfn.XLOOKUP($B45,INPUT_DATA!$BP:$BP,INPUT_DATA!BY:BY))</f>
        <v/>
      </c>
      <c r="N45" s="146" t="str">
        <f t="shared" si="5"/>
        <v/>
      </c>
      <c r="O45" s="1313"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41"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41" t="str">
        <f t="shared" si="12"/>
        <v/>
      </c>
      <c r="AC45" s="145" t="str">
        <f t="shared" si="13"/>
        <v/>
      </c>
      <c r="AD45" s="1313"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41" t="str">
        <f t="shared" si="14"/>
        <v/>
      </c>
      <c r="AI45" s="145"/>
      <c r="AJ45" s="145" t="str">
        <f t="shared" si="15"/>
        <v/>
      </c>
      <c r="AK45" s="1313" t="str">
        <f>IF($B45=0,"",_xlfn.XLOOKUP($B45,INPUT_DATA!$BP:$BP,INPUT_DATA!CK:CK))</f>
        <v/>
      </c>
      <c r="AL45" s="145" t="str">
        <f t="shared" si="16"/>
        <v/>
      </c>
      <c r="AM45" s="1313" t="str">
        <f t="shared" si="17"/>
        <v/>
      </c>
    </row>
    <row r="46" spans="2:39">
      <c r="B46" s="143">
        <f>INPUT_DATA!BP37</f>
        <v>0</v>
      </c>
      <c r="C46" s="1332" t="str">
        <f>IF($B46=0,"",_xlfn.XLOOKUP($B46,INPUT_DATA!$BP:$BP,INPUT_DATA!BQ:BQ))</f>
        <v/>
      </c>
      <c r="D46" s="146" t="str">
        <f>IF($B46=0,"",_xlfn.XLOOKUP($B46,INPUT_DATA!$BP:$BP,INPUT_DATA!BR:BR))</f>
        <v/>
      </c>
      <c r="E46" s="146" t="str">
        <f>IF($B46=0,"",_xlfn.XLOOKUP($B46,INPUT_DATA!$BP:$BP,INPUT_DATA!BS:BS))</f>
        <v/>
      </c>
      <c r="F46" s="146" t="str">
        <f t="shared" si="3"/>
        <v/>
      </c>
      <c r="G46" s="1332" t="str">
        <f>IF($B46=0,"",_xlfn.XLOOKUP($B46,INPUT_DATA!$BP:$BP,INPUT_DATA!BT:BT))</f>
        <v/>
      </c>
      <c r="H46" s="146" t="str">
        <f>IF($B46=0,"",_xlfn.XLOOKUP($B46,INPUT_DATA!$BP:$BP,INPUT_DATA!BU:BU))</f>
        <v/>
      </c>
      <c r="I46" s="146" t="str">
        <f>IF($B46=0,"",_xlfn.XLOOKUP($B46,INPUT_DATA!$BP:$BP,INPUT_DATA!BV:BV))</f>
        <v/>
      </c>
      <c r="J46" s="146" t="str">
        <f t="shared" si="4"/>
        <v/>
      </c>
      <c r="K46" s="1332" t="str">
        <f>IF($B46=0,"",_xlfn.XLOOKUP($B46,INPUT_DATA!$BP:$BP,INPUT_DATA!BW:BW))</f>
        <v/>
      </c>
      <c r="L46" s="146" t="str">
        <f>IF($B46=0,"",_xlfn.XLOOKUP($B46,INPUT_DATA!$BP:$BP,INPUT_DATA!BX:BX))</f>
        <v/>
      </c>
      <c r="M46" s="146" t="str">
        <f>IF($B46=0,"",_xlfn.XLOOKUP($B46,INPUT_DATA!$BP:$BP,INPUT_DATA!BY:BY))</f>
        <v/>
      </c>
      <c r="N46" s="146" t="str">
        <f t="shared" si="5"/>
        <v/>
      </c>
      <c r="O46" s="1313"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41"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41" t="str">
        <f t="shared" si="12"/>
        <v/>
      </c>
      <c r="AC46" s="145" t="str">
        <f t="shared" si="13"/>
        <v/>
      </c>
      <c r="AD46" s="1313"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41" t="str">
        <f t="shared" si="14"/>
        <v/>
      </c>
      <c r="AI46" s="145"/>
      <c r="AJ46" s="145" t="str">
        <f t="shared" si="15"/>
        <v/>
      </c>
      <c r="AK46" s="1313" t="str">
        <f>IF($B46=0,"",_xlfn.XLOOKUP($B46,INPUT_DATA!$BP:$BP,INPUT_DATA!CK:CK))</f>
        <v/>
      </c>
      <c r="AL46" s="145" t="str">
        <f t="shared" si="16"/>
        <v/>
      </c>
      <c r="AM46" s="1313" t="str">
        <f t="shared" si="17"/>
        <v/>
      </c>
    </row>
    <row r="47" spans="2:39">
      <c r="B47" s="143">
        <f>INPUT_DATA!BP38</f>
        <v>0</v>
      </c>
      <c r="C47" s="1332" t="str">
        <f>IF($B47=0,"",_xlfn.XLOOKUP($B47,INPUT_DATA!$BP:$BP,INPUT_DATA!BQ:BQ))</f>
        <v/>
      </c>
      <c r="D47" s="146" t="str">
        <f>IF($B47=0,"",_xlfn.XLOOKUP($B47,INPUT_DATA!$BP:$BP,INPUT_DATA!BR:BR))</f>
        <v/>
      </c>
      <c r="E47" s="146" t="str">
        <f>IF($B47=0,"",_xlfn.XLOOKUP($B47,INPUT_DATA!$BP:$BP,INPUT_DATA!BS:BS))</f>
        <v/>
      </c>
      <c r="F47" s="146" t="str">
        <f t="shared" si="3"/>
        <v/>
      </c>
      <c r="G47" s="1332" t="str">
        <f>IF($B47=0,"",_xlfn.XLOOKUP($B47,INPUT_DATA!$BP:$BP,INPUT_DATA!BT:BT))</f>
        <v/>
      </c>
      <c r="H47" s="146" t="str">
        <f>IF($B47=0,"",_xlfn.XLOOKUP($B47,INPUT_DATA!$BP:$BP,INPUT_DATA!BU:BU))</f>
        <v/>
      </c>
      <c r="I47" s="146" t="str">
        <f>IF($B47=0,"",_xlfn.XLOOKUP($B47,INPUT_DATA!$BP:$BP,INPUT_DATA!BV:BV))</f>
        <v/>
      </c>
      <c r="J47" s="146" t="str">
        <f t="shared" si="4"/>
        <v/>
      </c>
      <c r="K47" s="1332" t="str">
        <f>IF($B47=0,"",_xlfn.XLOOKUP($B47,INPUT_DATA!$BP:$BP,INPUT_DATA!BW:BW))</f>
        <v/>
      </c>
      <c r="L47" s="146" t="str">
        <f>IF($B47=0,"",_xlfn.XLOOKUP($B47,INPUT_DATA!$BP:$BP,INPUT_DATA!BX:BX))</f>
        <v/>
      </c>
      <c r="M47" s="146" t="str">
        <f>IF($B47=0,"",_xlfn.XLOOKUP($B47,INPUT_DATA!$BP:$BP,INPUT_DATA!BY:BY))</f>
        <v/>
      </c>
      <c r="N47" s="146" t="str">
        <f t="shared" si="5"/>
        <v/>
      </c>
      <c r="O47" s="1313"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41"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41" t="str">
        <f t="shared" si="12"/>
        <v/>
      </c>
      <c r="AC47" s="145" t="str">
        <f t="shared" si="13"/>
        <v/>
      </c>
      <c r="AD47" s="1313"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41" t="str">
        <f t="shared" si="14"/>
        <v/>
      </c>
      <c r="AI47" s="145"/>
      <c r="AJ47" s="145" t="str">
        <f t="shared" si="15"/>
        <v/>
      </c>
      <c r="AK47" s="1313" t="str">
        <f>IF($B47=0,"",_xlfn.XLOOKUP($B47,INPUT_DATA!$BP:$BP,INPUT_DATA!CK:CK))</f>
        <v/>
      </c>
      <c r="AL47" s="145" t="str">
        <f t="shared" si="16"/>
        <v/>
      </c>
      <c r="AM47" s="1313" t="str">
        <f t="shared" si="17"/>
        <v/>
      </c>
    </row>
    <row r="48" spans="2:39">
      <c r="B48" s="143">
        <f>INPUT_DATA!BP39</f>
        <v>0</v>
      </c>
      <c r="C48" s="1332" t="str">
        <f>IF($B48=0,"",_xlfn.XLOOKUP($B48,INPUT_DATA!$BP:$BP,INPUT_DATA!BQ:BQ))</f>
        <v/>
      </c>
      <c r="D48" s="146" t="str">
        <f>IF($B48=0,"",_xlfn.XLOOKUP($B48,INPUT_DATA!$BP:$BP,INPUT_DATA!BR:BR))</f>
        <v/>
      </c>
      <c r="E48" s="146" t="str">
        <f>IF($B48=0,"",_xlfn.XLOOKUP($B48,INPUT_DATA!$BP:$BP,INPUT_DATA!BS:BS))</f>
        <v/>
      </c>
      <c r="F48" s="146" t="str">
        <f t="shared" si="3"/>
        <v/>
      </c>
      <c r="G48" s="1332" t="str">
        <f>IF($B48=0,"",_xlfn.XLOOKUP($B48,INPUT_DATA!$BP:$BP,INPUT_DATA!BT:BT))</f>
        <v/>
      </c>
      <c r="H48" s="146" t="str">
        <f>IF($B48=0,"",_xlfn.XLOOKUP($B48,INPUT_DATA!$BP:$BP,INPUT_DATA!BU:BU))</f>
        <v/>
      </c>
      <c r="I48" s="146" t="str">
        <f>IF($B48=0,"",_xlfn.XLOOKUP($B48,INPUT_DATA!$BP:$BP,INPUT_DATA!BV:BV))</f>
        <v/>
      </c>
      <c r="J48" s="146" t="str">
        <f t="shared" si="4"/>
        <v/>
      </c>
      <c r="K48" s="1332" t="str">
        <f>IF($B48=0,"",_xlfn.XLOOKUP($B48,INPUT_DATA!$BP:$BP,INPUT_DATA!BW:BW))</f>
        <v/>
      </c>
      <c r="L48" s="146" t="str">
        <f>IF($B48=0,"",_xlfn.XLOOKUP($B48,INPUT_DATA!$BP:$BP,INPUT_DATA!BX:BX))</f>
        <v/>
      </c>
      <c r="M48" s="146" t="str">
        <f>IF($B48=0,"",_xlfn.XLOOKUP($B48,INPUT_DATA!$BP:$BP,INPUT_DATA!BY:BY))</f>
        <v/>
      </c>
      <c r="N48" s="146" t="str">
        <f t="shared" si="5"/>
        <v/>
      </c>
      <c r="O48" s="1313"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41"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41" t="str">
        <f t="shared" si="12"/>
        <v/>
      </c>
      <c r="AC48" s="145" t="str">
        <f t="shared" si="13"/>
        <v/>
      </c>
      <c r="AD48" s="1313"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41" t="str">
        <f t="shared" si="14"/>
        <v/>
      </c>
      <c r="AI48" s="145"/>
      <c r="AJ48" s="145" t="str">
        <f t="shared" si="15"/>
        <v/>
      </c>
      <c r="AK48" s="1313" t="str">
        <f>IF($B48=0,"",_xlfn.XLOOKUP($B48,INPUT_DATA!$BP:$BP,INPUT_DATA!CK:CK))</f>
        <v/>
      </c>
      <c r="AL48" s="145" t="str">
        <f t="shared" si="16"/>
        <v/>
      </c>
      <c r="AM48" s="1313" t="str">
        <f t="shared" si="17"/>
        <v/>
      </c>
    </row>
    <row r="49" spans="2:39">
      <c r="B49" s="143">
        <f>INPUT_DATA!BP40</f>
        <v>0</v>
      </c>
      <c r="C49" s="1332" t="str">
        <f>IF($B49=0,"",_xlfn.XLOOKUP($B49,INPUT_DATA!$BP:$BP,INPUT_DATA!BQ:BQ))</f>
        <v/>
      </c>
      <c r="D49" s="146" t="str">
        <f>IF($B49=0,"",_xlfn.XLOOKUP($B49,INPUT_DATA!$BP:$BP,INPUT_DATA!BR:BR))</f>
        <v/>
      </c>
      <c r="E49" s="146" t="str">
        <f>IF($B49=0,"",_xlfn.XLOOKUP($B49,INPUT_DATA!$BP:$BP,INPUT_DATA!BS:BS))</f>
        <v/>
      </c>
      <c r="F49" s="146" t="str">
        <f t="shared" si="3"/>
        <v/>
      </c>
      <c r="G49" s="1332" t="str">
        <f>IF($B49=0,"",_xlfn.XLOOKUP($B49,INPUT_DATA!$BP:$BP,INPUT_DATA!BT:BT))</f>
        <v/>
      </c>
      <c r="H49" s="146" t="str">
        <f>IF($B49=0,"",_xlfn.XLOOKUP($B49,INPUT_DATA!$BP:$BP,INPUT_DATA!BU:BU))</f>
        <v/>
      </c>
      <c r="I49" s="146" t="str">
        <f>IF($B49=0,"",_xlfn.XLOOKUP($B49,INPUT_DATA!$BP:$BP,INPUT_DATA!BV:BV))</f>
        <v/>
      </c>
      <c r="J49" s="146" t="str">
        <f t="shared" si="4"/>
        <v/>
      </c>
      <c r="K49" s="1332" t="str">
        <f>IF($B49=0,"",_xlfn.XLOOKUP($B49,INPUT_DATA!$BP:$BP,INPUT_DATA!BW:BW))</f>
        <v/>
      </c>
      <c r="L49" s="146" t="str">
        <f>IF($B49=0,"",_xlfn.XLOOKUP($B49,INPUT_DATA!$BP:$BP,INPUT_DATA!BX:BX))</f>
        <v/>
      </c>
      <c r="M49" s="146" t="str">
        <f>IF($B49=0,"",_xlfn.XLOOKUP($B49,INPUT_DATA!$BP:$BP,INPUT_DATA!BY:BY))</f>
        <v/>
      </c>
      <c r="N49" s="146" t="str">
        <f t="shared" si="5"/>
        <v/>
      </c>
      <c r="O49" s="1313"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41"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41" t="str">
        <f t="shared" si="12"/>
        <v/>
      </c>
      <c r="AC49" s="145" t="str">
        <f t="shared" si="13"/>
        <v/>
      </c>
      <c r="AD49" s="1313"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41" t="str">
        <f t="shared" si="14"/>
        <v/>
      </c>
      <c r="AI49" s="145"/>
      <c r="AJ49" s="145" t="str">
        <f t="shared" si="15"/>
        <v/>
      </c>
      <c r="AK49" s="1313" t="str">
        <f>IF($B49=0,"",_xlfn.XLOOKUP($B49,INPUT_DATA!$BP:$BP,INPUT_DATA!CK:CK))</f>
        <v/>
      </c>
      <c r="AL49" s="145" t="str">
        <f t="shared" si="16"/>
        <v/>
      </c>
      <c r="AM49" s="1313" t="str">
        <f t="shared" si="17"/>
        <v/>
      </c>
    </row>
    <row r="50" spans="2:39">
      <c r="B50" s="143">
        <f>INPUT_DATA!BP41</f>
        <v>0</v>
      </c>
      <c r="C50" s="1332" t="str">
        <f>IF($B50=0,"",_xlfn.XLOOKUP($B50,INPUT_DATA!$BP:$BP,INPUT_DATA!BQ:BQ))</f>
        <v/>
      </c>
      <c r="D50" s="146" t="str">
        <f>IF($B50=0,"",_xlfn.XLOOKUP($B50,INPUT_DATA!$BP:$BP,INPUT_DATA!BR:BR))</f>
        <v/>
      </c>
      <c r="E50" s="146" t="str">
        <f>IF($B50=0,"",_xlfn.XLOOKUP($B50,INPUT_DATA!$BP:$BP,INPUT_DATA!BS:BS))</f>
        <v/>
      </c>
      <c r="F50" s="146" t="str">
        <f t="shared" si="3"/>
        <v/>
      </c>
      <c r="G50" s="1332" t="str">
        <f>IF($B50=0,"",_xlfn.XLOOKUP($B50,INPUT_DATA!$BP:$BP,INPUT_DATA!BT:BT))</f>
        <v/>
      </c>
      <c r="H50" s="146" t="str">
        <f>IF($B50=0,"",_xlfn.XLOOKUP($B50,INPUT_DATA!$BP:$BP,INPUT_DATA!BU:BU))</f>
        <v/>
      </c>
      <c r="I50" s="146" t="str">
        <f>IF($B50=0,"",_xlfn.XLOOKUP($B50,INPUT_DATA!$BP:$BP,INPUT_DATA!BV:BV))</f>
        <v/>
      </c>
      <c r="J50" s="146" t="str">
        <f t="shared" si="4"/>
        <v/>
      </c>
      <c r="K50" s="1332" t="str">
        <f>IF($B50=0,"",_xlfn.XLOOKUP($B50,INPUT_DATA!$BP:$BP,INPUT_DATA!BW:BW))</f>
        <v/>
      </c>
      <c r="L50" s="146" t="str">
        <f>IF($B50=0,"",_xlfn.XLOOKUP($B50,INPUT_DATA!$BP:$BP,INPUT_DATA!BX:BX))</f>
        <v/>
      </c>
      <c r="M50" s="146" t="str">
        <f>IF($B50=0,"",_xlfn.XLOOKUP($B50,INPUT_DATA!$BP:$BP,INPUT_DATA!BY:BY))</f>
        <v/>
      </c>
      <c r="N50" s="146" t="str">
        <f t="shared" si="5"/>
        <v/>
      </c>
      <c r="O50" s="1313"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41"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41" t="str">
        <f t="shared" si="12"/>
        <v/>
      </c>
      <c r="AC50" s="145" t="str">
        <f t="shared" si="13"/>
        <v/>
      </c>
      <c r="AD50" s="1313"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41" t="str">
        <f t="shared" si="14"/>
        <v/>
      </c>
      <c r="AI50" s="145"/>
      <c r="AJ50" s="145" t="str">
        <f t="shared" si="15"/>
        <v/>
      </c>
      <c r="AK50" s="1313" t="str">
        <f>IF($B50=0,"",_xlfn.XLOOKUP($B50,INPUT_DATA!$BP:$BP,INPUT_DATA!CK:CK))</f>
        <v/>
      </c>
      <c r="AL50" s="145" t="str">
        <f t="shared" si="16"/>
        <v/>
      </c>
      <c r="AM50" s="1313" t="str">
        <f t="shared" si="17"/>
        <v/>
      </c>
    </row>
    <row r="51" spans="2:39">
      <c r="B51" s="143">
        <f>INPUT_DATA!BP42</f>
        <v>0</v>
      </c>
      <c r="C51" s="1332" t="str">
        <f>IF($B51=0,"",_xlfn.XLOOKUP($B51,INPUT_DATA!$BP:$BP,INPUT_DATA!BQ:BQ))</f>
        <v/>
      </c>
      <c r="D51" s="146" t="str">
        <f>IF($B51=0,"",_xlfn.XLOOKUP($B51,INPUT_DATA!$BP:$BP,INPUT_DATA!BR:BR))</f>
        <v/>
      </c>
      <c r="E51" s="146" t="str">
        <f>IF($B51=0,"",_xlfn.XLOOKUP($B51,INPUT_DATA!$BP:$BP,INPUT_DATA!BS:BS))</f>
        <v/>
      </c>
      <c r="F51" s="146" t="str">
        <f t="shared" si="3"/>
        <v/>
      </c>
      <c r="G51" s="1332" t="str">
        <f>IF($B51=0,"",_xlfn.XLOOKUP($B51,INPUT_DATA!$BP:$BP,INPUT_DATA!BT:BT))</f>
        <v/>
      </c>
      <c r="H51" s="146" t="str">
        <f>IF($B51=0,"",_xlfn.XLOOKUP($B51,INPUT_DATA!$BP:$BP,INPUT_DATA!BU:BU))</f>
        <v/>
      </c>
      <c r="I51" s="146" t="str">
        <f>IF($B51=0,"",_xlfn.XLOOKUP($B51,INPUT_DATA!$BP:$BP,INPUT_DATA!BV:BV))</f>
        <v/>
      </c>
      <c r="J51" s="146" t="str">
        <f t="shared" si="4"/>
        <v/>
      </c>
      <c r="K51" s="1332" t="str">
        <f>IF($B51=0,"",_xlfn.XLOOKUP($B51,INPUT_DATA!$BP:$BP,INPUT_DATA!BW:BW))</f>
        <v/>
      </c>
      <c r="L51" s="146" t="str">
        <f>IF($B51=0,"",_xlfn.XLOOKUP($B51,INPUT_DATA!$BP:$BP,INPUT_DATA!BX:BX))</f>
        <v/>
      </c>
      <c r="M51" s="146" t="str">
        <f>IF($B51=0,"",_xlfn.XLOOKUP($B51,INPUT_DATA!$BP:$BP,INPUT_DATA!BY:BY))</f>
        <v/>
      </c>
      <c r="N51" s="146" t="str">
        <f t="shared" si="5"/>
        <v/>
      </c>
      <c r="O51" s="1313"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41"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41" t="str">
        <f t="shared" si="12"/>
        <v/>
      </c>
      <c r="AC51" s="145" t="str">
        <f t="shared" si="13"/>
        <v/>
      </c>
      <c r="AD51" s="1313"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41" t="str">
        <f t="shared" si="14"/>
        <v/>
      </c>
      <c r="AI51" s="145"/>
      <c r="AJ51" s="145" t="str">
        <f t="shared" si="15"/>
        <v/>
      </c>
      <c r="AK51" s="1313" t="str">
        <f>IF($B51=0,"",_xlfn.XLOOKUP($B51,INPUT_DATA!$BP:$BP,INPUT_DATA!CK:CK))</f>
        <v/>
      </c>
      <c r="AL51" s="145" t="str">
        <f t="shared" si="16"/>
        <v/>
      </c>
      <c r="AM51" s="1313" t="str">
        <f t="shared" si="17"/>
        <v/>
      </c>
    </row>
    <row r="52" spans="2:39">
      <c r="B52" s="143">
        <f>INPUT_DATA!BP43</f>
        <v>0</v>
      </c>
      <c r="C52" s="1332" t="str">
        <f>IF($B52=0,"",_xlfn.XLOOKUP($B52,INPUT_DATA!$BP:$BP,INPUT_DATA!BQ:BQ))</f>
        <v/>
      </c>
      <c r="D52" s="146" t="str">
        <f>IF($B52=0,"",_xlfn.XLOOKUP($B52,INPUT_DATA!$BP:$BP,INPUT_DATA!BR:BR))</f>
        <v/>
      </c>
      <c r="E52" s="146" t="str">
        <f>IF($B52=0,"",_xlfn.XLOOKUP($B52,INPUT_DATA!$BP:$BP,INPUT_DATA!BS:BS))</f>
        <v/>
      </c>
      <c r="F52" s="146" t="str">
        <f t="shared" si="3"/>
        <v/>
      </c>
      <c r="G52" s="1332" t="str">
        <f>IF($B52=0,"",_xlfn.XLOOKUP($B52,INPUT_DATA!$BP:$BP,INPUT_DATA!BT:BT))</f>
        <v/>
      </c>
      <c r="H52" s="146" t="str">
        <f>IF($B52=0,"",_xlfn.XLOOKUP($B52,INPUT_DATA!$BP:$BP,INPUT_DATA!BU:BU))</f>
        <v/>
      </c>
      <c r="I52" s="146" t="str">
        <f>IF($B52=0,"",_xlfn.XLOOKUP($B52,INPUT_DATA!$BP:$BP,INPUT_DATA!BV:BV))</f>
        <v/>
      </c>
      <c r="J52" s="146" t="str">
        <f t="shared" si="4"/>
        <v/>
      </c>
      <c r="K52" s="1332" t="str">
        <f>IF($B52=0,"",_xlfn.XLOOKUP($B52,INPUT_DATA!$BP:$BP,INPUT_DATA!BW:BW))</f>
        <v/>
      </c>
      <c r="L52" s="146" t="str">
        <f>IF($B52=0,"",_xlfn.XLOOKUP($B52,INPUT_DATA!$BP:$BP,INPUT_DATA!BX:BX))</f>
        <v/>
      </c>
      <c r="M52" s="146" t="str">
        <f>IF($B52=0,"",_xlfn.XLOOKUP($B52,INPUT_DATA!$BP:$BP,INPUT_DATA!BY:BY))</f>
        <v/>
      </c>
      <c r="N52" s="146" t="str">
        <f t="shared" si="5"/>
        <v/>
      </c>
      <c r="O52" s="1313"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41"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41" t="str">
        <f t="shared" si="12"/>
        <v/>
      </c>
      <c r="AC52" s="145" t="str">
        <f t="shared" si="13"/>
        <v/>
      </c>
      <c r="AD52" s="1313"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41" t="str">
        <f t="shared" si="14"/>
        <v/>
      </c>
      <c r="AI52" s="145"/>
      <c r="AJ52" s="145" t="str">
        <f t="shared" si="15"/>
        <v/>
      </c>
      <c r="AK52" s="1313" t="str">
        <f>IF($B52=0,"",_xlfn.XLOOKUP($B52,INPUT_DATA!$BP:$BP,INPUT_DATA!CK:CK))</f>
        <v/>
      </c>
      <c r="AL52" s="145" t="str">
        <f t="shared" si="16"/>
        <v/>
      </c>
      <c r="AM52" s="1313" t="str">
        <f t="shared" si="17"/>
        <v/>
      </c>
    </row>
    <row r="53" spans="2:39">
      <c r="B53" s="143">
        <f>INPUT_DATA!BP44</f>
        <v>0</v>
      </c>
      <c r="C53" s="1332" t="str">
        <f>IF($B53=0,"",_xlfn.XLOOKUP($B53,INPUT_DATA!$BP:$BP,INPUT_DATA!BQ:BQ))</f>
        <v/>
      </c>
      <c r="D53" s="146" t="str">
        <f>IF($B53=0,"",_xlfn.XLOOKUP($B53,INPUT_DATA!$BP:$BP,INPUT_DATA!BR:BR))</f>
        <v/>
      </c>
      <c r="E53" s="146" t="str">
        <f>IF($B53=0,"",_xlfn.XLOOKUP($B53,INPUT_DATA!$BP:$BP,INPUT_DATA!BS:BS))</f>
        <v/>
      </c>
      <c r="F53" s="146" t="str">
        <f t="shared" si="3"/>
        <v/>
      </c>
      <c r="G53" s="1332" t="str">
        <f>IF($B53=0,"",_xlfn.XLOOKUP($B53,INPUT_DATA!$BP:$BP,INPUT_DATA!BT:BT))</f>
        <v/>
      </c>
      <c r="H53" s="146" t="str">
        <f>IF($B53=0,"",_xlfn.XLOOKUP($B53,INPUT_DATA!$BP:$BP,INPUT_DATA!BU:BU))</f>
        <v/>
      </c>
      <c r="I53" s="146" t="str">
        <f>IF($B53=0,"",_xlfn.XLOOKUP($B53,INPUT_DATA!$BP:$BP,INPUT_DATA!BV:BV))</f>
        <v/>
      </c>
      <c r="J53" s="146" t="str">
        <f t="shared" si="4"/>
        <v/>
      </c>
      <c r="K53" s="1332" t="str">
        <f>IF($B53=0,"",_xlfn.XLOOKUP($B53,INPUT_DATA!$BP:$BP,INPUT_DATA!BW:BW))</f>
        <v/>
      </c>
      <c r="L53" s="146" t="str">
        <f>IF($B53=0,"",_xlfn.XLOOKUP($B53,INPUT_DATA!$BP:$BP,INPUT_DATA!BX:BX))</f>
        <v/>
      </c>
      <c r="M53" s="146" t="str">
        <f>IF($B53=0,"",_xlfn.XLOOKUP($B53,INPUT_DATA!$BP:$BP,INPUT_DATA!BY:BY))</f>
        <v/>
      </c>
      <c r="N53" s="146" t="str">
        <f t="shared" si="5"/>
        <v/>
      </c>
      <c r="O53" s="1313"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41"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41" t="str">
        <f t="shared" si="12"/>
        <v/>
      </c>
      <c r="AC53" s="145" t="str">
        <f t="shared" si="13"/>
        <v/>
      </c>
      <c r="AD53" s="1313"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41" t="str">
        <f t="shared" si="14"/>
        <v/>
      </c>
      <c r="AI53" s="145"/>
      <c r="AJ53" s="145" t="str">
        <f t="shared" si="15"/>
        <v/>
      </c>
      <c r="AK53" s="1313" t="str">
        <f>IF($B53=0,"",_xlfn.XLOOKUP($B53,INPUT_DATA!$BP:$BP,INPUT_DATA!CK:CK))</f>
        <v/>
      </c>
      <c r="AL53" s="145" t="str">
        <f t="shared" si="16"/>
        <v/>
      </c>
      <c r="AM53" s="1313" t="str">
        <f t="shared" si="17"/>
        <v/>
      </c>
    </row>
    <row r="54" spans="2:39">
      <c r="B54" s="143">
        <f>INPUT_DATA!BP45</f>
        <v>0</v>
      </c>
      <c r="C54" s="1332" t="str">
        <f>IF($B54=0,"",_xlfn.XLOOKUP($B54,INPUT_DATA!$BP:$BP,INPUT_DATA!BQ:BQ))</f>
        <v/>
      </c>
      <c r="D54" s="146" t="str">
        <f>IF($B54=0,"",_xlfn.XLOOKUP($B54,INPUT_DATA!$BP:$BP,INPUT_DATA!BR:BR))</f>
        <v/>
      </c>
      <c r="E54" s="146" t="str">
        <f>IF($B54=0,"",_xlfn.XLOOKUP($B54,INPUT_DATA!$BP:$BP,INPUT_DATA!BS:BS))</f>
        <v/>
      </c>
      <c r="F54" s="146" t="str">
        <f t="shared" si="3"/>
        <v/>
      </c>
      <c r="G54" s="1332" t="str">
        <f>IF($B54=0,"",_xlfn.XLOOKUP($B54,INPUT_DATA!$BP:$BP,INPUT_DATA!BT:BT))</f>
        <v/>
      </c>
      <c r="H54" s="146" t="str">
        <f>IF($B54=0,"",_xlfn.XLOOKUP($B54,INPUT_DATA!$BP:$BP,INPUT_DATA!BU:BU))</f>
        <v/>
      </c>
      <c r="I54" s="146" t="str">
        <f>IF($B54=0,"",_xlfn.XLOOKUP($B54,INPUT_DATA!$BP:$BP,INPUT_DATA!BV:BV))</f>
        <v/>
      </c>
      <c r="J54" s="146" t="str">
        <f t="shared" si="4"/>
        <v/>
      </c>
      <c r="K54" s="1332" t="str">
        <f>IF($B54=0,"",_xlfn.XLOOKUP($B54,INPUT_DATA!$BP:$BP,INPUT_DATA!BW:BW))</f>
        <v/>
      </c>
      <c r="L54" s="146" t="str">
        <f>IF($B54=0,"",_xlfn.XLOOKUP($B54,INPUT_DATA!$BP:$BP,INPUT_DATA!BX:BX))</f>
        <v/>
      </c>
      <c r="M54" s="146" t="str">
        <f>IF($B54=0,"",_xlfn.XLOOKUP($B54,INPUT_DATA!$BP:$BP,INPUT_DATA!BY:BY))</f>
        <v/>
      </c>
      <c r="N54" s="146" t="str">
        <f t="shared" si="5"/>
        <v/>
      </c>
      <c r="O54" s="1313"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41"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41" t="str">
        <f t="shared" si="12"/>
        <v/>
      </c>
      <c r="AC54" s="145" t="str">
        <f t="shared" si="13"/>
        <v/>
      </c>
      <c r="AD54" s="1313"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41" t="str">
        <f t="shared" si="14"/>
        <v/>
      </c>
      <c r="AI54" s="145"/>
      <c r="AJ54" s="145" t="str">
        <f t="shared" si="15"/>
        <v/>
      </c>
      <c r="AK54" s="1313" t="str">
        <f>IF($B54=0,"",_xlfn.XLOOKUP($B54,INPUT_DATA!$BP:$BP,INPUT_DATA!CK:CK))</f>
        <v/>
      </c>
      <c r="AL54" s="145" t="str">
        <f t="shared" si="16"/>
        <v/>
      </c>
      <c r="AM54" s="1313" t="str">
        <f t="shared" si="17"/>
        <v/>
      </c>
    </row>
    <row r="55" spans="2:39">
      <c r="B55" s="143">
        <f>INPUT_DATA!BP46</f>
        <v>0</v>
      </c>
      <c r="C55" s="1332" t="str">
        <f>IF($B55=0,"",_xlfn.XLOOKUP($B55,INPUT_DATA!$BP:$BP,INPUT_DATA!BQ:BQ))</f>
        <v/>
      </c>
      <c r="D55" s="146" t="str">
        <f>IF($B55=0,"",_xlfn.XLOOKUP($B55,INPUT_DATA!$BP:$BP,INPUT_DATA!BR:BR))</f>
        <v/>
      </c>
      <c r="E55" s="146" t="str">
        <f>IF($B55=0,"",_xlfn.XLOOKUP($B55,INPUT_DATA!$BP:$BP,INPUT_DATA!BS:BS))</f>
        <v/>
      </c>
      <c r="F55" s="146" t="str">
        <f t="shared" si="3"/>
        <v/>
      </c>
      <c r="G55" s="1332" t="str">
        <f>IF($B55=0,"",_xlfn.XLOOKUP($B55,INPUT_DATA!$BP:$BP,INPUT_DATA!BT:BT))</f>
        <v/>
      </c>
      <c r="H55" s="146" t="str">
        <f>IF($B55=0,"",_xlfn.XLOOKUP($B55,INPUT_DATA!$BP:$BP,INPUT_DATA!BU:BU))</f>
        <v/>
      </c>
      <c r="I55" s="146" t="str">
        <f>IF($B55=0,"",_xlfn.XLOOKUP($B55,INPUT_DATA!$BP:$BP,INPUT_DATA!BV:BV))</f>
        <v/>
      </c>
      <c r="J55" s="146" t="str">
        <f t="shared" si="4"/>
        <v/>
      </c>
      <c r="K55" s="1332" t="str">
        <f>IF($B55=0,"",_xlfn.XLOOKUP($B55,INPUT_DATA!$BP:$BP,INPUT_DATA!BW:BW))</f>
        <v/>
      </c>
      <c r="L55" s="146" t="str">
        <f>IF($B55=0,"",_xlfn.XLOOKUP($B55,INPUT_DATA!$BP:$BP,INPUT_DATA!BX:BX))</f>
        <v/>
      </c>
      <c r="M55" s="146" t="str">
        <f>IF($B55=0,"",_xlfn.XLOOKUP($B55,INPUT_DATA!$BP:$BP,INPUT_DATA!BY:BY))</f>
        <v/>
      </c>
      <c r="N55" s="146" t="str">
        <f t="shared" si="5"/>
        <v/>
      </c>
      <c r="O55" s="1313"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41"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41" t="str">
        <f t="shared" si="12"/>
        <v/>
      </c>
      <c r="AC55" s="145" t="str">
        <f t="shared" si="13"/>
        <v/>
      </c>
      <c r="AD55" s="1313"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41" t="str">
        <f t="shared" si="14"/>
        <v/>
      </c>
      <c r="AI55" s="145"/>
      <c r="AJ55" s="145" t="str">
        <f t="shared" si="15"/>
        <v/>
      </c>
      <c r="AK55" s="1313" t="str">
        <f>IF($B55=0,"",_xlfn.XLOOKUP($B55,INPUT_DATA!$BP:$BP,INPUT_DATA!CK:CK))</f>
        <v/>
      </c>
      <c r="AL55" s="145" t="str">
        <f t="shared" si="16"/>
        <v/>
      </c>
      <c r="AM55" s="1313" t="str">
        <f t="shared" si="17"/>
        <v/>
      </c>
    </row>
    <row r="56" spans="2:39">
      <c r="B56" s="143">
        <f>INPUT_DATA!BP47</f>
        <v>0</v>
      </c>
      <c r="C56" s="1332" t="str">
        <f>IF($B56=0,"",_xlfn.XLOOKUP($B56,INPUT_DATA!$BP:$BP,INPUT_DATA!BQ:BQ))</f>
        <v/>
      </c>
      <c r="D56" s="146" t="str">
        <f>IF($B56=0,"",_xlfn.XLOOKUP($B56,INPUT_DATA!$BP:$BP,INPUT_DATA!BR:BR))</f>
        <v/>
      </c>
      <c r="E56" s="146" t="str">
        <f>IF($B56=0,"",_xlfn.XLOOKUP($B56,INPUT_DATA!$BP:$BP,INPUT_DATA!BS:BS))</f>
        <v/>
      </c>
      <c r="F56" s="146" t="str">
        <f t="shared" si="3"/>
        <v/>
      </c>
      <c r="G56" s="1332" t="str">
        <f>IF($B56=0,"",_xlfn.XLOOKUP($B56,INPUT_DATA!$BP:$BP,INPUT_DATA!BT:BT))</f>
        <v/>
      </c>
      <c r="H56" s="146" t="str">
        <f>IF($B56=0,"",_xlfn.XLOOKUP($B56,INPUT_DATA!$BP:$BP,INPUT_DATA!BU:BU))</f>
        <v/>
      </c>
      <c r="I56" s="146" t="str">
        <f>IF($B56=0,"",_xlfn.XLOOKUP($B56,INPUT_DATA!$BP:$BP,INPUT_DATA!BV:BV))</f>
        <v/>
      </c>
      <c r="J56" s="146" t="str">
        <f t="shared" si="4"/>
        <v/>
      </c>
      <c r="K56" s="1332" t="str">
        <f>IF($B56=0,"",_xlfn.XLOOKUP($B56,INPUT_DATA!$BP:$BP,INPUT_DATA!BW:BW))</f>
        <v/>
      </c>
      <c r="L56" s="146" t="str">
        <f>IF($B56=0,"",_xlfn.XLOOKUP($B56,INPUT_DATA!$BP:$BP,INPUT_DATA!BX:BX))</f>
        <v/>
      </c>
      <c r="M56" s="146" t="str">
        <f>IF($B56=0,"",_xlfn.XLOOKUP($B56,INPUT_DATA!$BP:$BP,INPUT_DATA!BY:BY))</f>
        <v/>
      </c>
      <c r="N56" s="146" t="str">
        <f t="shared" si="5"/>
        <v/>
      </c>
      <c r="O56" s="1313"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41"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41" t="str">
        <f t="shared" si="12"/>
        <v/>
      </c>
      <c r="AC56" s="145" t="str">
        <f t="shared" si="13"/>
        <v/>
      </c>
      <c r="AD56" s="1313"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41" t="str">
        <f t="shared" si="14"/>
        <v/>
      </c>
      <c r="AI56" s="145"/>
      <c r="AJ56" s="145" t="str">
        <f t="shared" si="15"/>
        <v/>
      </c>
      <c r="AK56" s="1313" t="str">
        <f>IF($B56=0,"",_xlfn.XLOOKUP($B56,INPUT_DATA!$BP:$BP,INPUT_DATA!CK:CK))</f>
        <v/>
      </c>
      <c r="AL56" s="145" t="str">
        <f t="shared" si="16"/>
        <v/>
      </c>
      <c r="AM56" s="1313" t="str">
        <f t="shared" si="17"/>
        <v/>
      </c>
    </row>
    <row r="57" spans="2:39">
      <c r="B57" s="143">
        <f>INPUT_DATA!BP48</f>
        <v>0</v>
      </c>
      <c r="C57" s="1332" t="str">
        <f>IF($B57=0,"",_xlfn.XLOOKUP($B57,INPUT_DATA!$BP:$BP,INPUT_DATA!BQ:BQ))</f>
        <v/>
      </c>
      <c r="D57" s="146" t="str">
        <f>IF($B57=0,"",_xlfn.XLOOKUP($B57,INPUT_DATA!$BP:$BP,INPUT_DATA!BR:BR))</f>
        <v/>
      </c>
      <c r="E57" s="146" t="str">
        <f>IF($B57=0,"",_xlfn.XLOOKUP($B57,INPUT_DATA!$BP:$BP,INPUT_DATA!BS:BS))</f>
        <v/>
      </c>
      <c r="F57" s="146" t="str">
        <f t="shared" si="3"/>
        <v/>
      </c>
      <c r="G57" s="1332" t="str">
        <f>IF($B57=0,"",_xlfn.XLOOKUP($B57,INPUT_DATA!$BP:$BP,INPUT_DATA!BT:BT))</f>
        <v/>
      </c>
      <c r="H57" s="146" t="str">
        <f>IF($B57=0,"",_xlfn.XLOOKUP($B57,INPUT_DATA!$BP:$BP,INPUT_DATA!BU:BU))</f>
        <v/>
      </c>
      <c r="I57" s="146" t="str">
        <f>IF($B57=0,"",_xlfn.XLOOKUP($B57,INPUT_DATA!$BP:$BP,INPUT_DATA!BV:BV))</f>
        <v/>
      </c>
      <c r="J57" s="146" t="str">
        <f t="shared" si="4"/>
        <v/>
      </c>
      <c r="K57" s="1332" t="str">
        <f>IF($B57=0,"",_xlfn.XLOOKUP($B57,INPUT_DATA!$BP:$BP,INPUT_DATA!BW:BW))</f>
        <v/>
      </c>
      <c r="L57" s="146" t="str">
        <f>IF($B57=0,"",_xlfn.XLOOKUP($B57,INPUT_DATA!$BP:$BP,INPUT_DATA!BX:BX))</f>
        <v/>
      </c>
      <c r="M57" s="146" t="str">
        <f>IF($B57=0,"",_xlfn.XLOOKUP($B57,INPUT_DATA!$BP:$BP,INPUT_DATA!BY:BY))</f>
        <v/>
      </c>
      <c r="N57" s="146" t="str">
        <f t="shared" si="5"/>
        <v/>
      </c>
      <c r="O57" s="1313"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41"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41" t="str">
        <f t="shared" si="12"/>
        <v/>
      </c>
      <c r="AC57" s="145" t="str">
        <f t="shared" si="13"/>
        <v/>
      </c>
      <c r="AD57" s="1313"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41" t="str">
        <f t="shared" si="14"/>
        <v/>
      </c>
      <c r="AI57" s="145"/>
      <c r="AJ57" s="145" t="str">
        <f t="shared" si="15"/>
        <v/>
      </c>
      <c r="AK57" s="1313" t="str">
        <f>IF($B57=0,"",_xlfn.XLOOKUP($B57,INPUT_DATA!$BP:$BP,INPUT_DATA!CK:CK))</f>
        <v/>
      </c>
      <c r="AL57" s="145" t="str">
        <f t="shared" si="16"/>
        <v/>
      </c>
      <c r="AM57" s="1313" t="str">
        <f t="shared" si="17"/>
        <v/>
      </c>
    </row>
    <row r="58" spans="2:39">
      <c r="B58" s="143">
        <f>INPUT_DATA!BP49</f>
        <v>0</v>
      </c>
      <c r="C58" s="1332" t="str">
        <f>IF($B58=0,"",_xlfn.XLOOKUP($B58,INPUT_DATA!$BP:$BP,INPUT_DATA!BQ:BQ))</f>
        <v/>
      </c>
      <c r="D58" s="146" t="str">
        <f>IF($B58=0,"",_xlfn.XLOOKUP($B58,INPUT_DATA!$BP:$BP,INPUT_DATA!BR:BR))</f>
        <v/>
      </c>
      <c r="E58" s="146" t="str">
        <f>IF($B58=0,"",_xlfn.XLOOKUP($B58,INPUT_DATA!$BP:$BP,INPUT_DATA!BS:BS))</f>
        <v/>
      </c>
      <c r="F58" s="146" t="str">
        <f t="shared" si="3"/>
        <v/>
      </c>
      <c r="G58" s="1332" t="str">
        <f>IF($B58=0,"",_xlfn.XLOOKUP($B58,INPUT_DATA!$BP:$BP,INPUT_DATA!BT:BT))</f>
        <v/>
      </c>
      <c r="H58" s="146" t="str">
        <f>IF($B58=0,"",_xlfn.XLOOKUP($B58,INPUT_DATA!$BP:$BP,INPUT_DATA!BU:BU))</f>
        <v/>
      </c>
      <c r="I58" s="146" t="str">
        <f>IF($B58=0,"",_xlfn.XLOOKUP($B58,INPUT_DATA!$BP:$BP,INPUT_DATA!BV:BV))</f>
        <v/>
      </c>
      <c r="J58" s="146" t="str">
        <f t="shared" si="4"/>
        <v/>
      </c>
      <c r="K58" s="1332" t="str">
        <f>IF($B58=0,"",_xlfn.XLOOKUP($B58,INPUT_DATA!$BP:$BP,INPUT_DATA!BW:BW))</f>
        <v/>
      </c>
      <c r="L58" s="146" t="str">
        <f>IF($B58=0,"",_xlfn.XLOOKUP($B58,INPUT_DATA!$BP:$BP,INPUT_DATA!BX:BX))</f>
        <v/>
      </c>
      <c r="M58" s="146" t="str">
        <f>IF($B58=0,"",_xlfn.XLOOKUP($B58,INPUT_DATA!$BP:$BP,INPUT_DATA!BY:BY))</f>
        <v/>
      </c>
      <c r="N58" s="146" t="str">
        <f t="shared" si="5"/>
        <v/>
      </c>
      <c r="O58" s="1313"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41"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41" t="str">
        <f t="shared" si="12"/>
        <v/>
      </c>
      <c r="AC58" s="145" t="str">
        <f t="shared" si="13"/>
        <v/>
      </c>
      <c r="AD58" s="1313"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41" t="str">
        <f t="shared" si="14"/>
        <v/>
      </c>
      <c r="AI58" s="145"/>
      <c r="AJ58" s="145" t="str">
        <f t="shared" si="15"/>
        <v/>
      </c>
      <c r="AK58" s="1313" t="str">
        <f>IF($B58=0,"",_xlfn.XLOOKUP($B58,INPUT_DATA!$BP:$BP,INPUT_DATA!CK:CK))</f>
        <v/>
      </c>
      <c r="AL58" s="145" t="str">
        <f t="shared" si="16"/>
        <v/>
      </c>
      <c r="AM58" s="1313" t="str">
        <f t="shared" si="17"/>
        <v/>
      </c>
    </row>
    <row r="59" spans="2:39">
      <c r="B59" s="143">
        <f>INPUT_DATA!BP50</f>
        <v>0</v>
      </c>
      <c r="C59" s="1332" t="str">
        <f>IF($B59=0,"",_xlfn.XLOOKUP($B59,INPUT_DATA!$BP:$BP,INPUT_DATA!BQ:BQ))</f>
        <v/>
      </c>
      <c r="D59" s="146" t="str">
        <f>IF($B59=0,"",_xlfn.XLOOKUP($B59,INPUT_DATA!$BP:$BP,INPUT_DATA!BR:BR))</f>
        <v/>
      </c>
      <c r="E59" s="146" t="str">
        <f>IF($B59=0,"",_xlfn.XLOOKUP($B59,INPUT_DATA!$BP:$BP,INPUT_DATA!BS:BS))</f>
        <v/>
      </c>
      <c r="F59" s="146" t="str">
        <f t="shared" si="3"/>
        <v/>
      </c>
      <c r="G59" s="1332" t="str">
        <f>IF($B59=0,"",_xlfn.XLOOKUP($B59,INPUT_DATA!$BP:$BP,INPUT_DATA!BT:BT))</f>
        <v/>
      </c>
      <c r="H59" s="146" t="str">
        <f>IF($B59=0,"",_xlfn.XLOOKUP($B59,INPUT_DATA!$BP:$BP,INPUT_DATA!BU:BU))</f>
        <v/>
      </c>
      <c r="I59" s="146" t="str">
        <f>IF($B59=0,"",_xlfn.XLOOKUP($B59,INPUT_DATA!$BP:$BP,INPUT_DATA!BV:BV))</f>
        <v/>
      </c>
      <c r="J59" s="146" t="str">
        <f t="shared" si="4"/>
        <v/>
      </c>
      <c r="K59" s="1332" t="str">
        <f>IF($B59=0,"",_xlfn.XLOOKUP($B59,INPUT_DATA!$BP:$BP,INPUT_DATA!BW:BW))</f>
        <v/>
      </c>
      <c r="L59" s="146" t="str">
        <f>IF($B59=0,"",_xlfn.XLOOKUP($B59,INPUT_DATA!$BP:$BP,INPUT_DATA!BX:BX))</f>
        <v/>
      </c>
      <c r="M59" s="146" t="str">
        <f>IF($B59=0,"",_xlfn.XLOOKUP($B59,INPUT_DATA!$BP:$BP,INPUT_DATA!BY:BY))</f>
        <v/>
      </c>
      <c r="N59" s="146" t="str">
        <f t="shared" si="5"/>
        <v/>
      </c>
      <c r="O59" s="1313"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41"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41" t="str">
        <f t="shared" si="12"/>
        <v/>
      </c>
      <c r="AC59" s="145" t="str">
        <f t="shared" si="13"/>
        <v/>
      </c>
      <c r="AD59" s="1313"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41" t="str">
        <f t="shared" si="14"/>
        <v/>
      </c>
      <c r="AI59" s="145"/>
      <c r="AJ59" s="145" t="str">
        <f t="shared" si="15"/>
        <v/>
      </c>
      <c r="AK59" s="1313" t="str">
        <f>IF($B59=0,"",_xlfn.XLOOKUP($B59,INPUT_DATA!$BP:$BP,INPUT_DATA!CK:CK))</f>
        <v/>
      </c>
      <c r="AL59" s="145" t="str">
        <f t="shared" si="16"/>
        <v/>
      </c>
      <c r="AM59" s="1313" t="str">
        <f t="shared" si="17"/>
        <v/>
      </c>
    </row>
    <row r="60" spans="2:39">
      <c r="B60" s="143">
        <f>INPUT_DATA!BP51</f>
        <v>0</v>
      </c>
      <c r="C60" s="1332" t="str">
        <f>IF($B60=0,"",_xlfn.XLOOKUP($B60,INPUT_DATA!$BP:$BP,INPUT_DATA!BQ:BQ))</f>
        <v/>
      </c>
      <c r="D60" s="146" t="str">
        <f>IF($B60=0,"",_xlfn.XLOOKUP($B60,INPUT_DATA!$BP:$BP,INPUT_DATA!BR:BR))</f>
        <v/>
      </c>
      <c r="E60" s="146" t="str">
        <f>IF($B60=0,"",_xlfn.XLOOKUP($B60,INPUT_DATA!$BP:$BP,INPUT_DATA!BS:BS))</f>
        <v/>
      </c>
      <c r="F60" s="146" t="str">
        <f t="shared" si="3"/>
        <v/>
      </c>
      <c r="G60" s="1332" t="str">
        <f>IF($B60=0,"",_xlfn.XLOOKUP($B60,INPUT_DATA!$BP:$BP,INPUT_DATA!BT:BT))</f>
        <v/>
      </c>
      <c r="H60" s="146" t="str">
        <f>IF($B60=0,"",_xlfn.XLOOKUP($B60,INPUT_DATA!$BP:$BP,INPUT_DATA!BU:BU))</f>
        <v/>
      </c>
      <c r="I60" s="146" t="str">
        <f>IF($B60=0,"",_xlfn.XLOOKUP($B60,INPUT_DATA!$BP:$BP,INPUT_DATA!BV:BV))</f>
        <v/>
      </c>
      <c r="J60" s="146" t="str">
        <f t="shared" si="4"/>
        <v/>
      </c>
      <c r="K60" s="1332" t="str">
        <f>IF($B60=0,"",_xlfn.XLOOKUP($B60,INPUT_DATA!$BP:$BP,INPUT_DATA!BW:BW))</f>
        <v/>
      </c>
      <c r="L60" s="146" t="str">
        <f>IF($B60=0,"",_xlfn.XLOOKUP($B60,INPUT_DATA!$BP:$BP,INPUT_DATA!BX:BX))</f>
        <v/>
      </c>
      <c r="M60" s="146" t="str">
        <f>IF($B60=0,"",_xlfn.XLOOKUP($B60,INPUT_DATA!$BP:$BP,INPUT_DATA!BY:BY))</f>
        <v/>
      </c>
      <c r="N60" s="146" t="str">
        <f t="shared" si="5"/>
        <v/>
      </c>
      <c r="O60" s="1313"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41"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41" t="str">
        <f t="shared" si="12"/>
        <v/>
      </c>
      <c r="AC60" s="145" t="str">
        <f t="shared" si="13"/>
        <v/>
      </c>
      <c r="AD60" s="1313"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41" t="str">
        <f t="shared" si="14"/>
        <v/>
      </c>
      <c r="AI60" s="145"/>
      <c r="AJ60" s="145" t="str">
        <f t="shared" si="15"/>
        <v/>
      </c>
      <c r="AK60" s="1313" t="str">
        <f>IF($B60=0,"",_xlfn.XLOOKUP($B60,INPUT_DATA!$BP:$BP,INPUT_DATA!CK:CK))</f>
        <v/>
      </c>
      <c r="AL60" s="145" t="str">
        <f t="shared" si="16"/>
        <v/>
      </c>
      <c r="AM60" s="1313" t="str">
        <f t="shared" si="17"/>
        <v/>
      </c>
    </row>
    <row r="61" spans="2:39">
      <c r="B61" s="143">
        <f>INPUT_DATA!BP52</f>
        <v>0</v>
      </c>
      <c r="C61" s="1332" t="str">
        <f>IF($B61=0,"",_xlfn.XLOOKUP($B61,INPUT_DATA!$BP:$BP,INPUT_DATA!BQ:BQ))</f>
        <v/>
      </c>
      <c r="D61" s="146" t="str">
        <f>IF($B61=0,"",_xlfn.XLOOKUP($B61,INPUT_DATA!$BP:$BP,INPUT_DATA!BR:BR))</f>
        <v/>
      </c>
      <c r="E61" s="146" t="str">
        <f>IF($B61=0,"",_xlfn.XLOOKUP($B61,INPUT_DATA!$BP:$BP,INPUT_DATA!BS:BS))</f>
        <v/>
      </c>
      <c r="F61" s="146" t="str">
        <f t="shared" si="3"/>
        <v/>
      </c>
      <c r="G61" s="1332" t="str">
        <f>IF($B61=0,"",_xlfn.XLOOKUP($B61,INPUT_DATA!$BP:$BP,INPUT_DATA!BT:BT))</f>
        <v/>
      </c>
      <c r="H61" s="146" t="str">
        <f>IF($B61=0,"",_xlfn.XLOOKUP($B61,INPUT_DATA!$BP:$BP,INPUT_DATA!BU:BU))</f>
        <v/>
      </c>
      <c r="I61" s="146" t="str">
        <f>IF($B61=0,"",_xlfn.XLOOKUP($B61,INPUT_DATA!$BP:$BP,INPUT_DATA!BV:BV))</f>
        <v/>
      </c>
      <c r="J61" s="146" t="str">
        <f t="shared" si="4"/>
        <v/>
      </c>
      <c r="K61" s="1332" t="str">
        <f>IF($B61=0,"",_xlfn.XLOOKUP($B61,INPUT_DATA!$BP:$BP,INPUT_DATA!BW:BW))</f>
        <v/>
      </c>
      <c r="L61" s="146" t="str">
        <f>IF($B61=0,"",_xlfn.XLOOKUP($B61,INPUT_DATA!$BP:$BP,INPUT_DATA!BX:BX))</f>
        <v/>
      </c>
      <c r="M61" s="146" t="str">
        <f>IF($B61=0,"",_xlfn.XLOOKUP($B61,INPUT_DATA!$BP:$BP,INPUT_DATA!BY:BY))</f>
        <v/>
      </c>
      <c r="N61" s="146" t="str">
        <f t="shared" si="5"/>
        <v/>
      </c>
      <c r="O61" s="1313"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41"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41" t="str">
        <f t="shared" si="12"/>
        <v/>
      </c>
      <c r="AC61" s="145" t="str">
        <f t="shared" si="13"/>
        <v/>
      </c>
      <c r="AD61" s="1313"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41" t="str">
        <f t="shared" si="14"/>
        <v/>
      </c>
      <c r="AI61" s="145"/>
      <c r="AJ61" s="145" t="str">
        <f t="shared" si="15"/>
        <v/>
      </c>
      <c r="AK61" s="1313" t="str">
        <f>IF($B61=0,"",_xlfn.XLOOKUP($B61,INPUT_DATA!$BP:$BP,INPUT_DATA!CK:CK))</f>
        <v/>
      </c>
      <c r="AL61" s="145" t="str">
        <f t="shared" si="16"/>
        <v/>
      </c>
      <c r="AM61" s="1313" t="str">
        <f t="shared" si="17"/>
        <v/>
      </c>
    </row>
    <row r="62" spans="2:39">
      <c r="B62" s="143">
        <f>INPUT_DATA!BP53</f>
        <v>0</v>
      </c>
      <c r="C62" s="1332" t="str">
        <f>IF($B62=0,"",_xlfn.XLOOKUP($B62,INPUT_DATA!$BP:$BP,INPUT_DATA!BQ:BQ))</f>
        <v/>
      </c>
      <c r="D62" s="146" t="str">
        <f>IF($B62=0,"",_xlfn.XLOOKUP($B62,INPUT_DATA!$BP:$BP,INPUT_DATA!BR:BR))</f>
        <v/>
      </c>
      <c r="E62" s="146" t="str">
        <f>IF($B62=0,"",_xlfn.XLOOKUP($B62,INPUT_DATA!$BP:$BP,INPUT_DATA!BS:BS))</f>
        <v/>
      </c>
      <c r="F62" s="146" t="str">
        <f t="shared" si="3"/>
        <v/>
      </c>
      <c r="G62" s="1332" t="str">
        <f>IF($B62=0,"",_xlfn.XLOOKUP($B62,INPUT_DATA!$BP:$BP,INPUT_DATA!BT:BT))</f>
        <v/>
      </c>
      <c r="H62" s="146" t="str">
        <f>IF($B62=0,"",_xlfn.XLOOKUP($B62,INPUT_DATA!$BP:$BP,INPUT_DATA!BU:BU))</f>
        <v/>
      </c>
      <c r="I62" s="146" t="str">
        <f>IF($B62=0,"",_xlfn.XLOOKUP($B62,INPUT_DATA!$BP:$BP,INPUT_DATA!BV:BV))</f>
        <v/>
      </c>
      <c r="J62" s="146" t="str">
        <f t="shared" si="4"/>
        <v/>
      </c>
      <c r="K62" s="1332" t="str">
        <f>IF($B62=0,"",_xlfn.XLOOKUP($B62,INPUT_DATA!$BP:$BP,INPUT_DATA!BW:BW))</f>
        <v/>
      </c>
      <c r="L62" s="146" t="str">
        <f>IF($B62=0,"",_xlfn.XLOOKUP($B62,INPUT_DATA!$BP:$BP,INPUT_DATA!BX:BX))</f>
        <v/>
      </c>
      <c r="M62" s="146" t="str">
        <f>IF($B62=0,"",_xlfn.XLOOKUP($B62,INPUT_DATA!$BP:$BP,INPUT_DATA!BY:BY))</f>
        <v/>
      </c>
      <c r="N62" s="146" t="str">
        <f t="shared" si="5"/>
        <v/>
      </c>
      <c r="O62" s="1313"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41"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41" t="str">
        <f t="shared" si="12"/>
        <v/>
      </c>
      <c r="AC62" s="145" t="str">
        <f t="shared" si="13"/>
        <v/>
      </c>
      <c r="AD62" s="1313"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41" t="str">
        <f t="shared" si="14"/>
        <v/>
      </c>
      <c r="AI62" s="145"/>
      <c r="AJ62" s="145" t="str">
        <f t="shared" si="15"/>
        <v/>
      </c>
      <c r="AK62" s="1313" t="str">
        <f>IF($B62=0,"",_xlfn.XLOOKUP($B62,INPUT_DATA!$BP:$BP,INPUT_DATA!CK:CK))</f>
        <v/>
      </c>
      <c r="AL62" s="145" t="str">
        <f t="shared" si="16"/>
        <v/>
      </c>
      <c r="AM62" s="1313" t="str">
        <f t="shared" si="17"/>
        <v/>
      </c>
    </row>
    <row r="63" spans="2:39">
      <c r="B63" s="143">
        <f>INPUT_DATA!BP54</f>
        <v>0</v>
      </c>
      <c r="C63" s="1332" t="str">
        <f>IF($B63=0,"",_xlfn.XLOOKUP($B63,INPUT_DATA!$BP:$BP,INPUT_DATA!BQ:BQ))</f>
        <v/>
      </c>
      <c r="D63" s="146" t="str">
        <f>IF($B63=0,"",_xlfn.XLOOKUP($B63,INPUT_DATA!$BP:$BP,INPUT_DATA!BR:BR))</f>
        <v/>
      </c>
      <c r="E63" s="146" t="str">
        <f>IF($B63=0,"",_xlfn.XLOOKUP($B63,INPUT_DATA!$BP:$BP,INPUT_DATA!BS:BS))</f>
        <v/>
      </c>
      <c r="F63" s="146" t="str">
        <f t="shared" si="3"/>
        <v/>
      </c>
      <c r="G63" s="1332" t="str">
        <f>IF($B63=0,"",_xlfn.XLOOKUP($B63,INPUT_DATA!$BP:$BP,INPUT_DATA!BT:BT))</f>
        <v/>
      </c>
      <c r="H63" s="146" t="str">
        <f>IF($B63=0,"",_xlfn.XLOOKUP($B63,INPUT_DATA!$BP:$BP,INPUT_DATA!BU:BU))</f>
        <v/>
      </c>
      <c r="I63" s="146" t="str">
        <f>IF($B63=0,"",_xlfn.XLOOKUP($B63,INPUT_DATA!$BP:$BP,INPUT_DATA!BV:BV))</f>
        <v/>
      </c>
      <c r="J63" s="146" t="str">
        <f t="shared" si="4"/>
        <v/>
      </c>
      <c r="K63" s="1332" t="str">
        <f>IF($B63=0,"",_xlfn.XLOOKUP($B63,INPUT_DATA!$BP:$BP,INPUT_DATA!BW:BW))</f>
        <v/>
      </c>
      <c r="L63" s="146" t="str">
        <f>IF($B63=0,"",_xlfn.XLOOKUP($B63,INPUT_DATA!$BP:$BP,INPUT_DATA!BX:BX))</f>
        <v/>
      </c>
      <c r="M63" s="146" t="str">
        <f>IF($B63=0,"",_xlfn.XLOOKUP($B63,INPUT_DATA!$BP:$BP,INPUT_DATA!BY:BY))</f>
        <v/>
      </c>
      <c r="N63" s="146" t="str">
        <f t="shared" si="5"/>
        <v/>
      </c>
      <c r="O63" s="1313"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41"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41" t="str">
        <f t="shared" si="12"/>
        <v/>
      </c>
      <c r="AC63" s="145" t="str">
        <f t="shared" si="13"/>
        <v/>
      </c>
      <c r="AD63" s="1313"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41" t="str">
        <f t="shared" si="14"/>
        <v/>
      </c>
      <c r="AI63" s="145"/>
      <c r="AJ63" s="145" t="str">
        <f t="shared" si="15"/>
        <v/>
      </c>
      <c r="AK63" s="1313" t="str">
        <f>IF($B63=0,"",_xlfn.XLOOKUP($B63,INPUT_DATA!$BP:$BP,INPUT_DATA!CK:CK))</f>
        <v/>
      </c>
      <c r="AL63" s="145" t="str">
        <f t="shared" si="16"/>
        <v/>
      </c>
      <c r="AM63" s="1313" t="str">
        <f t="shared" si="17"/>
        <v/>
      </c>
    </row>
    <row r="64" spans="2:39">
      <c r="B64" s="143">
        <f>INPUT_DATA!BP55</f>
        <v>0</v>
      </c>
      <c r="C64" s="1332" t="str">
        <f>IF($B64=0,"",_xlfn.XLOOKUP($B64,INPUT_DATA!$BP:$BP,INPUT_DATA!BQ:BQ))</f>
        <v/>
      </c>
      <c r="D64" s="146" t="str">
        <f>IF($B64=0,"",_xlfn.XLOOKUP($B64,INPUT_DATA!$BP:$BP,INPUT_DATA!BR:BR))</f>
        <v/>
      </c>
      <c r="E64" s="146" t="str">
        <f>IF($B64=0,"",_xlfn.XLOOKUP($B64,INPUT_DATA!$BP:$BP,INPUT_DATA!BS:BS))</f>
        <v/>
      </c>
      <c r="F64" s="146" t="str">
        <f t="shared" si="3"/>
        <v/>
      </c>
      <c r="G64" s="1332" t="str">
        <f>IF($B64=0,"",_xlfn.XLOOKUP($B64,INPUT_DATA!$BP:$BP,INPUT_DATA!BT:BT))</f>
        <v/>
      </c>
      <c r="H64" s="146" t="str">
        <f>IF($B64=0,"",_xlfn.XLOOKUP($B64,INPUT_DATA!$BP:$BP,INPUT_DATA!BU:BU))</f>
        <v/>
      </c>
      <c r="I64" s="146" t="str">
        <f>IF($B64=0,"",_xlfn.XLOOKUP($B64,INPUT_DATA!$BP:$BP,INPUT_DATA!BV:BV))</f>
        <v/>
      </c>
      <c r="J64" s="146" t="str">
        <f t="shared" si="4"/>
        <v/>
      </c>
      <c r="K64" s="1332" t="str">
        <f>IF($B64=0,"",_xlfn.XLOOKUP($B64,INPUT_DATA!$BP:$BP,INPUT_DATA!BW:BW))</f>
        <v/>
      </c>
      <c r="L64" s="146" t="str">
        <f>IF($B64=0,"",_xlfn.XLOOKUP($B64,INPUT_DATA!$BP:$BP,INPUT_DATA!BX:BX))</f>
        <v/>
      </c>
      <c r="M64" s="146" t="str">
        <f>IF($B64=0,"",_xlfn.XLOOKUP($B64,INPUT_DATA!$BP:$BP,INPUT_DATA!BY:BY))</f>
        <v/>
      </c>
      <c r="N64" s="146" t="str">
        <f t="shared" si="5"/>
        <v/>
      </c>
      <c r="O64" s="1313"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41"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41" t="str">
        <f t="shared" si="12"/>
        <v/>
      </c>
      <c r="AC64" s="145" t="str">
        <f t="shared" si="13"/>
        <v/>
      </c>
      <c r="AD64" s="1313"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41" t="str">
        <f t="shared" si="14"/>
        <v/>
      </c>
      <c r="AI64" s="145"/>
      <c r="AJ64" s="145" t="str">
        <f t="shared" si="15"/>
        <v/>
      </c>
      <c r="AK64" s="1313" t="str">
        <f>IF($B64=0,"",_xlfn.XLOOKUP($B64,INPUT_DATA!$BP:$BP,INPUT_DATA!CK:CK))</f>
        <v/>
      </c>
      <c r="AL64" s="145" t="str">
        <f t="shared" si="16"/>
        <v/>
      </c>
      <c r="AM64" s="1313" t="str">
        <f t="shared" si="17"/>
        <v/>
      </c>
    </row>
    <row r="65" spans="2:39">
      <c r="B65" s="143">
        <f>INPUT_DATA!BP56</f>
        <v>0</v>
      </c>
      <c r="C65" s="1332" t="str">
        <f>IF($B65=0,"",_xlfn.XLOOKUP($B65,INPUT_DATA!$BP:$BP,INPUT_DATA!BQ:BQ))</f>
        <v/>
      </c>
      <c r="D65" s="146" t="str">
        <f>IF($B65=0,"",_xlfn.XLOOKUP($B65,INPUT_DATA!$BP:$BP,INPUT_DATA!BR:BR))</f>
        <v/>
      </c>
      <c r="E65" s="146" t="str">
        <f>IF($B65=0,"",_xlfn.XLOOKUP($B65,INPUT_DATA!$BP:$BP,INPUT_DATA!BS:BS))</f>
        <v/>
      </c>
      <c r="F65" s="146" t="str">
        <f t="shared" si="3"/>
        <v/>
      </c>
      <c r="G65" s="1332" t="str">
        <f>IF($B65=0,"",_xlfn.XLOOKUP($B65,INPUT_DATA!$BP:$BP,INPUT_DATA!BT:BT))</f>
        <v/>
      </c>
      <c r="H65" s="146" t="str">
        <f>IF($B65=0,"",_xlfn.XLOOKUP($B65,INPUT_DATA!$BP:$BP,INPUT_DATA!BU:BU))</f>
        <v/>
      </c>
      <c r="I65" s="146" t="str">
        <f>IF($B65=0,"",_xlfn.XLOOKUP($B65,INPUT_DATA!$BP:$BP,INPUT_DATA!BV:BV))</f>
        <v/>
      </c>
      <c r="J65" s="146" t="str">
        <f t="shared" si="4"/>
        <v/>
      </c>
      <c r="K65" s="1332" t="str">
        <f>IF($B65=0,"",_xlfn.XLOOKUP($B65,INPUT_DATA!$BP:$BP,INPUT_DATA!BW:BW))</f>
        <v/>
      </c>
      <c r="L65" s="146" t="str">
        <f>IF($B65=0,"",_xlfn.XLOOKUP($B65,INPUT_DATA!$BP:$BP,INPUT_DATA!BX:BX))</f>
        <v/>
      </c>
      <c r="M65" s="146" t="str">
        <f>IF($B65=0,"",_xlfn.XLOOKUP($B65,INPUT_DATA!$BP:$BP,INPUT_DATA!BY:BY))</f>
        <v/>
      </c>
      <c r="N65" s="146" t="str">
        <f t="shared" si="5"/>
        <v/>
      </c>
      <c r="O65" s="1313"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41"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41" t="str">
        <f t="shared" si="12"/>
        <v/>
      </c>
      <c r="AC65" s="145" t="str">
        <f t="shared" si="13"/>
        <v/>
      </c>
      <c r="AD65" s="1313"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41" t="str">
        <f t="shared" si="14"/>
        <v/>
      </c>
      <c r="AI65" s="145"/>
      <c r="AJ65" s="145" t="str">
        <f t="shared" si="15"/>
        <v/>
      </c>
      <c r="AK65" s="1313" t="str">
        <f>IF($B65=0,"",_xlfn.XLOOKUP($B65,INPUT_DATA!$BP:$BP,INPUT_DATA!CK:CK))</f>
        <v/>
      </c>
      <c r="AL65" s="145" t="str">
        <f t="shared" si="16"/>
        <v/>
      </c>
      <c r="AM65" s="1313" t="str">
        <f t="shared" si="17"/>
        <v/>
      </c>
    </row>
    <row r="66" spans="2:39">
      <c r="B66" s="143">
        <f>INPUT_DATA!BP57</f>
        <v>0</v>
      </c>
      <c r="C66" s="1332" t="str">
        <f>IF($B66=0,"",_xlfn.XLOOKUP($B66,INPUT_DATA!$BP:$BP,INPUT_DATA!BQ:BQ))</f>
        <v/>
      </c>
      <c r="D66" s="146" t="str">
        <f>IF($B66=0,"",_xlfn.XLOOKUP($B66,INPUT_DATA!$BP:$BP,INPUT_DATA!BR:BR))</f>
        <v/>
      </c>
      <c r="E66" s="146" t="str">
        <f>IF($B66=0,"",_xlfn.XLOOKUP($B66,INPUT_DATA!$BP:$BP,INPUT_DATA!BS:BS))</f>
        <v/>
      </c>
      <c r="F66" s="146" t="str">
        <f t="shared" si="3"/>
        <v/>
      </c>
      <c r="G66" s="1332" t="str">
        <f>IF($B66=0,"",_xlfn.XLOOKUP($B66,INPUT_DATA!$BP:$BP,INPUT_DATA!BT:BT))</f>
        <v/>
      </c>
      <c r="H66" s="146" t="str">
        <f>IF($B66=0,"",_xlfn.XLOOKUP($B66,INPUT_DATA!$BP:$BP,INPUT_DATA!BU:BU))</f>
        <v/>
      </c>
      <c r="I66" s="146" t="str">
        <f>IF($B66=0,"",_xlfn.XLOOKUP($B66,INPUT_DATA!$BP:$BP,INPUT_DATA!BV:BV))</f>
        <v/>
      </c>
      <c r="J66" s="146" t="str">
        <f t="shared" si="4"/>
        <v/>
      </c>
      <c r="K66" s="1332" t="str">
        <f>IF($B66=0,"",_xlfn.XLOOKUP($B66,INPUT_DATA!$BP:$BP,INPUT_DATA!BW:BW))</f>
        <v/>
      </c>
      <c r="L66" s="146" t="str">
        <f>IF($B66=0,"",_xlfn.XLOOKUP($B66,INPUT_DATA!$BP:$BP,INPUT_DATA!BX:BX))</f>
        <v/>
      </c>
      <c r="M66" s="146" t="str">
        <f>IF($B66=0,"",_xlfn.XLOOKUP($B66,INPUT_DATA!$BP:$BP,INPUT_DATA!BY:BY))</f>
        <v/>
      </c>
      <c r="N66" s="146" t="str">
        <f t="shared" si="5"/>
        <v/>
      </c>
      <c r="O66" s="1313"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41"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41" t="str">
        <f t="shared" si="12"/>
        <v/>
      </c>
      <c r="AC66" s="145" t="str">
        <f t="shared" si="13"/>
        <v/>
      </c>
      <c r="AD66" s="1313"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41" t="str">
        <f t="shared" si="14"/>
        <v/>
      </c>
      <c r="AI66" s="145"/>
      <c r="AJ66" s="145" t="str">
        <f t="shared" si="15"/>
        <v/>
      </c>
      <c r="AK66" s="1313" t="str">
        <f>IF($B66=0,"",_xlfn.XLOOKUP($B66,INPUT_DATA!$BP:$BP,INPUT_DATA!CK:CK))</f>
        <v/>
      </c>
      <c r="AL66" s="145" t="str">
        <f t="shared" si="16"/>
        <v/>
      </c>
      <c r="AM66" s="1313" t="str">
        <f t="shared" si="17"/>
        <v/>
      </c>
    </row>
    <row r="67" spans="2:39">
      <c r="B67" s="143">
        <f>INPUT_DATA!BP58</f>
        <v>0</v>
      </c>
      <c r="C67" s="1332" t="str">
        <f>IF($B67=0,"",_xlfn.XLOOKUP($B67,INPUT_DATA!$BP:$BP,INPUT_DATA!BQ:BQ))</f>
        <v/>
      </c>
      <c r="D67" s="146" t="str">
        <f>IF($B67=0,"",_xlfn.XLOOKUP($B67,INPUT_DATA!$BP:$BP,INPUT_DATA!BR:BR))</f>
        <v/>
      </c>
      <c r="E67" s="146" t="str">
        <f>IF($B67=0,"",_xlfn.XLOOKUP($B67,INPUT_DATA!$BP:$BP,INPUT_DATA!BS:BS))</f>
        <v/>
      </c>
      <c r="F67" s="146" t="str">
        <f t="shared" si="3"/>
        <v/>
      </c>
      <c r="G67" s="1332" t="str">
        <f>IF($B67=0,"",_xlfn.XLOOKUP($B67,INPUT_DATA!$BP:$BP,INPUT_DATA!BT:BT))</f>
        <v/>
      </c>
      <c r="H67" s="146" t="str">
        <f>IF($B67=0,"",_xlfn.XLOOKUP($B67,INPUT_DATA!$BP:$BP,INPUT_DATA!BU:BU))</f>
        <v/>
      </c>
      <c r="I67" s="146" t="str">
        <f>IF($B67=0,"",_xlfn.XLOOKUP($B67,INPUT_DATA!$BP:$BP,INPUT_DATA!BV:BV))</f>
        <v/>
      </c>
      <c r="J67" s="146" t="str">
        <f t="shared" si="4"/>
        <v/>
      </c>
      <c r="K67" s="1332" t="str">
        <f>IF($B67=0,"",_xlfn.XLOOKUP($B67,INPUT_DATA!$BP:$BP,INPUT_DATA!BW:BW))</f>
        <v/>
      </c>
      <c r="L67" s="146" t="str">
        <f>IF($B67=0,"",_xlfn.XLOOKUP($B67,INPUT_DATA!$BP:$BP,INPUT_DATA!BX:BX))</f>
        <v/>
      </c>
      <c r="M67" s="146" t="str">
        <f>IF($B67=0,"",_xlfn.XLOOKUP($B67,INPUT_DATA!$BP:$BP,INPUT_DATA!BY:BY))</f>
        <v/>
      </c>
      <c r="N67" s="146" t="str">
        <f t="shared" si="5"/>
        <v/>
      </c>
      <c r="O67" s="1313"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41"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41" t="str">
        <f t="shared" si="12"/>
        <v/>
      </c>
      <c r="AC67" s="145" t="str">
        <f t="shared" si="13"/>
        <v/>
      </c>
      <c r="AD67" s="1313"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41" t="str">
        <f t="shared" si="14"/>
        <v/>
      </c>
      <c r="AI67" s="145"/>
      <c r="AJ67" s="145" t="str">
        <f t="shared" si="15"/>
        <v/>
      </c>
      <c r="AK67" s="1313" t="str">
        <f>IF($B67=0,"",_xlfn.XLOOKUP($B67,INPUT_DATA!$BP:$BP,INPUT_DATA!CK:CK))</f>
        <v/>
      </c>
      <c r="AL67" s="145" t="str">
        <f t="shared" si="16"/>
        <v/>
      </c>
      <c r="AM67" s="1313" t="str">
        <f t="shared" si="17"/>
        <v/>
      </c>
    </row>
    <row r="68" spans="2:39">
      <c r="B68" s="143">
        <f>INPUT_DATA!BP59</f>
        <v>0</v>
      </c>
      <c r="C68" s="1332" t="str">
        <f>IF($B68=0,"",_xlfn.XLOOKUP($B68,INPUT_DATA!$BP:$BP,INPUT_DATA!BQ:BQ))</f>
        <v/>
      </c>
      <c r="D68" s="146" t="str">
        <f>IF($B68=0,"",_xlfn.XLOOKUP($B68,INPUT_DATA!$BP:$BP,INPUT_DATA!BR:BR))</f>
        <v/>
      </c>
      <c r="E68" s="146" t="str">
        <f>IF($B68=0,"",_xlfn.XLOOKUP($B68,INPUT_DATA!$BP:$BP,INPUT_DATA!BS:BS))</f>
        <v/>
      </c>
      <c r="F68" s="146" t="str">
        <f t="shared" si="3"/>
        <v/>
      </c>
      <c r="G68" s="1332" t="str">
        <f>IF($B68=0,"",_xlfn.XLOOKUP($B68,INPUT_DATA!$BP:$BP,INPUT_DATA!BT:BT))</f>
        <v/>
      </c>
      <c r="H68" s="146" t="str">
        <f>IF($B68=0,"",_xlfn.XLOOKUP($B68,INPUT_DATA!$BP:$BP,INPUT_DATA!BU:BU))</f>
        <v/>
      </c>
      <c r="I68" s="146" t="str">
        <f>IF($B68=0,"",_xlfn.XLOOKUP($B68,INPUT_DATA!$BP:$BP,INPUT_DATA!BV:BV))</f>
        <v/>
      </c>
      <c r="J68" s="146" t="str">
        <f t="shared" si="4"/>
        <v/>
      </c>
      <c r="K68" s="1332" t="str">
        <f>IF($B68=0,"",_xlfn.XLOOKUP($B68,INPUT_DATA!$BP:$BP,INPUT_DATA!BW:BW))</f>
        <v/>
      </c>
      <c r="L68" s="146" t="str">
        <f>IF($B68=0,"",_xlfn.XLOOKUP($B68,INPUT_DATA!$BP:$BP,INPUT_DATA!BX:BX))</f>
        <v/>
      </c>
      <c r="M68" s="146" t="str">
        <f>IF($B68=0,"",_xlfn.XLOOKUP($B68,INPUT_DATA!$BP:$BP,INPUT_DATA!BY:BY))</f>
        <v/>
      </c>
      <c r="N68" s="146" t="str">
        <f t="shared" si="5"/>
        <v/>
      </c>
      <c r="O68" s="1313"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41"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41" t="str">
        <f t="shared" si="12"/>
        <v/>
      </c>
      <c r="AC68" s="145" t="str">
        <f t="shared" si="13"/>
        <v/>
      </c>
      <c r="AD68" s="1313"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41" t="str">
        <f t="shared" si="14"/>
        <v/>
      </c>
      <c r="AI68" s="145"/>
      <c r="AJ68" s="145" t="str">
        <f t="shared" si="15"/>
        <v/>
      </c>
      <c r="AK68" s="1313" t="str">
        <f>IF($B68=0,"",_xlfn.XLOOKUP($B68,INPUT_DATA!$BP:$BP,INPUT_DATA!CK:CK))</f>
        <v/>
      </c>
      <c r="AL68" s="145" t="str">
        <f t="shared" si="16"/>
        <v/>
      </c>
      <c r="AM68" s="1313" t="str">
        <f t="shared" si="17"/>
        <v/>
      </c>
    </row>
    <row r="69" spans="2:39">
      <c r="B69" s="143">
        <f>INPUT_DATA!BP60</f>
        <v>0</v>
      </c>
      <c r="C69" s="1332" t="str">
        <f>IF($B69=0,"",_xlfn.XLOOKUP($B69,INPUT_DATA!$BP:$BP,INPUT_DATA!BQ:BQ))</f>
        <v/>
      </c>
      <c r="D69" s="146" t="str">
        <f>IF($B69=0,"",_xlfn.XLOOKUP($B69,INPUT_DATA!$BP:$BP,INPUT_DATA!BR:BR))</f>
        <v/>
      </c>
      <c r="E69" s="146" t="str">
        <f>IF($B69=0,"",_xlfn.XLOOKUP($B69,INPUT_DATA!$BP:$BP,INPUT_DATA!BS:BS))</f>
        <v/>
      </c>
      <c r="F69" s="146" t="str">
        <f t="shared" si="3"/>
        <v/>
      </c>
      <c r="G69" s="1332" t="str">
        <f>IF($B69=0,"",_xlfn.XLOOKUP($B69,INPUT_DATA!$BP:$BP,INPUT_DATA!BT:BT))</f>
        <v/>
      </c>
      <c r="H69" s="146" t="str">
        <f>IF($B69=0,"",_xlfn.XLOOKUP($B69,INPUT_DATA!$BP:$BP,INPUT_DATA!BU:BU))</f>
        <v/>
      </c>
      <c r="I69" s="146" t="str">
        <f>IF($B69=0,"",_xlfn.XLOOKUP($B69,INPUT_DATA!$BP:$BP,INPUT_DATA!BV:BV))</f>
        <v/>
      </c>
      <c r="J69" s="146" t="str">
        <f t="shared" si="4"/>
        <v/>
      </c>
      <c r="K69" s="1332" t="str">
        <f>IF($B69=0,"",_xlfn.XLOOKUP($B69,INPUT_DATA!$BP:$BP,INPUT_DATA!BW:BW))</f>
        <v/>
      </c>
      <c r="L69" s="146" t="str">
        <f>IF($B69=0,"",_xlfn.XLOOKUP($B69,INPUT_DATA!$BP:$BP,INPUT_DATA!BX:BX))</f>
        <v/>
      </c>
      <c r="M69" s="146" t="str">
        <f>IF($B69=0,"",_xlfn.XLOOKUP($B69,INPUT_DATA!$BP:$BP,INPUT_DATA!BY:BY))</f>
        <v/>
      </c>
      <c r="N69" s="146" t="str">
        <f t="shared" si="5"/>
        <v/>
      </c>
      <c r="O69" s="1313"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41"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41" t="str">
        <f t="shared" si="12"/>
        <v/>
      </c>
      <c r="AC69" s="145" t="str">
        <f t="shared" si="13"/>
        <v/>
      </c>
      <c r="AD69" s="1313"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41" t="str">
        <f t="shared" si="14"/>
        <v/>
      </c>
      <c r="AI69" s="145"/>
      <c r="AJ69" s="145" t="str">
        <f t="shared" si="15"/>
        <v/>
      </c>
      <c r="AK69" s="1313" t="str">
        <f>IF($B69=0,"",_xlfn.XLOOKUP($B69,INPUT_DATA!$BP:$BP,INPUT_DATA!CK:CK))</f>
        <v/>
      </c>
      <c r="AL69" s="145" t="str">
        <f t="shared" si="16"/>
        <v/>
      </c>
      <c r="AM69" s="1313" t="str">
        <f t="shared" si="17"/>
        <v/>
      </c>
    </row>
    <row r="70" spans="2:39">
      <c r="B70" s="143">
        <f>INPUT_DATA!BP61</f>
        <v>0</v>
      </c>
      <c r="C70" s="1332" t="str">
        <f>IF($B70=0,"",_xlfn.XLOOKUP($B70,INPUT_DATA!$BP:$BP,INPUT_DATA!BQ:BQ))</f>
        <v/>
      </c>
      <c r="D70" s="146" t="str">
        <f>IF($B70=0,"",_xlfn.XLOOKUP($B70,INPUT_DATA!$BP:$BP,INPUT_DATA!BR:BR))</f>
        <v/>
      </c>
      <c r="E70" s="146" t="str">
        <f>IF($B70=0,"",_xlfn.XLOOKUP($B70,INPUT_DATA!$BP:$BP,INPUT_DATA!BS:BS))</f>
        <v/>
      </c>
      <c r="F70" s="146" t="str">
        <f t="shared" si="3"/>
        <v/>
      </c>
      <c r="G70" s="1332" t="str">
        <f>IF($B70=0,"",_xlfn.XLOOKUP($B70,INPUT_DATA!$BP:$BP,INPUT_DATA!BT:BT))</f>
        <v/>
      </c>
      <c r="H70" s="146" t="str">
        <f>IF($B70=0,"",_xlfn.XLOOKUP($B70,INPUT_DATA!$BP:$BP,INPUT_DATA!BU:BU))</f>
        <v/>
      </c>
      <c r="I70" s="146" t="str">
        <f>IF($B70=0,"",_xlfn.XLOOKUP($B70,INPUT_DATA!$BP:$BP,INPUT_DATA!BV:BV))</f>
        <v/>
      </c>
      <c r="J70" s="146" t="str">
        <f t="shared" si="4"/>
        <v/>
      </c>
      <c r="K70" s="1332" t="str">
        <f>IF($B70=0,"",_xlfn.XLOOKUP($B70,INPUT_DATA!$BP:$BP,INPUT_DATA!BW:BW))</f>
        <v/>
      </c>
      <c r="L70" s="146" t="str">
        <f>IF($B70=0,"",_xlfn.XLOOKUP($B70,INPUT_DATA!$BP:$BP,INPUT_DATA!BX:BX))</f>
        <v/>
      </c>
      <c r="M70" s="146" t="str">
        <f>IF($B70=0,"",_xlfn.XLOOKUP($B70,INPUT_DATA!$BP:$BP,INPUT_DATA!BY:BY))</f>
        <v/>
      </c>
      <c r="N70" s="146" t="str">
        <f t="shared" si="5"/>
        <v/>
      </c>
      <c r="O70" s="1313"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41"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41" t="str">
        <f t="shared" si="12"/>
        <v/>
      </c>
      <c r="AC70" s="145" t="str">
        <f t="shared" si="13"/>
        <v/>
      </c>
      <c r="AD70" s="1313"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41" t="str">
        <f t="shared" si="14"/>
        <v/>
      </c>
      <c r="AI70" s="145"/>
      <c r="AJ70" s="145" t="str">
        <f t="shared" si="15"/>
        <v/>
      </c>
      <c r="AK70" s="1313" t="str">
        <f>IF($B70=0,"",_xlfn.XLOOKUP($B70,INPUT_DATA!$BP:$BP,INPUT_DATA!CK:CK))</f>
        <v/>
      </c>
      <c r="AL70" s="145" t="str">
        <f t="shared" si="16"/>
        <v/>
      </c>
      <c r="AM70" s="1313" t="str">
        <f t="shared" si="17"/>
        <v/>
      </c>
    </row>
    <row r="71" spans="2:39">
      <c r="B71" s="143">
        <f>INPUT_DATA!BP62</f>
        <v>0</v>
      </c>
      <c r="C71" s="1332" t="str">
        <f>IF($B71=0,"",_xlfn.XLOOKUP($B71,INPUT_DATA!$BP:$BP,INPUT_DATA!BQ:BQ))</f>
        <v/>
      </c>
      <c r="D71" s="146" t="str">
        <f>IF($B71=0,"",_xlfn.XLOOKUP($B71,INPUT_DATA!$BP:$BP,INPUT_DATA!BR:BR))</f>
        <v/>
      </c>
      <c r="E71" s="146" t="str">
        <f>IF($B71=0,"",_xlfn.XLOOKUP($B71,INPUT_DATA!$BP:$BP,INPUT_DATA!BS:BS))</f>
        <v/>
      </c>
      <c r="F71" s="146" t="str">
        <f t="shared" si="3"/>
        <v/>
      </c>
      <c r="G71" s="1332" t="str">
        <f>IF($B71=0,"",_xlfn.XLOOKUP($B71,INPUT_DATA!$BP:$BP,INPUT_DATA!BT:BT))</f>
        <v/>
      </c>
      <c r="H71" s="146" t="str">
        <f>IF($B71=0,"",_xlfn.XLOOKUP($B71,INPUT_DATA!$BP:$BP,INPUT_DATA!BU:BU))</f>
        <v/>
      </c>
      <c r="I71" s="146" t="str">
        <f>IF($B71=0,"",_xlfn.XLOOKUP($B71,INPUT_DATA!$BP:$BP,INPUT_DATA!BV:BV))</f>
        <v/>
      </c>
      <c r="J71" s="146" t="str">
        <f t="shared" si="4"/>
        <v/>
      </c>
      <c r="K71" s="1332" t="str">
        <f>IF($B71=0,"",_xlfn.XLOOKUP($B71,INPUT_DATA!$BP:$BP,INPUT_DATA!BW:BW))</f>
        <v/>
      </c>
      <c r="L71" s="146" t="str">
        <f>IF($B71=0,"",_xlfn.XLOOKUP($B71,INPUT_DATA!$BP:$BP,INPUT_DATA!BX:BX))</f>
        <v/>
      </c>
      <c r="M71" s="146" t="str">
        <f>IF($B71=0,"",_xlfn.XLOOKUP($B71,INPUT_DATA!$BP:$BP,INPUT_DATA!BY:BY))</f>
        <v/>
      </c>
      <c r="N71" s="146" t="str">
        <f t="shared" si="5"/>
        <v/>
      </c>
      <c r="O71" s="1313"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41"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41" t="str">
        <f t="shared" si="12"/>
        <v/>
      </c>
      <c r="AC71" s="145" t="str">
        <f t="shared" si="13"/>
        <v/>
      </c>
      <c r="AD71" s="1313"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41" t="str">
        <f t="shared" si="14"/>
        <v/>
      </c>
      <c r="AI71" s="145"/>
      <c r="AJ71" s="145" t="str">
        <f t="shared" si="15"/>
        <v/>
      </c>
      <c r="AK71" s="1313" t="str">
        <f>IF($B71=0,"",_xlfn.XLOOKUP($B71,INPUT_DATA!$BP:$BP,INPUT_DATA!CK:CK))</f>
        <v/>
      </c>
      <c r="AL71" s="145" t="str">
        <f t="shared" si="16"/>
        <v/>
      </c>
      <c r="AM71" s="1313" t="str">
        <f t="shared" si="17"/>
        <v/>
      </c>
    </row>
    <row r="72" spans="2:39">
      <c r="B72" s="143">
        <f>INPUT_DATA!BP63</f>
        <v>0</v>
      </c>
      <c r="C72" s="1332" t="str">
        <f>IF($B72=0,"",_xlfn.XLOOKUP($B72,INPUT_DATA!$BP:$BP,INPUT_DATA!BQ:BQ))</f>
        <v/>
      </c>
      <c r="D72" s="146" t="str">
        <f>IF($B72=0,"",_xlfn.XLOOKUP($B72,INPUT_DATA!$BP:$BP,INPUT_DATA!BR:BR))</f>
        <v/>
      </c>
      <c r="E72" s="146" t="str">
        <f>IF($B72=0,"",_xlfn.XLOOKUP($B72,INPUT_DATA!$BP:$BP,INPUT_DATA!BS:BS))</f>
        <v/>
      </c>
      <c r="F72" s="146" t="str">
        <f t="shared" si="3"/>
        <v/>
      </c>
      <c r="G72" s="1332" t="str">
        <f>IF($B72=0,"",_xlfn.XLOOKUP($B72,INPUT_DATA!$BP:$BP,INPUT_DATA!BT:BT))</f>
        <v/>
      </c>
      <c r="H72" s="146" t="str">
        <f>IF($B72=0,"",_xlfn.XLOOKUP($B72,INPUT_DATA!$BP:$BP,INPUT_DATA!BU:BU))</f>
        <v/>
      </c>
      <c r="I72" s="146" t="str">
        <f>IF($B72=0,"",_xlfn.XLOOKUP($B72,INPUT_DATA!$BP:$BP,INPUT_DATA!BV:BV))</f>
        <v/>
      </c>
      <c r="J72" s="146" t="str">
        <f t="shared" si="4"/>
        <v/>
      </c>
      <c r="K72" s="1332" t="str">
        <f>IF($B72=0,"",_xlfn.XLOOKUP($B72,INPUT_DATA!$BP:$BP,INPUT_DATA!BW:BW))</f>
        <v/>
      </c>
      <c r="L72" s="146" t="str">
        <f>IF($B72=0,"",_xlfn.XLOOKUP($B72,INPUT_DATA!$BP:$BP,INPUT_DATA!BX:BX))</f>
        <v/>
      </c>
      <c r="M72" s="146" t="str">
        <f>IF($B72=0,"",_xlfn.XLOOKUP($B72,INPUT_DATA!$BP:$BP,INPUT_DATA!BY:BY))</f>
        <v/>
      </c>
      <c r="N72" s="146" t="str">
        <f t="shared" si="5"/>
        <v/>
      </c>
      <c r="O72" s="1313"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41"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41" t="str">
        <f t="shared" si="12"/>
        <v/>
      </c>
      <c r="AC72" s="145" t="str">
        <f t="shared" si="13"/>
        <v/>
      </c>
      <c r="AD72" s="1313"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41" t="str">
        <f t="shared" si="14"/>
        <v/>
      </c>
      <c r="AI72" s="145"/>
      <c r="AJ72" s="145" t="str">
        <f t="shared" si="15"/>
        <v/>
      </c>
      <c r="AK72" s="1313" t="str">
        <f>IF($B72=0,"",_xlfn.XLOOKUP($B72,INPUT_DATA!$BP:$BP,INPUT_DATA!CK:CK))</f>
        <v/>
      </c>
      <c r="AL72" s="145" t="str">
        <f t="shared" si="16"/>
        <v/>
      </c>
      <c r="AM72" s="1313" t="str">
        <f t="shared" si="17"/>
        <v/>
      </c>
    </row>
    <row r="73" spans="2:39">
      <c r="B73" s="143">
        <f>INPUT_DATA!BP64</f>
        <v>0</v>
      </c>
      <c r="C73" s="1332" t="str">
        <f>IF($B73=0,"",_xlfn.XLOOKUP($B73,INPUT_DATA!$BP:$BP,INPUT_DATA!BQ:BQ))</f>
        <v/>
      </c>
      <c r="D73" s="146" t="str">
        <f>IF($B73=0,"",_xlfn.XLOOKUP($B73,INPUT_DATA!$BP:$BP,INPUT_DATA!BR:BR))</f>
        <v/>
      </c>
      <c r="E73" s="146" t="str">
        <f>IF($B73=0,"",_xlfn.XLOOKUP($B73,INPUT_DATA!$BP:$BP,INPUT_DATA!BS:BS))</f>
        <v/>
      </c>
      <c r="F73" s="146" t="str">
        <f t="shared" si="3"/>
        <v/>
      </c>
      <c r="G73" s="1332" t="str">
        <f>IF($B73=0,"",_xlfn.XLOOKUP($B73,INPUT_DATA!$BP:$BP,INPUT_DATA!BT:BT))</f>
        <v/>
      </c>
      <c r="H73" s="146" t="str">
        <f>IF($B73=0,"",_xlfn.XLOOKUP($B73,INPUT_DATA!$BP:$BP,INPUT_DATA!BU:BU))</f>
        <v/>
      </c>
      <c r="I73" s="146" t="str">
        <f>IF($B73=0,"",_xlfn.XLOOKUP($B73,INPUT_DATA!$BP:$BP,INPUT_DATA!BV:BV))</f>
        <v/>
      </c>
      <c r="J73" s="146" t="str">
        <f t="shared" si="4"/>
        <v/>
      </c>
      <c r="K73" s="1332" t="str">
        <f>IF($B73=0,"",_xlfn.XLOOKUP($B73,INPUT_DATA!$BP:$BP,INPUT_DATA!BW:BW))</f>
        <v/>
      </c>
      <c r="L73" s="146" t="str">
        <f>IF($B73=0,"",_xlfn.XLOOKUP($B73,INPUT_DATA!$BP:$BP,INPUT_DATA!BX:BX))</f>
        <v/>
      </c>
      <c r="M73" s="146" t="str">
        <f>IF($B73=0,"",_xlfn.XLOOKUP($B73,INPUT_DATA!$BP:$BP,INPUT_DATA!BY:BY))</f>
        <v/>
      </c>
      <c r="N73" s="146" t="str">
        <f t="shared" si="5"/>
        <v/>
      </c>
      <c r="O73" s="1313"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41"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41" t="str">
        <f t="shared" si="12"/>
        <v/>
      </c>
      <c r="AC73" s="145" t="str">
        <f t="shared" si="13"/>
        <v/>
      </c>
      <c r="AD73" s="1313"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41" t="str">
        <f t="shared" si="14"/>
        <v/>
      </c>
      <c r="AI73" s="145"/>
      <c r="AJ73" s="145" t="str">
        <f t="shared" si="15"/>
        <v/>
      </c>
      <c r="AK73" s="1313" t="str">
        <f>IF($B73=0,"",_xlfn.XLOOKUP($B73,INPUT_DATA!$BP:$BP,INPUT_DATA!CK:CK))</f>
        <v/>
      </c>
      <c r="AL73" s="145" t="str">
        <f t="shared" si="16"/>
        <v/>
      </c>
      <c r="AM73" s="1313" t="str">
        <f t="shared" si="17"/>
        <v/>
      </c>
    </row>
    <row r="74" spans="2:39">
      <c r="B74" s="143">
        <f>INPUT_DATA!BP65</f>
        <v>0</v>
      </c>
      <c r="C74" s="1332" t="str">
        <f>IF($B74=0,"",_xlfn.XLOOKUP($B74,INPUT_DATA!$BP:$BP,INPUT_DATA!BQ:BQ))</f>
        <v/>
      </c>
      <c r="D74" s="146" t="str">
        <f>IF($B74=0,"",_xlfn.XLOOKUP($B74,INPUT_DATA!$BP:$BP,INPUT_DATA!BR:BR))</f>
        <v/>
      </c>
      <c r="E74" s="146" t="str">
        <f>IF($B74=0,"",_xlfn.XLOOKUP($B74,INPUT_DATA!$BP:$BP,INPUT_DATA!BS:BS))</f>
        <v/>
      </c>
      <c r="F74" s="146" t="str">
        <f t="shared" si="3"/>
        <v/>
      </c>
      <c r="G74" s="1332" t="str">
        <f>IF($B74=0,"",_xlfn.XLOOKUP($B74,INPUT_DATA!$BP:$BP,INPUT_DATA!BT:BT))</f>
        <v/>
      </c>
      <c r="H74" s="146" t="str">
        <f>IF($B74=0,"",_xlfn.XLOOKUP($B74,INPUT_DATA!$BP:$BP,INPUT_DATA!BU:BU))</f>
        <v/>
      </c>
      <c r="I74" s="146" t="str">
        <f>IF($B74=0,"",_xlfn.XLOOKUP($B74,INPUT_DATA!$BP:$BP,INPUT_DATA!BV:BV))</f>
        <v/>
      </c>
      <c r="J74" s="146" t="str">
        <f t="shared" si="4"/>
        <v/>
      </c>
      <c r="K74" s="1332" t="str">
        <f>IF($B74=0,"",_xlfn.XLOOKUP($B74,INPUT_DATA!$BP:$BP,INPUT_DATA!BW:BW))</f>
        <v/>
      </c>
      <c r="L74" s="146" t="str">
        <f>IF($B74=0,"",_xlfn.XLOOKUP($B74,INPUT_DATA!$BP:$BP,INPUT_DATA!BX:BX))</f>
        <v/>
      </c>
      <c r="M74" s="146" t="str">
        <f>IF($B74=0,"",_xlfn.XLOOKUP($B74,INPUT_DATA!$BP:$BP,INPUT_DATA!BY:BY))</f>
        <v/>
      </c>
      <c r="N74" s="146" t="str">
        <f t="shared" si="5"/>
        <v/>
      </c>
      <c r="O74" s="1313"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41"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41" t="str">
        <f t="shared" si="12"/>
        <v/>
      </c>
      <c r="AC74" s="145" t="str">
        <f t="shared" si="13"/>
        <v/>
      </c>
      <c r="AD74" s="1313"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41" t="str">
        <f t="shared" si="14"/>
        <v/>
      </c>
      <c r="AI74" s="145"/>
      <c r="AJ74" s="145" t="str">
        <f t="shared" si="15"/>
        <v/>
      </c>
      <c r="AK74" s="1313" t="str">
        <f>IF($B74=0,"",_xlfn.XLOOKUP($B74,INPUT_DATA!$BP:$BP,INPUT_DATA!CK:CK))</f>
        <v/>
      </c>
      <c r="AL74" s="145" t="str">
        <f t="shared" si="16"/>
        <v/>
      </c>
      <c r="AM74" s="1313" t="str">
        <f t="shared" si="17"/>
        <v/>
      </c>
    </row>
    <row r="75" spans="2:39">
      <c r="B75" s="143">
        <f>INPUT_DATA!BP66</f>
        <v>0</v>
      </c>
      <c r="C75" s="1332" t="str">
        <f>IF($B75=0,"",_xlfn.XLOOKUP($B75,INPUT_DATA!$BP:$BP,INPUT_DATA!BQ:BQ))</f>
        <v/>
      </c>
      <c r="D75" s="146" t="str">
        <f>IF($B75=0,"",_xlfn.XLOOKUP($B75,INPUT_DATA!$BP:$BP,INPUT_DATA!BR:BR))</f>
        <v/>
      </c>
      <c r="E75" s="146" t="str">
        <f>IF($B75=0,"",_xlfn.XLOOKUP($B75,INPUT_DATA!$BP:$BP,INPUT_DATA!BS:BS))</f>
        <v/>
      </c>
      <c r="F75" s="146" t="str">
        <f t="shared" si="3"/>
        <v/>
      </c>
      <c r="G75" s="1332" t="str">
        <f>IF($B75=0,"",_xlfn.XLOOKUP($B75,INPUT_DATA!$BP:$BP,INPUT_DATA!BT:BT))</f>
        <v/>
      </c>
      <c r="H75" s="146" t="str">
        <f>IF($B75=0,"",_xlfn.XLOOKUP($B75,INPUT_DATA!$BP:$BP,INPUT_DATA!BU:BU))</f>
        <v/>
      </c>
      <c r="I75" s="146" t="str">
        <f>IF($B75=0,"",_xlfn.XLOOKUP($B75,INPUT_DATA!$BP:$BP,INPUT_DATA!BV:BV))</f>
        <v/>
      </c>
      <c r="J75" s="146" t="str">
        <f t="shared" si="4"/>
        <v/>
      </c>
      <c r="K75" s="1332" t="str">
        <f>IF($B75=0,"",_xlfn.XLOOKUP($B75,INPUT_DATA!$BP:$BP,INPUT_DATA!BW:BW))</f>
        <v/>
      </c>
      <c r="L75" s="146" t="str">
        <f>IF($B75=0,"",_xlfn.XLOOKUP($B75,INPUT_DATA!$BP:$BP,INPUT_DATA!BX:BX))</f>
        <v/>
      </c>
      <c r="M75" s="146" t="str">
        <f>IF($B75=0,"",_xlfn.XLOOKUP($B75,INPUT_DATA!$BP:$BP,INPUT_DATA!BY:BY))</f>
        <v/>
      </c>
      <c r="N75" s="146" t="str">
        <f t="shared" si="5"/>
        <v/>
      </c>
      <c r="O75" s="1313"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41"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41" t="str">
        <f t="shared" si="12"/>
        <v/>
      </c>
      <c r="AC75" s="145" t="str">
        <f t="shared" si="13"/>
        <v/>
      </c>
      <c r="AD75" s="1313"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41" t="str">
        <f t="shared" si="14"/>
        <v/>
      </c>
      <c r="AI75" s="145"/>
      <c r="AJ75" s="145" t="str">
        <f t="shared" si="15"/>
        <v/>
      </c>
      <c r="AK75" s="1313" t="str">
        <f>IF($B75=0,"",_xlfn.XLOOKUP($B75,INPUT_DATA!$BP:$BP,INPUT_DATA!CK:CK))</f>
        <v/>
      </c>
      <c r="AL75" s="145" t="str">
        <f t="shared" si="16"/>
        <v/>
      </c>
      <c r="AM75" s="1313" t="str">
        <f t="shared" si="17"/>
        <v/>
      </c>
    </row>
    <row r="76" spans="2:39">
      <c r="B76" s="143">
        <f>INPUT_DATA!BP67</f>
        <v>0</v>
      </c>
      <c r="C76" s="1332" t="str">
        <f>IF($B76=0,"",_xlfn.XLOOKUP($B76,INPUT_DATA!$BP:$BP,INPUT_DATA!BQ:BQ))</f>
        <v/>
      </c>
      <c r="D76" s="146" t="str">
        <f>IF($B76=0,"",_xlfn.XLOOKUP($B76,INPUT_DATA!$BP:$BP,INPUT_DATA!BR:BR))</f>
        <v/>
      </c>
      <c r="E76" s="146" t="str">
        <f>IF($B76=0,"",_xlfn.XLOOKUP($B76,INPUT_DATA!$BP:$BP,INPUT_DATA!BS:BS))</f>
        <v/>
      </c>
      <c r="F76" s="146" t="str">
        <f t="shared" si="3"/>
        <v/>
      </c>
      <c r="G76" s="1332" t="str">
        <f>IF($B76=0,"",_xlfn.XLOOKUP($B76,INPUT_DATA!$BP:$BP,INPUT_DATA!BT:BT))</f>
        <v/>
      </c>
      <c r="H76" s="146" t="str">
        <f>IF($B76=0,"",_xlfn.XLOOKUP($B76,INPUT_DATA!$BP:$BP,INPUT_DATA!BU:BU))</f>
        <v/>
      </c>
      <c r="I76" s="146" t="str">
        <f>IF($B76=0,"",_xlfn.XLOOKUP($B76,INPUT_DATA!$BP:$BP,INPUT_DATA!BV:BV))</f>
        <v/>
      </c>
      <c r="J76" s="146" t="str">
        <f t="shared" si="4"/>
        <v/>
      </c>
      <c r="K76" s="1332" t="str">
        <f>IF($B76=0,"",_xlfn.XLOOKUP($B76,INPUT_DATA!$BP:$BP,INPUT_DATA!BW:BW))</f>
        <v/>
      </c>
      <c r="L76" s="146" t="str">
        <f>IF($B76=0,"",_xlfn.XLOOKUP($B76,INPUT_DATA!$BP:$BP,INPUT_DATA!BX:BX))</f>
        <v/>
      </c>
      <c r="M76" s="146" t="str">
        <f>IF($B76=0,"",_xlfn.XLOOKUP($B76,INPUT_DATA!$BP:$BP,INPUT_DATA!BY:BY))</f>
        <v/>
      </c>
      <c r="N76" s="146" t="str">
        <f t="shared" si="5"/>
        <v/>
      </c>
      <c r="O76" s="1313"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41"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41" t="str">
        <f t="shared" si="12"/>
        <v/>
      </c>
      <c r="AC76" s="145" t="str">
        <f t="shared" si="13"/>
        <v/>
      </c>
      <c r="AD76" s="1313"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41" t="str">
        <f t="shared" si="14"/>
        <v/>
      </c>
      <c r="AI76" s="145"/>
      <c r="AJ76" s="145" t="str">
        <f t="shared" si="15"/>
        <v/>
      </c>
      <c r="AK76" s="1313" t="str">
        <f>IF($B76=0,"",_xlfn.XLOOKUP($B76,INPUT_DATA!$BP:$BP,INPUT_DATA!CK:CK))</f>
        <v/>
      </c>
      <c r="AL76" s="145" t="str">
        <f t="shared" si="16"/>
        <v/>
      </c>
      <c r="AM76" s="1313" t="str">
        <f t="shared" si="17"/>
        <v/>
      </c>
    </row>
    <row r="77" spans="2:39">
      <c r="B77" s="143">
        <f>INPUT_DATA!BP68</f>
        <v>0</v>
      </c>
      <c r="C77" s="1332" t="str">
        <f>IF($B77=0,"",_xlfn.XLOOKUP($B77,INPUT_DATA!$BP:$BP,INPUT_DATA!BQ:BQ))</f>
        <v/>
      </c>
      <c r="D77" s="146" t="str">
        <f>IF($B77=0,"",_xlfn.XLOOKUP($B77,INPUT_DATA!$BP:$BP,INPUT_DATA!BR:BR))</f>
        <v/>
      </c>
      <c r="E77" s="146" t="str">
        <f>IF($B77=0,"",_xlfn.XLOOKUP($B77,INPUT_DATA!$BP:$BP,INPUT_DATA!BS:BS))</f>
        <v/>
      </c>
      <c r="F77" s="146" t="str">
        <f t="shared" si="3"/>
        <v/>
      </c>
      <c r="G77" s="1332" t="str">
        <f>IF($B77=0,"",_xlfn.XLOOKUP($B77,INPUT_DATA!$BP:$BP,INPUT_DATA!BT:BT))</f>
        <v/>
      </c>
      <c r="H77" s="146" t="str">
        <f>IF($B77=0,"",_xlfn.XLOOKUP($B77,INPUT_DATA!$BP:$BP,INPUT_DATA!BU:BU))</f>
        <v/>
      </c>
      <c r="I77" s="146" t="str">
        <f>IF($B77=0,"",_xlfn.XLOOKUP($B77,INPUT_DATA!$BP:$BP,INPUT_DATA!BV:BV))</f>
        <v/>
      </c>
      <c r="J77" s="146" t="str">
        <f t="shared" si="4"/>
        <v/>
      </c>
      <c r="K77" s="1332" t="str">
        <f>IF($B77=0,"",_xlfn.XLOOKUP($B77,INPUT_DATA!$BP:$BP,INPUT_DATA!BW:BW))</f>
        <v/>
      </c>
      <c r="L77" s="146" t="str">
        <f>IF($B77=0,"",_xlfn.XLOOKUP($B77,INPUT_DATA!$BP:$BP,INPUT_DATA!BX:BX))</f>
        <v/>
      </c>
      <c r="M77" s="146" t="str">
        <f>IF($B77=0,"",_xlfn.XLOOKUP($B77,INPUT_DATA!$BP:$BP,INPUT_DATA!BY:BY))</f>
        <v/>
      </c>
      <c r="N77" s="146" t="str">
        <f t="shared" si="5"/>
        <v/>
      </c>
      <c r="O77" s="1313"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41"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41" t="str">
        <f t="shared" si="12"/>
        <v/>
      </c>
      <c r="AC77" s="145" t="str">
        <f t="shared" si="13"/>
        <v/>
      </c>
      <c r="AD77" s="1313"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41" t="str">
        <f t="shared" si="14"/>
        <v/>
      </c>
      <c r="AI77" s="145"/>
      <c r="AJ77" s="145" t="str">
        <f t="shared" si="15"/>
        <v/>
      </c>
      <c r="AK77" s="1313" t="str">
        <f>IF($B77=0,"",_xlfn.XLOOKUP($B77,INPUT_DATA!$BP:$BP,INPUT_DATA!CK:CK))</f>
        <v/>
      </c>
      <c r="AL77" s="145" t="str">
        <f t="shared" si="16"/>
        <v/>
      </c>
      <c r="AM77" s="1313" t="str">
        <f t="shared" si="17"/>
        <v/>
      </c>
    </row>
    <row r="78" spans="2:39">
      <c r="B78" s="143">
        <f>INPUT_DATA!BP69</f>
        <v>0</v>
      </c>
      <c r="C78" s="1332" t="str">
        <f>IF($B78=0,"",_xlfn.XLOOKUP($B78,INPUT_DATA!$BP:$BP,INPUT_DATA!BQ:BQ))</f>
        <v/>
      </c>
      <c r="D78" s="146" t="str">
        <f>IF($B78=0,"",_xlfn.XLOOKUP($B78,INPUT_DATA!$BP:$BP,INPUT_DATA!BR:BR))</f>
        <v/>
      </c>
      <c r="E78" s="146" t="str">
        <f>IF($B78=0,"",_xlfn.XLOOKUP($B78,INPUT_DATA!$BP:$BP,INPUT_DATA!BS:BS))</f>
        <v/>
      </c>
      <c r="F78" s="146" t="str">
        <f t="shared" ref="F78:F83" si="18">IF($B78=0,"",D78+E78)</f>
        <v/>
      </c>
      <c r="G78" s="1332" t="str">
        <f>IF($B78=0,"",_xlfn.XLOOKUP($B78,INPUT_DATA!$BP:$BP,INPUT_DATA!BT:BT))</f>
        <v/>
      </c>
      <c r="H78" s="146" t="str">
        <f>IF($B78=0,"",_xlfn.XLOOKUP($B78,INPUT_DATA!$BP:$BP,INPUT_DATA!BU:BU))</f>
        <v/>
      </c>
      <c r="I78" s="146" t="str">
        <f>IF($B78=0,"",_xlfn.XLOOKUP($B78,INPUT_DATA!$BP:$BP,INPUT_DATA!BV:BV))</f>
        <v/>
      </c>
      <c r="J78" s="146" t="str">
        <f t="shared" ref="J78:J83" si="19">IF($B78=0,"",H78+I78)</f>
        <v/>
      </c>
      <c r="K78" s="1332" t="str">
        <f>IF($B78=0,"",_xlfn.XLOOKUP($B78,INPUT_DATA!$BP:$BP,INPUT_DATA!BW:BW))</f>
        <v/>
      </c>
      <c r="L78" s="146" t="str">
        <f>IF($B78=0,"",_xlfn.XLOOKUP($B78,INPUT_DATA!$BP:$BP,INPUT_DATA!BX:BX))</f>
        <v/>
      </c>
      <c r="M78" s="146" t="str">
        <f>IF($B78=0,"",_xlfn.XLOOKUP($B78,INPUT_DATA!$BP:$BP,INPUT_DATA!BY:BY))</f>
        <v/>
      </c>
      <c r="N78" s="146" t="str">
        <f t="shared" ref="N78:N83" si="20">IF($B78=0,"",L78+M78)</f>
        <v/>
      </c>
      <c r="O78" s="1313"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41"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41" t="str">
        <f t="shared" ref="AB78:AB83" si="27">IF($B78=0,"",93%)</f>
        <v/>
      </c>
      <c r="AC78" s="145" t="str">
        <f t="shared" ref="AC78:AC83" si="28">IF($B78=0,"",SUM(Y78:AA78)*AB78)</f>
        <v/>
      </c>
      <c r="AD78" s="1313"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41" t="str">
        <f t="shared" ref="AH78:AH83" si="29">IF($B78=0,"",60%)</f>
        <v/>
      </c>
      <c r="AI78" s="145"/>
      <c r="AJ78" s="145" t="str">
        <f t="shared" ref="AJ78:AJ83" si="30">IF($B78=0,"",SUM(AE78:AG78)*AH78)</f>
        <v/>
      </c>
      <c r="AK78" s="1313" t="str">
        <f>IF($B78=0,"",_xlfn.XLOOKUP($B78,INPUT_DATA!$BP:$BP,INPUT_DATA!CK:CK))</f>
        <v/>
      </c>
      <c r="AL78" s="145" t="str">
        <f t="shared" ref="AL78:AL83" si="31">IF($B78=0,"",SUM(W78,AC78,AJ78))</f>
        <v/>
      </c>
      <c r="AM78" s="1313" t="str">
        <f t="shared" ref="AM78:AM83" si="32">IF($B78=0,"",SUM(X78,AD78,AK78))</f>
        <v/>
      </c>
    </row>
    <row r="79" spans="2:39">
      <c r="B79" s="143">
        <f>INPUT_DATA!BP70</f>
        <v>0</v>
      </c>
      <c r="C79" s="1332" t="str">
        <f>IF($B79=0,"",_xlfn.XLOOKUP($B79,INPUT_DATA!$BP:$BP,INPUT_DATA!BQ:BQ))</f>
        <v/>
      </c>
      <c r="D79" s="146" t="str">
        <f>IF($B79=0,"",_xlfn.XLOOKUP($B79,INPUT_DATA!$BP:$BP,INPUT_DATA!BR:BR))</f>
        <v/>
      </c>
      <c r="E79" s="146" t="str">
        <f>IF($B79=0,"",_xlfn.XLOOKUP($B79,INPUT_DATA!$BP:$BP,INPUT_DATA!BS:BS))</f>
        <v/>
      </c>
      <c r="F79" s="146" t="str">
        <f t="shared" si="18"/>
        <v/>
      </c>
      <c r="G79" s="1332" t="str">
        <f>IF($B79=0,"",_xlfn.XLOOKUP($B79,INPUT_DATA!$BP:$BP,INPUT_DATA!BT:BT))</f>
        <v/>
      </c>
      <c r="H79" s="146" t="str">
        <f>IF($B79=0,"",_xlfn.XLOOKUP($B79,INPUT_DATA!$BP:$BP,INPUT_DATA!BU:BU))</f>
        <v/>
      </c>
      <c r="I79" s="146" t="str">
        <f>IF($B79=0,"",_xlfn.XLOOKUP($B79,INPUT_DATA!$BP:$BP,INPUT_DATA!BV:BV))</f>
        <v/>
      </c>
      <c r="J79" s="146" t="str">
        <f t="shared" si="19"/>
        <v/>
      </c>
      <c r="K79" s="1332" t="str">
        <f>IF($B79=0,"",_xlfn.XLOOKUP($B79,INPUT_DATA!$BP:$BP,INPUT_DATA!BW:BW))</f>
        <v/>
      </c>
      <c r="L79" s="146" t="str">
        <f>IF($B79=0,"",_xlfn.XLOOKUP($B79,INPUT_DATA!$BP:$BP,INPUT_DATA!BX:BX))</f>
        <v/>
      </c>
      <c r="M79" s="146" t="str">
        <f>IF($B79=0,"",_xlfn.XLOOKUP($B79,INPUT_DATA!$BP:$BP,INPUT_DATA!BY:BY))</f>
        <v/>
      </c>
      <c r="N79" s="146" t="str">
        <f t="shared" si="20"/>
        <v/>
      </c>
      <c r="O79" s="1313"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41"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41" t="str">
        <f t="shared" si="27"/>
        <v/>
      </c>
      <c r="AC79" s="145" t="str">
        <f t="shared" si="28"/>
        <v/>
      </c>
      <c r="AD79" s="1313"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41" t="str">
        <f t="shared" si="29"/>
        <v/>
      </c>
      <c r="AI79" s="145"/>
      <c r="AJ79" s="145" t="str">
        <f t="shared" si="30"/>
        <v/>
      </c>
      <c r="AK79" s="1313" t="str">
        <f>IF($B79=0,"",_xlfn.XLOOKUP($B79,INPUT_DATA!$BP:$BP,INPUT_DATA!CK:CK))</f>
        <v/>
      </c>
      <c r="AL79" s="145" t="str">
        <f t="shared" si="31"/>
        <v/>
      </c>
      <c r="AM79" s="1313" t="str">
        <f t="shared" si="32"/>
        <v/>
      </c>
    </row>
    <row r="80" spans="2:39">
      <c r="B80" s="143">
        <f>INPUT_DATA!BP71</f>
        <v>0</v>
      </c>
      <c r="C80" s="1332" t="str">
        <f>IF($B80=0,"",_xlfn.XLOOKUP($B80,INPUT_DATA!$BP:$BP,INPUT_DATA!BQ:BQ))</f>
        <v/>
      </c>
      <c r="D80" s="146" t="str">
        <f>IF($B80=0,"",_xlfn.XLOOKUP($B80,INPUT_DATA!$BP:$BP,INPUT_DATA!BR:BR))</f>
        <v/>
      </c>
      <c r="E80" s="146" t="str">
        <f>IF($B80=0,"",_xlfn.XLOOKUP($B80,INPUT_DATA!$BP:$BP,INPUT_DATA!BS:BS))</f>
        <v/>
      </c>
      <c r="F80" s="146" t="str">
        <f t="shared" si="18"/>
        <v/>
      </c>
      <c r="G80" s="1332" t="str">
        <f>IF($B80=0,"",_xlfn.XLOOKUP($B80,INPUT_DATA!$BP:$BP,INPUT_DATA!BT:BT))</f>
        <v/>
      </c>
      <c r="H80" s="146" t="str">
        <f>IF($B80=0,"",_xlfn.XLOOKUP($B80,INPUT_DATA!$BP:$BP,INPUT_DATA!BU:BU))</f>
        <v/>
      </c>
      <c r="I80" s="146" t="str">
        <f>IF($B80=0,"",_xlfn.XLOOKUP($B80,INPUT_DATA!$BP:$BP,INPUT_DATA!BV:BV))</f>
        <v/>
      </c>
      <c r="J80" s="146" t="str">
        <f t="shared" si="19"/>
        <v/>
      </c>
      <c r="K80" s="1332" t="str">
        <f>IF($B80=0,"",_xlfn.XLOOKUP($B80,INPUT_DATA!$BP:$BP,INPUT_DATA!BW:BW))</f>
        <v/>
      </c>
      <c r="L80" s="146" t="str">
        <f>IF($B80=0,"",_xlfn.XLOOKUP($B80,INPUT_DATA!$BP:$BP,INPUT_DATA!BX:BX))</f>
        <v/>
      </c>
      <c r="M80" s="146" t="str">
        <f>IF($B80=0,"",_xlfn.XLOOKUP($B80,INPUT_DATA!$BP:$BP,INPUT_DATA!BY:BY))</f>
        <v/>
      </c>
      <c r="N80" s="146" t="str">
        <f t="shared" si="20"/>
        <v/>
      </c>
      <c r="O80" s="1313"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41"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41" t="str">
        <f t="shared" si="27"/>
        <v/>
      </c>
      <c r="AC80" s="145" t="str">
        <f t="shared" si="28"/>
        <v/>
      </c>
      <c r="AD80" s="1313"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41" t="str">
        <f t="shared" si="29"/>
        <v/>
      </c>
      <c r="AI80" s="145"/>
      <c r="AJ80" s="145" t="str">
        <f t="shared" si="30"/>
        <v/>
      </c>
      <c r="AK80" s="1313" t="str">
        <f>IF($B80=0,"",_xlfn.XLOOKUP($B80,INPUT_DATA!$BP:$BP,INPUT_DATA!CK:CK))</f>
        <v/>
      </c>
      <c r="AL80" s="145" t="str">
        <f t="shared" si="31"/>
        <v/>
      </c>
      <c r="AM80" s="1313" t="str">
        <f t="shared" si="32"/>
        <v/>
      </c>
    </row>
    <row r="81" spans="2:39">
      <c r="B81" s="143">
        <f>INPUT_DATA!BP72</f>
        <v>0</v>
      </c>
      <c r="C81" s="1332" t="str">
        <f>IF($B81=0,"",_xlfn.XLOOKUP($B81,INPUT_DATA!$BP:$BP,INPUT_DATA!BQ:BQ))</f>
        <v/>
      </c>
      <c r="D81" s="146" t="str">
        <f>IF($B81=0,"",_xlfn.XLOOKUP($B81,INPUT_DATA!$BP:$BP,INPUT_DATA!BR:BR))</f>
        <v/>
      </c>
      <c r="E81" s="146" t="str">
        <f>IF($B81=0,"",_xlfn.XLOOKUP($B81,INPUT_DATA!$BP:$BP,INPUT_DATA!BS:BS))</f>
        <v/>
      </c>
      <c r="F81" s="146" t="str">
        <f t="shared" si="18"/>
        <v/>
      </c>
      <c r="G81" s="1332" t="str">
        <f>IF($B81=0,"",_xlfn.XLOOKUP($B81,INPUT_DATA!$BP:$BP,INPUT_DATA!BT:BT))</f>
        <v/>
      </c>
      <c r="H81" s="146" t="str">
        <f>IF($B81=0,"",_xlfn.XLOOKUP($B81,INPUT_DATA!$BP:$BP,INPUT_DATA!BU:BU))</f>
        <v/>
      </c>
      <c r="I81" s="146" t="str">
        <f>IF($B81=0,"",_xlfn.XLOOKUP($B81,INPUT_DATA!$BP:$BP,INPUT_DATA!BV:BV))</f>
        <v/>
      </c>
      <c r="J81" s="146" t="str">
        <f t="shared" si="19"/>
        <v/>
      </c>
      <c r="K81" s="1332" t="str">
        <f>IF($B81=0,"",_xlfn.XLOOKUP($B81,INPUT_DATA!$BP:$BP,INPUT_DATA!BW:BW))</f>
        <v/>
      </c>
      <c r="L81" s="146" t="str">
        <f>IF($B81=0,"",_xlfn.XLOOKUP($B81,INPUT_DATA!$BP:$BP,INPUT_DATA!BX:BX))</f>
        <v/>
      </c>
      <c r="M81" s="146" t="str">
        <f>IF($B81=0,"",_xlfn.XLOOKUP($B81,INPUT_DATA!$BP:$BP,INPUT_DATA!BY:BY))</f>
        <v/>
      </c>
      <c r="N81" s="146" t="str">
        <f t="shared" si="20"/>
        <v/>
      </c>
      <c r="O81" s="1313"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41"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41" t="str">
        <f t="shared" si="27"/>
        <v/>
      </c>
      <c r="AC81" s="145" t="str">
        <f t="shared" si="28"/>
        <v/>
      </c>
      <c r="AD81" s="1313"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41" t="str">
        <f t="shared" si="29"/>
        <v/>
      </c>
      <c r="AI81" s="145"/>
      <c r="AJ81" s="145" t="str">
        <f t="shared" si="30"/>
        <v/>
      </c>
      <c r="AK81" s="1313" t="str">
        <f>IF($B81=0,"",_xlfn.XLOOKUP($B81,INPUT_DATA!$BP:$BP,INPUT_DATA!CK:CK))</f>
        <v/>
      </c>
      <c r="AL81" s="145" t="str">
        <f t="shared" si="31"/>
        <v/>
      </c>
      <c r="AM81" s="1313" t="str">
        <f t="shared" si="32"/>
        <v/>
      </c>
    </row>
    <row r="82" spans="2:39">
      <c r="B82" s="143">
        <f>INPUT_DATA!BP73</f>
        <v>0</v>
      </c>
      <c r="C82" s="1332" t="str">
        <f>IF($B82=0,"",_xlfn.XLOOKUP($B82,INPUT_DATA!$BP:$BP,INPUT_DATA!BQ:BQ))</f>
        <v/>
      </c>
      <c r="D82" s="146" t="str">
        <f>IF($B82=0,"",_xlfn.XLOOKUP($B82,INPUT_DATA!$BP:$BP,INPUT_DATA!BR:BR))</f>
        <v/>
      </c>
      <c r="E82" s="146" t="str">
        <f>IF($B82=0,"",_xlfn.XLOOKUP($B82,INPUT_DATA!$BP:$BP,INPUT_DATA!BS:BS))</f>
        <v/>
      </c>
      <c r="F82" s="146" t="str">
        <f t="shared" si="18"/>
        <v/>
      </c>
      <c r="G82" s="1332" t="str">
        <f>IF($B82=0,"",_xlfn.XLOOKUP($B82,INPUT_DATA!$BP:$BP,INPUT_DATA!BT:BT))</f>
        <v/>
      </c>
      <c r="H82" s="146" t="str">
        <f>IF($B82=0,"",_xlfn.XLOOKUP($B82,INPUT_DATA!$BP:$BP,INPUT_DATA!BU:BU))</f>
        <v/>
      </c>
      <c r="I82" s="146" t="str">
        <f>IF($B82=0,"",_xlfn.XLOOKUP($B82,INPUT_DATA!$BP:$BP,INPUT_DATA!BV:BV))</f>
        <v/>
      </c>
      <c r="J82" s="146" t="str">
        <f t="shared" si="19"/>
        <v/>
      </c>
      <c r="K82" s="1332" t="str">
        <f>IF($B82=0,"",_xlfn.XLOOKUP($B82,INPUT_DATA!$BP:$BP,INPUT_DATA!BW:BW))</f>
        <v/>
      </c>
      <c r="L82" s="146" t="str">
        <f>IF($B82=0,"",_xlfn.XLOOKUP($B82,INPUT_DATA!$BP:$BP,INPUT_DATA!BX:BX))</f>
        <v/>
      </c>
      <c r="M82" s="146" t="str">
        <f>IF($B82=0,"",_xlfn.XLOOKUP($B82,INPUT_DATA!$BP:$BP,INPUT_DATA!BY:BY))</f>
        <v/>
      </c>
      <c r="N82" s="146" t="str">
        <f t="shared" si="20"/>
        <v/>
      </c>
      <c r="O82" s="1313"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41"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41" t="str">
        <f t="shared" si="27"/>
        <v/>
      </c>
      <c r="AC82" s="145" t="str">
        <f t="shared" si="28"/>
        <v/>
      </c>
      <c r="AD82" s="1313"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41" t="str">
        <f t="shared" si="29"/>
        <v/>
      </c>
      <c r="AI82" s="145"/>
      <c r="AJ82" s="145" t="str">
        <f t="shared" si="30"/>
        <v/>
      </c>
      <c r="AK82" s="1313" t="str">
        <f>IF($B82=0,"",_xlfn.XLOOKUP($B82,INPUT_DATA!$BP:$BP,INPUT_DATA!CK:CK))</f>
        <v/>
      </c>
      <c r="AL82" s="145" t="str">
        <f t="shared" si="31"/>
        <v/>
      </c>
      <c r="AM82" s="1313" t="str">
        <f t="shared" si="32"/>
        <v/>
      </c>
    </row>
    <row r="83" spans="2:39" ht="15" thickBot="1">
      <c r="B83" s="169">
        <f>INPUT_DATA!BP74</f>
        <v>0</v>
      </c>
      <c r="C83" s="1332" t="str">
        <f>IF($B83=0,"",_xlfn.XLOOKUP($B83,INPUT_DATA!$BP:$BP,INPUT_DATA!BQ:BQ))</f>
        <v/>
      </c>
      <c r="D83" s="146" t="str">
        <f>IF($B83=0,"",_xlfn.XLOOKUP($B83,INPUT_DATA!$BP:$BP,INPUT_DATA!BR:BR))</f>
        <v/>
      </c>
      <c r="E83" s="146" t="str">
        <f>IF($B83=0,"",_xlfn.XLOOKUP($B83,INPUT_DATA!$BP:$BP,INPUT_DATA!BS:BS))</f>
        <v/>
      </c>
      <c r="F83" s="146" t="str">
        <f t="shared" si="18"/>
        <v/>
      </c>
      <c r="G83" s="1332" t="str">
        <f>IF($B83=0,"",_xlfn.XLOOKUP($B83,INPUT_DATA!$BP:$BP,INPUT_DATA!BT:BT))</f>
        <v/>
      </c>
      <c r="H83" s="146" t="str">
        <f>IF($B83=0,"",_xlfn.XLOOKUP($B83,INPUT_DATA!$BP:$BP,INPUT_DATA!BU:BU))</f>
        <v/>
      </c>
      <c r="I83" s="146" t="str">
        <f>IF($B83=0,"",_xlfn.XLOOKUP($B83,INPUT_DATA!$BP:$BP,INPUT_DATA!BV:BV))</f>
        <v/>
      </c>
      <c r="J83" s="146" t="str">
        <f t="shared" si="19"/>
        <v/>
      </c>
      <c r="K83" s="1332" t="str">
        <f>IF($B83=0,"",_xlfn.XLOOKUP($B83,INPUT_DATA!$BP:$BP,INPUT_DATA!BW:BW))</f>
        <v/>
      </c>
      <c r="L83" s="146" t="str">
        <f>IF($B83=0,"",_xlfn.XLOOKUP($B83,INPUT_DATA!$BP:$BP,INPUT_DATA!BX:BX))</f>
        <v/>
      </c>
      <c r="M83" s="146" t="str">
        <f>IF($B83=0,"",_xlfn.XLOOKUP($B83,INPUT_DATA!$BP:$BP,INPUT_DATA!BY:BY))</f>
        <v/>
      </c>
      <c r="N83" s="146" t="str">
        <f t="shared" si="20"/>
        <v/>
      </c>
      <c r="O83" s="1313"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40"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40" t="str">
        <f t="shared" si="27"/>
        <v/>
      </c>
      <c r="AC83" s="130" t="str">
        <f t="shared" si="28"/>
        <v/>
      </c>
      <c r="AD83" s="1312"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40" t="str">
        <f t="shared" si="29"/>
        <v/>
      </c>
      <c r="AI83" s="130"/>
      <c r="AJ83" s="130" t="str">
        <f t="shared" si="30"/>
        <v/>
      </c>
      <c r="AK83" s="1312" t="str">
        <f>IF($B83=0,"",_xlfn.XLOOKUP($B83,INPUT_DATA!$BP:$BP,INPUT_DATA!CK:CK))</f>
        <v/>
      </c>
      <c r="AL83" s="130" t="str">
        <f t="shared" si="31"/>
        <v/>
      </c>
      <c r="AM83" s="1312" t="str">
        <f t="shared" si="32"/>
        <v/>
      </c>
    </row>
  </sheetData>
  <mergeCells count="1">
    <mergeCell ref="B10:B11"/>
  </mergeCells>
  <conditionalFormatting sqref="B14:B83">
    <cfRule type="cellIs" dxfId="56"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workbookViewId="0">
      <selection activeCell="M14" sqref="M14"/>
    </sheetView>
  </sheetViews>
  <sheetFormatPr defaultRowHeight="14.5"/>
  <cols>
    <col min="1" max="1" width="30.81640625" bestFit="1" customWidth="1"/>
    <col min="4" max="4" width="33.1796875" bestFit="1" customWidth="1"/>
  </cols>
  <sheetData>
    <row r="1" spans="1:53">
      <c r="A1" t="s">
        <v>1451</v>
      </c>
      <c r="B1" t="s">
        <v>1455</v>
      </c>
      <c r="C1" t="s">
        <v>1458</v>
      </c>
      <c r="D1" t="s">
        <v>1462</v>
      </c>
      <c r="E1" t="s">
        <v>1466</v>
      </c>
      <c r="F1" t="s">
        <v>1469</v>
      </c>
      <c r="G1" t="s">
        <v>1473</v>
      </c>
      <c r="H1" t="s">
        <v>1476</v>
      </c>
      <c r="I1" t="s">
        <v>1479</v>
      </c>
      <c r="J1" t="s">
        <v>1483</v>
      </c>
      <c r="K1" t="s">
        <v>1486</v>
      </c>
      <c r="L1" t="s">
        <v>1490</v>
      </c>
      <c r="M1" t="s">
        <v>1949</v>
      </c>
      <c r="N1" t="s">
        <v>1494</v>
      </c>
      <c r="O1" t="s">
        <v>1950</v>
      </c>
      <c r="P1" t="s">
        <v>1497</v>
      </c>
      <c r="Q1" t="s">
        <v>1951</v>
      </c>
      <c r="R1" t="s">
        <v>1500</v>
      </c>
      <c r="S1" t="s">
        <v>1952</v>
      </c>
      <c r="T1" t="s">
        <v>1503</v>
      </c>
      <c r="U1" t="s">
        <v>1506</v>
      </c>
      <c r="V1" t="s">
        <v>1953</v>
      </c>
      <c r="W1" t="s">
        <v>1509</v>
      </c>
      <c r="X1" t="s">
        <v>1512</v>
      </c>
      <c r="Y1" t="s">
        <v>1516</v>
      </c>
      <c r="Z1" t="s">
        <v>1519</v>
      </c>
      <c r="AA1" t="s">
        <v>1954</v>
      </c>
      <c r="AB1" t="s">
        <v>1522</v>
      </c>
      <c r="AC1" t="s">
        <v>1955</v>
      </c>
      <c r="AD1" t="s">
        <v>1525</v>
      </c>
      <c r="AE1" t="s">
        <v>1956</v>
      </c>
      <c r="AF1" t="s">
        <v>1528</v>
      </c>
      <c r="AG1" t="s">
        <v>1957</v>
      </c>
      <c r="AH1" t="s">
        <v>1531</v>
      </c>
      <c r="AI1" t="s">
        <v>1534</v>
      </c>
      <c r="AJ1" t="s">
        <v>1958</v>
      </c>
      <c r="AK1" t="s">
        <v>1537</v>
      </c>
      <c r="AL1" t="s">
        <v>1959</v>
      </c>
      <c r="AM1" t="s">
        <v>1540</v>
      </c>
      <c r="AN1" t="s">
        <v>1543</v>
      </c>
      <c r="AO1" t="s">
        <v>1546</v>
      </c>
      <c r="AP1" t="s">
        <v>1549</v>
      </c>
      <c r="AQ1" t="s">
        <v>1552</v>
      </c>
      <c r="AR1" t="s">
        <v>1555</v>
      </c>
      <c r="AS1" t="s">
        <v>1558</v>
      </c>
      <c r="AT1" t="s">
        <v>1561</v>
      </c>
      <c r="AU1" t="s">
        <v>1564</v>
      </c>
      <c r="AV1" t="s">
        <v>1567</v>
      </c>
      <c r="AW1" t="s">
        <v>1570</v>
      </c>
      <c r="AX1" t="s">
        <v>1573</v>
      </c>
      <c r="AY1" t="s">
        <v>1576</v>
      </c>
      <c r="AZ1" t="s">
        <v>1579</v>
      </c>
      <c r="BA1" t="s">
        <v>1582</v>
      </c>
    </row>
    <row r="2" spans="1:53">
      <c r="A2" t="s">
        <v>1452</v>
      </c>
      <c r="B2" t="s">
        <v>1456</v>
      </c>
      <c r="C2" t="s">
        <v>1459</v>
      </c>
      <c r="D2" t="s">
        <v>1463</v>
      </c>
      <c r="E2" t="s">
        <v>1467</v>
      </c>
      <c r="F2" t="s">
        <v>1470</v>
      </c>
      <c r="G2" t="s">
        <v>1474</v>
      </c>
      <c r="H2" t="s">
        <v>1477</v>
      </c>
      <c r="I2" t="s">
        <v>1480</v>
      </c>
      <c r="J2" t="s">
        <v>1484</v>
      </c>
      <c r="K2" t="s">
        <v>1487</v>
      </c>
      <c r="L2" t="s">
        <v>1491</v>
      </c>
      <c r="M2" t="s">
        <v>1960</v>
      </c>
      <c r="N2" t="s">
        <v>1495</v>
      </c>
      <c r="O2" t="s">
        <v>1961</v>
      </c>
      <c r="P2" t="s">
        <v>1498</v>
      </c>
      <c r="Q2" t="s">
        <v>1962</v>
      </c>
      <c r="R2" t="s">
        <v>1501</v>
      </c>
      <c r="S2" t="s">
        <v>1963</v>
      </c>
      <c r="T2" t="s">
        <v>1504</v>
      </c>
      <c r="U2" t="s">
        <v>1507</v>
      </c>
      <c r="V2" t="s">
        <v>1964</v>
      </c>
      <c r="W2" t="s">
        <v>1510</v>
      </c>
      <c r="X2" t="s">
        <v>1513</v>
      </c>
      <c r="Y2" t="s">
        <v>1517</v>
      </c>
      <c r="Z2" t="s">
        <v>1520</v>
      </c>
      <c r="AA2" t="s">
        <v>1965</v>
      </c>
      <c r="AB2" t="s">
        <v>1523</v>
      </c>
      <c r="AC2" t="s">
        <v>1966</v>
      </c>
      <c r="AD2" t="s">
        <v>1526</v>
      </c>
      <c r="AE2" t="s">
        <v>1967</v>
      </c>
      <c r="AF2" t="s">
        <v>1529</v>
      </c>
      <c r="AG2" t="s">
        <v>1968</v>
      </c>
      <c r="AH2" t="s">
        <v>1532</v>
      </c>
      <c r="AI2" t="s">
        <v>1535</v>
      </c>
      <c r="AJ2" t="s">
        <v>1969</v>
      </c>
      <c r="AK2" t="s">
        <v>1538</v>
      </c>
      <c r="AL2" t="s">
        <v>1970</v>
      </c>
      <c r="AM2" t="s">
        <v>1541</v>
      </c>
      <c r="AN2" t="s">
        <v>1544</v>
      </c>
      <c r="AO2" t="s">
        <v>1547</v>
      </c>
      <c r="AP2" t="s">
        <v>1550</v>
      </c>
      <c r="AQ2" t="s">
        <v>1553</v>
      </c>
      <c r="AR2" t="s">
        <v>1556</v>
      </c>
      <c r="AS2" t="s">
        <v>1559</v>
      </c>
      <c r="AT2" t="s">
        <v>1562</v>
      </c>
      <c r="AU2" t="s">
        <v>1565</v>
      </c>
      <c r="AV2" t="s">
        <v>1568</v>
      </c>
      <c r="AW2" t="s">
        <v>1571</v>
      </c>
      <c r="AX2" t="s">
        <v>1574</v>
      </c>
      <c r="AY2" t="s">
        <v>1577</v>
      </c>
      <c r="AZ2" t="s">
        <v>1580</v>
      </c>
      <c r="BA2" t="s">
        <v>1583</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1611.75</v>
      </c>
      <c r="M3" t="str">
        <f>IFERROR(VLOOKUP(M1,'Annex 12'!$C$3:$I$57,7,FALSE),"EUR")</f>
        <v>EUR</v>
      </c>
      <c r="N3">
        <f>IFERROR(VLOOKUP(N1,'Annex 12'!$C$3:$I$57,7,FALSE),"EUR")</f>
        <v>26.09</v>
      </c>
      <c r="O3" t="str">
        <f>IFERROR(VLOOKUP(O1,'Annex 12'!$C$3:$I$57,7,FALSE),"EUR")</f>
        <v>EUR</v>
      </c>
      <c r="P3">
        <f>IFERROR(VLOOKUP(P1,'Annex 12'!$C$3:$I$57,7,FALSE),"EUR")</f>
        <v>55943469.479999997</v>
      </c>
      <c r="Q3" t="str">
        <f>IFERROR(VLOOKUP(Q1,'Annex 12'!$C$3:$I$57,7,FALSE),"EUR")</f>
        <v>EUR</v>
      </c>
      <c r="R3">
        <f>IFERROR(VLOOKUP(R1,'Annex 12'!$C$3:$I$57,7,FALSE),"EUR")</f>
        <v>17773473.68</v>
      </c>
      <c r="S3" t="str">
        <f>IFERROR(VLOOKUP(S1,'Annex 12'!$C$3:$I$57,7,FALSE),"EUR")</f>
        <v>EUR</v>
      </c>
      <c r="T3" t="str">
        <f>IFERROR(VLOOKUP(T1,'Annex 12'!$C$3:$I$57,7,FALSE),"EUR")</f>
        <v>N</v>
      </c>
      <c r="U3">
        <f>IFERROR(VLOOKUP(U1,'Annex 12'!$C$3:$I$57,7,FALSE),"EUR")</f>
        <v>3668750.8499998162</v>
      </c>
      <c r="V3" t="str">
        <f>IFERROR(VLOOKUP(V1,'Annex 12'!$C$3:$I$57,7,FALSE),"EUR")</f>
        <v>EUR</v>
      </c>
      <c r="W3" t="str">
        <f>IFERROR(VLOOKUP(W1,'Annex 12'!$C$3:$I$57,7,FALSE),"EUR")</f>
        <v>N</v>
      </c>
      <c r="X3">
        <f>IFERROR(VLOOKUP(X1,'Annex 12'!$C$3:$I$57,7,FALSE),"EUR")</f>
        <v>0.99999991242433628</v>
      </c>
      <c r="Y3">
        <f>IFERROR(VLOOKUP(Y1,'Annex 12'!$C$3:$I$57,7,FALSE),"EUR")</f>
        <v>2.0653382834208256</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3743629.77</v>
      </c>
      <c r="AE3" t="str">
        <f>IFERROR(VLOOKUP(AE1,'Annex 12'!$C$3:$I$57,7,FALSE),"EUR")</f>
        <v>EUR</v>
      </c>
      <c r="AF3">
        <f>IFERROR(VLOOKUP(AF1,'Annex 12'!$C$3:$I$57,7,FALSE),"EUR")</f>
        <v>0</v>
      </c>
      <c r="AG3" t="str">
        <f>IFERROR(VLOOKUP(AG1,'Annex 12'!$C$3:$I$57,7,FALSE),"EUR")</f>
        <v>EUR</v>
      </c>
      <c r="AH3">
        <f>IFERROR(VLOOKUP(AH1,'Annex 12'!$C$3:$I$57,7,FALSE),"EUR")</f>
        <v>6.2122474129411298E-2</v>
      </c>
      <c r="AI3">
        <f>IFERROR(VLOOKUP(AI1,'Annex 12'!$C$3:$I$57,7,FALSE),"EUR")</f>
        <v>411276.35</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2.4194558733738442E-3</v>
      </c>
      <c r="AV3">
        <f>IFERROR(VLOOKUP(AV1,'Annex 12'!$C$3:$I$57,7,FALSE),"EUR")</f>
        <v>9.5313034679887375E-4</v>
      </c>
      <c r="AW3">
        <f>IFERROR(VLOOKUP(AW1,'Annex 12'!$C$3:$I$57,7,FALSE),"EUR")</f>
        <v>2.8352381655408784E-4</v>
      </c>
      <c r="AX3">
        <f>IFERROR(VLOOKUP(AX1,'Annex 12'!$C$3:$I$57,7,FALSE),"EUR")</f>
        <v>1.768229382938064E-4</v>
      </c>
      <c r="AY3">
        <f>IFERROR(VLOOKUP(AY1,'Annex 12'!$C$3:$I$57,7,FALSE),"EUR")</f>
        <v>0</v>
      </c>
      <c r="AZ3">
        <f>IFERROR(VLOOKUP(AZ1,'Annex 12'!$C$3:$I$57,7,FALSE),"EUR")</f>
        <v>0</v>
      </c>
      <c r="BA3">
        <f>IFERROR(VLOOKUP(BA1,'Annex 12'!$C$3:$I$57,7,FALSE),"EUR")</f>
        <v>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F1" sqref="F1"/>
    </sheetView>
  </sheetViews>
  <sheetFormatPr defaultRowHeight="14.5"/>
  <cols>
    <col min="4" max="4" width="11.7265625" bestFit="1" customWidth="1"/>
    <col min="5" max="5" width="16.26953125" bestFit="1" customWidth="1"/>
    <col min="6" max="6" width="9.1796875" customWidth="1"/>
  </cols>
  <sheetData>
    <row r="1" spans="1:7">
      <c r="A1" t="s">
        <v>1621</v>
      </c>
      <c r="B1" t="s">
        <v>1624</v>
      </c>
      <c r="C1" t="s">
        <v>1627</v>
      </c>
      <c r="D1" t="s">
        <v>1630</v>
      </c>
      <c r="E1" t="s">
        <v>1971</v>
      </c>
      <c r="F1" t="s">
        <v>1633</v>
      </c>
      <c r="G1" t="s">
        <v>1972</v>
      </c>
    </row>
    <row r="2" spans="1:7">
      <c r="A2" t="s">
        <v>1622</v>
      </c>
      <c r="B2" t="s">
        <v>1625</v>
      </c>
      <c r="C2" t="s">
        <v>1628</v>
      </c>
      <c r="D2" t="s">
        <v>1631</v>
      </c>
      <c r="E2" t="s">
        <v>1973</v>
      </c>
      <c r="F2" t="s">
        <v>1634</v>
      </c>
      <c r="G2" t="s">
        <v>1974</v>
      </c>
    </row>
    <row r="3" spans="1:7">
      <c r="A3" t="s">
        <v>1892</v>
      </c>
      <c r="B3" t="s">
        <v>1892</v>
      </c>
      <c r="C3" t="s">
        <v>1021</v>
      </c>
      <c r="D3">
        <f t="array" ref="D3:D11">TRANSPOSE('Annex 12'!I74:Q74)</f>
        <v>70408226.130000308</v>
      </c>
      <c r="E3" t="s">
        <v>313</v>
      </c>
      <c r="F3">
        <f t="array" ref="F3:F11">TRANSPOSE('Annex 12'!I76:Q76)</f>
        <v>70408226.129999995</v>
      </c>
      <c r="G3" t="s">
        <v>313</v>
      </c>
    </row>
    <row r="4" spans="1:7">
      <c r="A4" t="s">
        <v>1893</v>
      </c>
      <c r="B4" t="s">
        <v>1893</v>
      </c>
      <c r="C4" t="s">
        <v>1975</v>
      </c>
      <c r="D4">
        <v>-1682622.05</v>
      </c>
      <c r="E4" t="s">
        <v>313</v>
      </c>
      <c r="F4">
        <v>68725604.079999998</v>
      </c>
      <c r="G4" t="s">
        <v>313</v>
      </c>
    </row>
    <row r="5" spans="1:7">
      <c r="A5" t="s">
        <v>1894</v>
      </c>
      <c r="B5" t="s">
        <v>1894</v>
      </c>
      <c r="C5" t="s">
        <v>1976</v>
      </c>
      <c r="D5">
        <v>-3844624.72</v>
      </c>
      <c r="E5" t="s">
        <v>313</v>
      </c>
      <c r="F5">
        <v>64880979.359999999</v>
      </c>
      <c r="G5" t="s">
        <v>313</v>
      </c>
    </row>
    <row r="6" spans="1:7">
      <c r="A6" t="s">
        <v>1895</v>
      </c>
      <c r="B6" t="s">
        <v>1895</v>
      </c>
      <c r="C6" t="s">
        <v>1977</v>
      </c>
      <c r="D6">
        <v>0</v>
      </c>
      <c r="E6" t="s">
        <v>313</v>
      </c>
      <c r="F6">
        <v>64880979.359999999</v>
      </c>
      <c r="G6" t="s">
        <v>313</v>
      </c>
    </row>
    <row r="7" spans="1:7">
      <c r="A7" t="s">
        <v>1896</v>
      </c>
      <c r="B7" t="s">
        <v>1896</v>
      </c>
      <c r="C7" t="s">
        <v>1978</v>
      </c>
      <c r="D7">
        <v>-57126801.439999998</v>
      </c>
      <c r="E7" t="s">
        <v>313</v>
      </c>
      <c r="F7">
        <v>7754177.9199999999</v>
      </c>
      <c r="G7" t="s">
        <v>313</v>
      </c>
    </row>
    <row r="8" spans="1:7">
      <c r="A8" t="s">
        <v>1897</v>
      </c>
      <c r="B8" t="s">
        <v>1897</v>
      </c>
      <c r="C8" t="s">
        <v>1979</v>
      </c>
      <c r="D8">
        <v>-505893.95999999996</v>
      </c>
      <c r="E8" t="s">
        <v>313</v>
      </c>
      <c r="F8">
        <v>7248283.96</v>
      </c>
      <c r="G8" t="s">
        <v>313</v>
      </c>
    </row>
    <row r="9" spans="1:7">
      <c r="A9" t="s">
        <v>1898</v>
      </c>
      <c r="B9" t="s">
        <v>1898</v>
      </c>
      <c r="C9" t="s">
        <v>1980</v>
      </c>
      <c r="D9">
        <v>-3006719.76</v>
      </c>
      <c r="E9" t="s">
        <v>313</v>
      </c>
      <c r="F9">
        <v>4241564.2</v>
      </c>
      <c r="G9" t="s">
        <v>313</v>
      </c>
    </row>
    <row r="10" spans="1:7">
      <c r="A10" t="s">
        <v>1899</v>
      </c>
      <c r="B10" t="s">
        <v>1899</v>
      </c>
      <c r="C10" t="s">
        <v>1981</v>
      </c>
      <c r="D10">
        <v>-572123.0700000003</v>
      </c>
      <c r="E10" t="s">
        <v>313</v>
      </c>
      <c r="F10">
        <v>3669441.13</v>
      </c>
      <c r="G10" t="s">
        <v>313</v>
      </c>
    </row>
    <row r="11" spans="1:7">
      <c r="A11" t="s">
        <v>1900</v>
      </c>
      <c r="B11" t="s">
        <v>1900</v>
      </c>
      <c r="C11" t="s">
        <v>1982</v>
      </c>
      <c r="D11">
        <v>-3668750.8499998162</v>
      </c>
      <c r="E11" t="s">
        <v>313</v>
      </c>
      <c r="F11">
        <v>690.28</v>
      </c>
      <c r="G11" t="s">
        <v>313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D3" sqref="D3"/>
    </sheetView>
  </sheetViews>
  <sheetFormatPr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1857</v>
      </c>
      <c r="B1" t="s">
        <v>1860</v>
      </c>
      <c r="C1" t="s">
        <v>1863</v>
      </c>
      <c r="D1" t="s">
        <v>1866</v>
      </c>
      <c r="E1" t="s">
        <v>1870</v>
      </c>
      <c r="F1" t="s">
        <v>1873</v>
      </c>
      <c r="G1" t="s">
        <v>1876</v>
      </c>
      <c r="H1" t="s">
        <v>1879</v>
      </c>
    </row>
    <row r="2" spans="1:8">
      <c r="A2" t="s">
        <v>1858</v>
      </c>
      <c r="B2" t="s">
        <v>1861</v>
      </c>
      <c r="C2" t="s">
        <v>1864</v>
      </c>
      <c r="D2" t="s">
        <v>1867</v>
      </c>
      <c r="E2" t="s">
        <v>1871</v>
      </c>
      <c r="F2" t="s">
        <v>1874</v>
      </c>
      <c r="G2" t="s">
        <v>1877</v>
      </c>
      <c r="H2" t="s">
        <v>1880</v>
      </c>
    </row>
    <row r="3" spans="1:8">
      <c r="A3" t="s">
        <v>1913</v>
      </c>
      <c r="B3" t="s">
        <v>1914</v>
      </c>
      <c r="C3" t="s">
        <v>1915</v>
      </c>
      <c r="D3" t="s">
        <v>996</v>
      </c>
      <c r="E3" t="s">
        <v>1080</v>
      </c>
      <c r="F3" t="s">
        <v>1166</v>
      </c>
      <c r="G3" t="s">
        <v>1923</v>
      </c>
      <c r="H3" t="s">
        <v>1925</v>
      </c>
    </row>
    <row r="4" spans="1:8">
      <c r="A4" t="s">
        <v>1913</v>
      </c>
      <c r="B4" t="s">
        <v>1914</v>
      </c>
      <c r="C4" t="s">
        <v>1915</v>
      </c>
      <c r="D4" t="s">
        <v>996</v>
      </c>
      <c r="E4" t="s">
        <v>1921</v>
      </c>
      <c r="F4" t="s">
        <v>1167</v>
      </c>
      <c r="G4" t="s">
        <v>1923</v>
      </c>
      <c r="H4" t="s">
        <v>1925</v>
      </c>
    </row>
    <row r="5" spans="1:8">
      <c r="A5" t="s">
        <v>1913</v>
      </c>
      <c r="B5" t="s">
        <v>1914</v>
      </c>
      <c r="C5" t="s">
        <v>1915</v>
      </c>
      <c r="D5" t="s">
        <v>996</v>
      </c>
      <c r="E5" t="s">
        <v>1922</v>
      </c>
      <c r="F5" t="s">
        <v>1168</v>
      </c>
      <c r="G5" t="s">
        <v>1924</v>
      </c>
      <c r="H5" t="s">
        <v>1926</v>
      </c>
    </row>
    <row r="6" spans="1:8">
      <c r="A6" t="s">
        <v>1104</v>
      </c>
      <c r="B6" t="s">
        <v>1932</v>
      </c>
      <c r="C6" t="s">
        <v>1916</v>
      </c>
      <c r="D6" t="s">
        <v>996</v>
      </c>
      <c r="E6" t="s">
        <v>1891</v>
      </c>
      <c r="F6" t="s">
        <v>1891</v>
      </c>
      <c r="G6" t="s">
        <v>1891</v>
      </c>
      <c r="H6" t="s">
        <v>1891</v>
      </c>
    </row>
    <row r="7" spans="1:8">
      <c r="A7" t="s">
        <v>1913</v>
      </c>
      <c r="B7" t="s">
        <v>1914</v>
      </c>
      <c r="C7" t="s">
        <v>1917</v>
      </c>
      <c r="D7" t="s">
        <v>996</v>
      </c>
      <c r="E7" t="s">
        <v>1891</v>
      </c>
      <c r="F7" t="s">
        <v>1891</v>
      </c>
      <c r="G7" t="s">
        <v>1891</v>
      </c>
      <c r="H7" t="s">
        <v>1891</v>
      </c>
    </row>
    <row r="8" spans="1:8">
      <c r="A8" t="s">
        <v>1913</v>
      </c>
      <c r="B8" t="s">
        <v>1914</v>
      </c>
      <c r="C8" t="s">
        <v>1887</v>
      </c>
      <c r="D8" t="s">
        <v>996</v>
      </c>
      <c r="E8" t="s">
        <v>1891</v>
      </c>
      <c r="F8" t="s">
        <v>1891</v>
      </c>
      <c r="G8" t="s">
        <v>1891</v>
      </c>
      <c r="H8" t="s">
        <v>1891</v>
      </c>
    </row>
    <row r="9" spans="1:8">
      <c r="A9" t="s">
        <v>1913</v>
      </c>
      <c r="B9" t="s">
        <v>1914</v>
      </c>
      <c r="C9" t="s">
        <v>1918</v>
      </c>
      <c r="D9" t="s">
        <v>996</v>
      </c>
      <c r="E9" t="s">
        <v>1891</v>
      </c>
      <c r="F9" t="s">
        <v>1891</v>
      </c>
      <c r="G9" t="s">
        <v>1891</v>
      </c>
      <c r="H9" t="s">
        <v>1891</v>
      </c>
    </row>
    <row r="10" spans="1:8">
      <c r="A10" t="s">
        <v>1913</v>
      </c>
      <c r="B10" t="s">
        <v>1914</v>
      </c>
      <c r="C10" t="s">
        <v>1918</v>
      </c>
      <c r="D10" t="s">
        <v>996</v>
      </c>
      <c r="E10" t="s">
        <v>1891</v>
      </c>
      <c r="F10" t="s">
        <v>1891</v>
      </c>
      <c r="G10" t="s">
        <v>1891</v>
      </c>
      <c r="H10" t="s">
        <v>1891</v>
      </c>
    </row>
    <row r="11" spans="1:8">
      <c r="A11" t="s">
        <v>1913</v>
      </c>
      <c r="B11" t="s">
        <v>1914</v>
      </c>
      <c r="C11" t="s">
        <v>1919</v>
      </c>
      <c r="D11" t="s">
        <v>996</v>
      </c>
      <c r="E11" t="s">
        <v>1891</v>
      </c>
      <c r="F11" t="s">
        <v>1891</v>
      </c>
      <c r="G11" t="s">
        <v>1891</v>
      </c>
      <c r="H11" t="s">
        <v>1891</v>
      </c>
    </row>
    <row r="12" spans="1:8">
      <c r="A12" t="s">
        <v>1913</v>
      </c>
      <c r="B12" t="s">
        <v>1914</v>
      </c>
      <c r="C12" t="s">
        <v>1920</v>
      </c>
      <c r="D12" t="s">
        <v>996</v>
      </c>
      <c r="E12" t="s">
        <v>1891</v>
      </c>
      <c r="F12" t="s">
        <v>1891</v>
      </c>
      <c r="G12" t="s">
        <v>1891</v>
      </c>
      <c r="H12" t="s">
        <v>1891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D3" sqref="D3"/>
    </sheetView>
  </sheetViews>
  <sheetFormatPr defaultRowHeight="14.5"/>
  <sheetData>
    <row r="1" spans="1:28">
      <c r="A1" t="s">
        <v>1640</v>
      </c>
      <c r="B1" t="s">
        <v>1643</v>
      </c>
      <c r="C1" t="s">
        <v>1646</v>
      </c>
      <c r="D1" t="s">
        <v>1649</v>
      </c>
      <c r="E1" t="s">
        <v>1652</v>
      </c>
      <c r="F1" t="s">
        <v>1655</v>
      </c>
      <c r="G1" t="s">
        <v>1658</v>
      </c>
      <c r="H1" t="s">
        <v>1661</v>
      </c>
      <c r="I1" t="s">
        <v>1983</v>
      </c>
      <c r="J1" t="s">
        <v>1664</v>
      </c>
      <c r="K1" t="s">
        <v>1984</v>
      </c>
      <c r="L1" t="s">
        <v>1667</v>
      </c>
      <c r="M1" t="s">
        <v>1671</v>
      </c>
      <c r="N1" t="s">
        <v>1985</v>
      </c>
      <c r="O1" t="s">
        <v>1674</v>
      </c>
      <c r="P1" t="s">
        <v>1677</v>
      </c>
      <c r="Q1" t="s">
        <v>1680</v>
      </c>
      <c r="R1" t="s">
        <v>1986</v>
      </c>
      <c r="S1" t="s">
        <v>1683</v>
      </c>
      <c r="T1" t="s">
        <v>1686</v>
      </c>
      <c r="U1" t="s">
        <v>1689</v>
      </c>
      <c r="V1" t="s">
        <v>1987</v>
      </c>
      <c r="W1" t="s">
        <v>1692</v>
      </c>
      <c r="X1" t="s">
        <v>1696</v>
      </c>
      <c r="Y1" t="s">
        <v>1699</v>
      </c>
      <c r="Z1" t="s">
        <v>1702</v>
      </c>
      <c r="AA1" t="s">
        <v>1705</v>
      </c>
      <c r="AB1" t="s">
        <v>1988</v>
      </c>
    </row>
    <row r="2" spans="1:28">
      <c r="A2" t="s">
        <v>1641</v>
      </c>
      <c r="B2" t="s">
        <v>1644</v>
      </c>
      <c r="C2" t="s">
        <v>1647</v>
      </c>
      <c r="D2" t="s">
        <v>1650</v>
      </c>
      <c r="E2" t="s">
        <v>1653</v>
      </c>
      <c r="F2" t="s">
        <v>1656</v>
      </c>
      <c r="G2" t="s">
        <v>1659</v>
      </c>
      <c r="H2" t="s">
        <v>1662</v>
      </c>
      <c r="I2" t="s">
        <v>1989</v>
      </c>
      <c r="J2" t="s">
        <v>1665</v>
      </c>
      <c r="K2" t="s">
        <v>1990</v>
      </c>
      <c r="L2" t="s">
        <v>1668</v>
      </c>
      <c r="M2" t="s">
        <v>1672</v>
      </c>
      <c r="N2" t="s">
        <v>1991</v>
      </c>
      <c r="O2" t="s">
        <v>1675</v>
      </c>
      <c r="P2" t="s">
        <v>1678</v>
      </c>
      <c r="Q2" t="s">
        <v>1681</v>
      </c>
      <c r="R2" t="s">
        <v>1992</v>
      </c>
      <c r="S2" t="s">
        <v>1684</v>
      </c>
      <c r="T2" t="s">
        <v>1687</v>
      </c>
      <c r="U2" t="s">
        <v>1690</v>
      </c>
      <c r="V2" t="s">
        <v>1993</v>
      </c>
      <c r="W2" t="s">
        <v>1693</v>
      </c>
      <c r="X2" t="s">
        <v>1697</v>
      </c>
      <c r="Y2" t="s">
        <v>1700</v>
      </c>
      <c r="Z2" t="s">
        <v>1703</v>
      </c>
      <c r="AA2" t="s">
        <v>1706</v>
      </c>
      <c r="AB2" t="s">
        <v>1994</v>
      </c>
    </row>
    <row r="3" spans="1:28">
      <c r="A3" t="s">
        <v>1891</v>
      </c>
      <c r="B3" t="s">
        <v>1890</v>
      </c>
      <c r="C3" t="s">
        <v>1890</v>
      </c>
      <c r="D3" t="s">
        <v>1891</v>
      </c>
      <c r="E3" t="s">
        <v>1889</v>
      </c>
      <c r="F3" t="s">
        <v>1903</v>
      </c>
      <c r="G3" t="s">
        <v>1891</v>
      </c>
      <c r="H3" t="s">
        <v>1891</v>
      </c>
      <c r="I3" t="s">
        <v>313</v>
      </c>
      <c r="J3" t="s">
        <v>1891</v>
      </c>
      <c r="K3" t="s">
        <v>313</v>
      </c>
      <c r="L3" t="s">
        <v>1891</v>
      </c>
      <c r="M3" t="s">
        <v>1891</v>
      </c>
      <c r="N3" t="s">
        <v>313</v>
      </c>
      <c r="O3" t="s">
        <v>1891</v>
      </c>
      <c r="P3" t="s">
        <v>1891</v>
      </c>
      <c r="Q3" t="s">
        <v>1891</v>
      </c>
      <c r="R3" t="s">
        <v>313</v>
      </c>
      <c r="S3" t="s">
        <v>1891</v>
      </c>
      <c r="T3" t="s">
        <v>1891</v>
      </c>
      <c r="U3" t="s">
        <v>1891</v>
      </c>
      <c r="V3" t="s">
        <v>313</v>
      </c>
      <c r="W3" t="s">
        <v>1891</v>
      </c>
      <c r="X3" t="s">
        <v>1891</v>
      </c>
      <c r="Y3" t="s">
        <v>1891</v>
      </c>
      <c r="Z3" t="s">
        <v>1891</v>
      </c>
      <c r="AA3" t="s">
        <v>1891</v>
      </c>
      <c r="AB3" t="s">
        <v>313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D3" sqref="D3"/>
    </sheetView>
  </sheetViews>
  <sheetFormatPr defaultRowHeight="14.5"/>
  <cols>
    <col min="4" max="4" width="17.26953125" customWidth="1"/>
    <col min="6" max="6" width="14.7265625" bestFit="1" customWidth="1"/>
  </cols>
  <sheetData>
    <row r="1" spans="1:8">
      <c r="A1" t="s">
        <v>1836</v>
      </c>
      <c r="B1" t="s">
        <v>1839</v>
      </c>
      <c r="C1" t="s">
        <v>1842</v>
      </c>
      <c r="D1" t="s">
        <v>1845</v>
      </c>
      <c r="E1" t="s">
        <v>1995</v>
      </c>
      <c r="F1" t="s">
        <v>1848</v>
      </c>
      <c r="G1" t="s">
        <v>1996</v>
      </c>
      <c r="H1" t="s">
        <v>1851</v>
      </c>
    </row>
    <row r="2" spans="1:8">
      <c r="A2" t="s">
        <v>1837</v>
      </c>
      <c r="B2" t="s">
        <v>1840</v>
      </c>
      <c r="C2" t="s">
        <v>1843</v>
      </c>
      <c r="D2" t="s">
        <v>1846</v>
      </c>
      <c r="E2" t="s">
        <v>1997</v>
      </c>
      <c r="F2" t="s">
        <v>1849</v>
      </c>
      <c r="G2" t="s">
        <v>1998</v>
      </c>
      <c r="H2" t="s">
        <v>1852</v>
      </c>
    </row>
    <row r="3" spans="1:8">
      <c r="A3" t="s">
        <v>1933</v>
      </c>
      <c r="B3" t="s">
        <v>1933</v>
      </c>
      <c r="C3" t="s">
        <v>1908</v>
      </c>
      <c r="D3" t="s">
        <v>1891</v>
      </c>
      <c r="E3" t="s">
        <v>313</v>
      </c>
      <c r="F3" s="1779">
        <f>'13 - Issuer Account'!I29</f>
        <v>990.28000047802925</v>
      </c>
      <c r="G3" t="s">
        <v>313</v>
      </c>
      <c r="H3" t="s">
        <v>1890</v>
      </c>
    </row>
    <row r="4" spans="1:8">
      <c r="A4" t="s">
        <v>1934</v>
      </c>
      <c r="B4" t="s">
        <v>1934</v>
      </c>
      <c r="C4" t="s">
        <v>1927</v>
      </c>
      <c r="D4">
        <f>'XX - Reserve calculation'!H12</f>
        <v>37725601.600000001</v>
      </c>
      <c r="E4" t="s">
        <v>313</v>
      </c>
      <c r="F4">
        <f>'13 - Issuer Account'!I41</f>
        <v>37725601.600000001</v>
      </c>
      <c r="G4" t="s">
        <v>313</v>
      </c>
      <c r="H4" t="s">
        <v>1889</v>
      </c>
    </row>
    <row r="5" spans="1:8">
      <c r="A5" t="s">
        <v>1935</v>
      </c>
      <c r="B5" t="s">
        <v>1935</v>
      </c>
      <c r="C5" t="s">
        <v>1936</v>
      </c>
      <c r="D5" t="s">
        <v>1891</v>
      </c>
      <c r="E5" t="s">
        <v>313</v>
      </c>
      <c r="F5">
        <f>'13 - Issuer Account'!I52</f>
        <v>0</v>
      </c>
      <c r="G5" t="s">
        <v>313</v>
      </c>
      <c r="H5" t="s">
        <v>1890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D3" sqref="D3"/>
    </sheetView>
  </sheetViews>
  <sheetFormatPr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1712</v>
      </c>
      <c r="B1" t="s">
        <v>1715</v>
      </c>
      <c r="C1" t="s">
        <v>1718</v>
      </c>
      <c r="D1" t="s">
        <v>1722</v>
      </c>
      <c r="E1" t="s">
        <v>1725</v>
      </c>
      <c r="F1" t="s">
        <v>1728</v>
      </c>
      <c r="G1" t="s">
        <v>1730</v>
      </c>
      <c r="H1" t="s">
        <v>1999</v>
      </c>
      <c r="I1" t="s">
        <v>1732</v>
      </c>
      <c r="J1" t="s">
        <v>2000</v>
      </c>
      <c r="K1" t="s">
        <v>1734</v>
      </c>
      <c r="L1" t="s">
        <v>1737</v>
      </c>
      <c r="M1" t="s">
        <v>1740</v>
      </c>
      <c r="N1" t="s">
        <v>1743</v>
      </c>
      <c r="O1" t="s">
        <v>1746</v>
      </c>
      <c r="P1" t="s">
        <v>1749</v>
      </c>
      <c r="Q1" t="s">
        <v>1752</v>
      </c>
      <c r="R1" t="s">
        <v>1755</v>
      </c>
      <c r="S1" t="s">
        <v>1758</v>
      </c>
      <c r="T1" t="s">
        <v>1761</v>
      </c>
      <c r="U1" t="s">
        <v>1764</v>
      </c>
      <c r="V1" t="s">
        <v>1767</v>
      </c>
      <c r="W1" t="s">
        <v>1770</v>
      </c>
      <c r="X1" t="s">
        <v>1772</v>
      </c>
      <c r="Y1" t="s">
        <v>1775</v>
      </c>
      <c r="Z1" t="s">
        <v>1778</v>
      </c>
      <c r="AA1" t="s">
        <v>1781</v>
      </c>
      <c r="AB1" t="s">
        <v>1784</v>
      </c>
      <c r="AC1" t="s">
        <v>1787</v>
      </c>
      <c r="AD1" t="s">
        <v>1790</v>
      </c>
      <c r="AE1" t="s">
        <v>1792</v>
      </c>
      <c r="AF1" t="s">
        <v>1795</v>
      </c>
      <c r="AG1" t="s">
        <v>1798</v>
      </c>
      <c r="AH1" t="s">
        <v>1801</v>
      </c>
      <c r="AI1" t="s">
        <v>1804</v>
      </c>
      <c r="AJ1" t="s">
        <v>1807</v>
      </c>
      <c r="AK1" t="s">
        <v>1810</v>
      </c>
      <c r="AL1" t="s">
        <v>1813</v>
      </c>
      <c r="AM1" t="s">
        <v>1816</v>
      </c>
      <c r="AN1" t="s">
        <v>2001</v>
      </c>
      <c r="AO1" t="s">
        <v>1819</v>
      </c>
      <c r="AP1" t="s">
        <v>1823</v>
      </c>
      <c r="AQ1" t="s">
        <v>1826</v>
      </c>
      <c r="AR1" t="s">
        <v>1830</v>
      </c>
    </row>
    <row r="2" spans="1:44">
      <c r="A2" t="s">
        <v>1713</v>
      </c>
      <c r="B2" t="s">
        <v>1716</v>
      </c>
      <c r="C2" t="s">
        <v>1719</v>
      </c>
      <c r="D2" t="s">
        <v>1723</v>
      </c>
      <c r="E2" t="s">
        <v>1726</v>
      </c>
      <c r="F2" t="s">
        <v>404</v>
      </c>
      <c r="G2" t="s">
        <v>439</v>
      </c>
      <c r="H2" t="s">
        <v>2002</v>
      </c>
      <c r="I2" t="s">
        <v>440</v>
      </c>
      <c r="J2" t="s">
        <v>2003</v>
      </c>
      <c r="K2" t="s">
        <v>1735</v>
      </c>
      <c r="L2" t="s">
        <v>1738</v>
      </c>
      <c r="M2" t="s">
        <v>1741</v>
      </c>
      <c r="N2" t="s">
        <v>1744</v>
      </c>
      <c r="O2" t="s">
        <v>1747</v>
      </c>
      <c r="P2" t="s">
        <v>1750</v>
      </c>
      <c r="Q2" t="s">
        <v>1753</v>
      </c>
      <c r="R2" t="s">
        <v>1756</v>
      </c>
      <c r="S2" t="s">
        <v>1759</v>
      </c>
      <c r="T2" t="s">
        <v>1762</v>
      </c>
      <c r="U2" t="s">
        <v>1765</v>
      </c>
      <c r="V2" t="s">
        <v>1768</v>
      </c>
      <c r="W2" t="s">
        <v>6</v>
      </c>
      <c r="X2" t="s">
        <v>1773</v>
      </c>
      <c r="Y2" t="s">
        <v>1776</v>
      </c>
      <c r="Z2" t="s">
        <v>1779</v>
      </c>
      <c r="AA2" t="s">
        <v>1782</v>
      </c>
      <c r="AB2" t="s">
        <v>1785</v>
      </c>
      <c r="AC2" t="s">
        <v>1788</v>
      </c>
      <c r="AD2" t="s">
        <v>305</v>
      </c>
      <c r="AE2" t="s">
        <v>1793</v>
      </c>
      <c r="AF2" t="s">
        <v>1796</v>
      </c>
      <c r="AG2" t="s">
        <v>1799</v>
      </c>
      <c r="AH2" t="s">
        <v>1802</v>
      </c>
      <c r="AI2" t="s">
        <v>1805</v>
      </c>
      <c r="AJ2" t="s">
        <v>1808</v>
      </c>
      <c r="AK2" t="s">
        <v>1811</v>
      </c>
      <c r="AL2" t="s">
        <v>1814</v>
      </c>
      <c r="AM2" t="s">
        <v>1817</v>
      </c>
      <c r="AN2" t="s">
        <v>2004</v>
      </c>
      <c r="AO2" t="s">
        <v>1820</v>
      </c>
      <c r="AP2" t="s">
        <v>1824</v>
      </c>
      <c r="AQ2" t="s">
        <v>1827</v>
      </c>
      <c r="AR2" t="s">
        <v>1831</v>
      </c>
    </row>
    <row r="3" spans="1:44">
      <c r="A3" t="s">
        <v>122</v>
      </c>
      <c r="B3" t="s">
        <v>122</v>
      </c>
      <c r="C3" t="s">
        <v>1357</v>
      </c>
      <c r="D3" t="s">
        <v>122</v>
      </c>
      <c r="E3" t="s">
        <v>1904</v>
      </c>
      <c r="F3" t="s">
        <v>313</v>
      </c>
      <c r="G3">
        <v>7773200000</v>
      </c>
      <c r="H3" t="s">
        <v>313</v>
      </c>
      <c r="I3">
        <f>'11 - Notes Follow-up'!G25</f>
        <v>7487993518.8000011</v>
      </c>
      <c r="J3" t="s">
        <v>313</v>
      </c>
      <c r="K3" t="s">
        <v>1906</v>
      </c>
      <c r="L3" s="1778" t="str">
        <f>TEXT('00 - Cover'!$F$20,"AAAA-MM-JJ")</f>
        <v>2025-02-27</v>
      </c>
      <c r="M3" s="1778" t="str">
        <f>TEXT('00 - Cover'!$F$20,"AAAA-MM-JJ")</f>
        <v>2025-02-27</v>
      </c>
      <c r="N3">
        <v>60</v>
      </c>
      <c r="O3">
        <v>0</v>
      </c>
      <c r="P3" t="s">
        <v>1891</v>
      </c>
      <c r="Q3" t="s">
        <v>1891</v>
      </c>
      <c r="R3" t="s">
        <v>1891</v>
      </c>
      <c r="S3" t="s">
        <v>1891</v>
      </c>
      <c r="T3" t="s">
        <v>1907</v>
      </c>
      <c r="U3" t="s">
        <v>1891</v>
      </c>
      <c r="V3" t="s">
        <v>1891</v>
      </c>
      <c r="W3" s="1264" t="str">
        <f>TEXT("23/10/2024","AAAA-MM-JJ")</f>
        <v>2024-10-23</v>
      </c>
      <c r="X3" s="1778" t="str">
        <f>TEXT('00 - Cover'!$F$20,"AAAA-MM-JJ")</f>
        <v>2025-02-27</v>
      </c>
      <c r="Y3" s="1778" t="str">
        <f>TEXT("27/10/2062","AAAA-MM-JJ")</f>
        <v>2062-10-27</v>
      </c>
      <c r="Z3" t="s">
        <v>1909</v>
      </c>
      <c r="AA3" t="s">
        <v>1891</v>
      </c>
      <c r="AB3" t="s">
        <v>1891</v>
      </c>
      <c r="AC3" t="s">
        <v>1891</v>
      </c>
      <c r="AD3" t="s">
        <v>1910</v>
      </c>
      <c r="AE3" t="s">
        <v>1911</v>
      </c>
      <c r="AF3">
        <v>5</v>
      </c>
      <c r="AG3">
        <v>5</v>
      </c>
      <c r="AH3">
        <v>5</v>
      </c>
      <c r="AI3">
        <v>5</v>
      </c>
      <c r="AJ3" t="s">
        <v>2005</v>
      </c>
      <c r="AK3" t="s">
        <v>1357</v>
      </c>
      <c r="AL3" t="s">
        <v>1357</v>
      </c>
      <c r="AM3">
        <v>0</v>
      </c>
      <c r="AN3" t="s">
        <v>313</v>
      </c>
      <c r="AO3" t="s">
        <v>1891</v>
      </c>
      <c r="AP3" t="s">
        <v>1891</v>
      </c>
      <c r="AQ3" t="s">
        <v>1891</v>
      </c>
      <c r="AR3" t="s">
        <v>1891</v>
      </c>
    </row>
    <row r="4" spans="1:44">
      <c r="A4" t="s">
        <v>123</v>
      </c>
      <c r="B4" t="s">
        <v>123</v>
      </c>
      <c r="C4" t="s">
        <v>1891</v>
      </c>
      <c r="D4" t="s">
        <v>123</v>
      </c>
      <c r="E4" t="s">
        <v>1904</v>
      </c>
      <c r="F4" t="s">
        <v>313</v>
      </c>
      <c r="G4">
        <v>409200000</v>
      </c>
      <c r="H4" t="s">
        <v>313</v>
      </c>
      <c r="I4">
        <f>'11 - Notes Follow-up'!O25</f>
        <v>394104898.44</v>
      </c>
      <c r="J4" t="s">
        <v>313</v>
      </c>
      <c r="K4" t="s">
        <v>1906</v>
      </c>
      <c r="L4" s="1778" t="str">
        <f>TEXT('00 - Cover'!$F$20,"AAAA-MM-JJ")</f>
        <v>2025-02-27</v>
      </c>
      <c r="M4" s="1778" t="str">
        <f>TEXT('00 - Cover'!$F$20,"AAAA-MM-JJ")</f>
        <v>2025-02-27</v>
      </c>
      <c r="N4">
        <v>150</v>
      </c>
      <c r="O4">
        <v>0</v>
      </c>
      <c r="P4" t="s">
        <v>1891</v>
      </c>
      <c r="Q4" t="s">
        <v>1891</v>
      </c>
      <c r="R4" t="s">
        <v>1891</v>
      </c>
      <c r="S4" t="s">
        <v>1891</v>
      </c>
      <c r="T4" t="s">
        <v>1907</v>
      </c>
      <c r="U4" t="s">
        <v>1891</v>
      </c>
      <c r="V4" t="s">
        <v>1891</v>
      </c>
      <c r="W4" s="1264" t="str">
        <f t="shared" ref="W4:W5" si="0">TEXT("23/10/2024","AAAA-MM-JJ")</f>
        <v>2024-10-23</v>
      </c>
      <c r="X4" s="1778" t="str">
        <f>TEXT('00 - Cover'!$F$20,"AAAA-MM-JJ")</f>
        <v>2025-02-27</v>
      </c>
      <c r="Y4" s="1778" t="str">
        <f t="shared" ref="Y4:Y5" si="1">TEXT("27/10/2062","AAAA-MM-JJ")</f>
        <v>2062-10-27</v>
      </c>
      <c r="Z4" t="s">
        <v>1909</v>
      </c>
      <c r="AA4" t="s">
        <v>1891</v>
      </c>
      <c r="AB4" t="s">
        <v>1891</v>
      </c>
      <c r="AC4" t="s">
        <v>1891</v>
      </c>
      <c r="AD4" t="s">
        <v>1910</v>
      </c>
      <c r="AE4" t="s">
        <v>1911</v>
      </c>
      <c r="AF4">
        <v>0</v>
      </c>
      <c r="AG4">
        <v>0</v>
      </c>
      <c r="AH4">
        <v>0</v>
      </c>
      <c r="AI4">
        <v>0</v>
      </c>
      <c r="AJ4" t="s">
        <v>1930</v>
      </c>
      <c r="AK4" t="s">
        <v>1891</v>
      </c>
      <c r="AL4" t="s">
        <v>1891</v>
      </c>
      <c r="AM4">
        <v>0</v>
      </c>
      <c r="AN4" t="s">
        <v>313</v>
      </c>
      <c r="AO4" t="s">
        <v>1891</v>
      </c>
      <c r="AP4" t="s">
        <v>1891</v>
      </c>
      <c r="AQ4" t="s">
        <v>1891</v>
      </c>
      <c r="AR4" t="s">
        <v>1891</v>
      </c>
    </row>
    <row r="5" spans="1:44">
      <c r="A5" t="s">
        <v>134</v>
      </c>
      <c r="B5" t="s">
        <v>134</v>
      </c>
      <c r="C5" t="s">
        <v>1891</v>
      </c>
      <c r="D5" t="s">
        <v>134</v>
      </c>
      <c r="E5" t="s">
        <v>1905</v>
      </c>
      <c r="F5" t="s">
        <v>313</v>
      </c>
      <c r="G5">
        <v>300</v>
      </c>
      <c r="H5" t="s">
        <v>313</v>
      </c>
      <c r="I5">
        <f>'11 - Notes Follow-up'!V25</f>
        <v>300</v>
      </c>
      <c r="J5" t="s">
        <v>313</v>
      </c>
      <c r="K5" t="s">
        <v>1906</v>
      </c>
      <c r="L5" s="1778" t="str">
        <f>TEXT('00 - Cover'!$F$20,"AAAA-MM-JJ")</f>
        <v>2025-02-27</v>
      </c>
      <c r="M5" s="1778" t="str">
        <f>TEXT('00 - Cover'!$F$20,"AAAA-MM-JJ")</f>
        <v>2025-02-27</v>
      </c>
      <c r="N5">
        <v>0</v>
      </c>
      <c r="O5">
        <v>0</v>
      </c>
      <c r="P5" t="s">
        <v>1891</v>
      </c>
      <c r="Q5" t="s">
        <v>1891</v>
      </c>
      <c r="R5" t="s">
        <v>1891</v>
      </c>
      <c r="S5" t="s">
        <v>1891</v>
      </c>
      <c r="T5" t="s">
        <v>1907</v>
      </c>
      <c r="U5" t="s">
        <v>1891</v>
      </c>
      <c r="V5" t="s">
        <v>1891</v>
      </c>
      <c r="W5" s="1264" t="str">
        <f t="shared" si="0"/>
        <v>2024-10-23</v>
      </c>
      <c r="X5" s="1778" t="str">
        <f>TEXT('00 - Cover'!$F$20,"AAAA-MM-JJ")</f>
        <v>2025-02-27</v>
      </c>
      <c r="Y5" s="1778" t="str">
        <f t="shared" si="1"/>
        <v>2062-10-27</v>
      </c>
      <c r="Z5" t="s">
        <v>1928</v>
      </c>
      <c r="AA5" t="s">
        <v>1891</v>
      </c>
      <c r="AB5" t="s">
        <v>1891</v>
      </c>
      <c r="AC5" t="s">
        <v>1891</v>
      </c>
      <c r="AD5" t="s">
        <v>1908</v>
      </c>
      <c r="AE5" t="s">
        <v>1911</v>
      </c>
      <c r="AF5">
        <v>0</v>
      </c>
      <c r="AG5">
        <v>0</v>
      </c>
      <c r="AH5">
        <v>0</v>
      </c>
      <c r="AI5">
        <v>0</v>
      </c>
      <c r="AJ5" t="s">
        <v>1930</v>
      </c>
      <c r="AK5" t="s">
        <v>1891</v>
      </c>
      <c r="AL5" t="s">
        <v>1891</v>
      </c>
      <c r="AM5">
        <v>0</v>
      </c>
      <c r="AN5" t="s">
        <v>313</v>
      </c>
      <c r="AO5" t="s">
        <v>1891</v>
      </c>
      <c r="AP5" t="s">
        <v>1891</v>
      </c>
      <c r="AQ5" t="s">
        <v>1891</v>
      </c>
      <c r="AR5" t="s">
        <v>1891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D3" sqref="D3"/>
    </sheetView>
  </sheetViews>
  <sheetFormatPr defaultRowHeight="14.5"/>
  <sheetData>
    <row r="1" spans="1:9">
      <c r="A1" t="s">
        <v>1588</v>
      </c>
      <c r="B1" t="s">
        <v>1592</v>
      </c>
      <c r="C1" t="s">
        <v>1595</v>
      </c>
      <c r="D1" t="s">
        <v>1599</v>
      </c>
      <c r="E1" t="s">
        <v>1603</v>
      </c>
      <c r="F1" t="s">
        <v>1606</v>
      </c>
      <c r="G1" t="s">
        <v>1609</v>
      </c>
      <c r="H1" t="s">
        <v>1613</v>
      </c>
      <c r="I1" t="s">
        <v>1616</v>
      </c>
    </row>
    <row r="2" spans="1:9">
      <c r="A2" t="s">
        <v>1589</v>
      </c>
      <c r="B2" t="s">
        <v>1593</v>
      </c>
      <c r="C2" t="s">
        <v>1596</v>
      </c>
      <c r="D2" t="s">
        <v>1600</v>
      </c>
      <c r="E2" t="s">
        <v>1604</v>
      </c>
      <c r="F2" t="s">
        <v>1607</v>
      </c>
      <c r="G2" t="s">
        <v>1610</v>
      </c>
      <c r="H2" t="s">
        <v>1614</v>
      </c>
      <c r="I2" t="s">
        <v>1617</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D17" sqref="D17"/>
    </sheetView>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34" t="s">
        <v>103</v>
      </c>
      <c r="G3" s="1234">
        <f>'00 - Cover'!$F$17</f>
        <v>45688</v>
      </c>
      <c r="H3" s="37"/>
      <c r="I3" s="39"/>
      <c r="J3" s="39"/>
    </row>
    <row r="4" spans="1:10" ht="14.5" customHeight="1">
      <c r="A4" s="35"/>
      <c r="B4" s="37"/>
      <c r="C4" s="37"/>
      <c r="D4" s="37"/>
      <c r="E4" s="37"/>
      <c r="F4" s="1234" t="s">
        <v>4</v>
      </c>
      <c r="G4" s="1234">
        <f>'00 - Cover'!$F$19</f>
        <v>45708</v>
      </c>
      <c r="H4" s="37"/>
      <c r="I4" s="39"/>
      <c r="J4" s="39"/>
    </row>
    <row r="5" spans="1:10" ht="14.5" customHeight="1">
      <c r="A5" s="35"/>
      <c r="B5" s="37"/>
      <c r="C5" s="37"/>
      <c r="D5" s="37"/>
      <c r="E5" s="37"/>
      <c r="F5" s="1234" t="s">
        <v>5</v>
      </c>
      <c r="G5" s="1234">
        <f>'00 - Cover'!$F$20</f>
        <v>45715</v>
      </c>
      <c r="H5" s="37"/>
      <c r="I5" s="39"/>
      <c r="J5" s="39"/>
    </row>
    <row r="6" spans="1:10" ht="14.5" customHeight="1">
      <c r="A6" s="35"/>
      <c r="B6" s="37"/>
      <c r="C6" s="37"/>
      <c r="D6" s="37"/>
      <c r="E6" s="37"/>
      <c r="F6" s="88"/>
      <c r="G6" s="88"/>
      <c r="H6" s="37"/>
      <c r="I6" s="37"/>
      <c r="J6" s="37"/>
    </row>
    <row r="7" spans="1:10">
      <c r="A7" s="35"/>
      <c r="B7" s="37"/>
      <c r="C7" s="37"/>
      <c r="D7" s="37"/>
      <c r="E7" s="37"/>
      <c r="F7" s="37"/>
      <c r="G7" s="37"/>
      <c r="H7" s="37"/>
      <c r="I7" s="37"/>
      <c r="J7" s="37"/>
    </row>
    <row r="8" spans="1:10">
      <c r="A8" s="236"/>
    </row>
    <row r="9" spans="1:10" ht="18" customHeight="1">
      <c r="B9" s="237" t="s">
        <v>778</v>
      </c>
      <c r="C9" s="238"/>
      <c r="D9" s="239"/>
      <c r="E9" s="240"/>
      <c r="F9" s="241"/>
    </row>
    <row r="11" spans="1:10" ht="63.65" customHeight="1">
      <c r="A11" s="242"/>
      <c r="B11" s="243" t="s">
        <v>104</v>
      </c>
      <c r="C11" s="243" t="s">
        <v>608</v>
      </c>
      <c r="D11" s="243" t="s">
        <v>1413</v>
      </c>
      <c r="E11" s="243" t="s">
        <v>105</v>
      </c>
      <c r="F11" s="243" t="s">
        <v>1412</v>
      </c>
    </row>
    <row r="12" spans="1:10">
      <c r="A12" s="242"/>
      <c r="B12" s="244">
        <f>'03 - Monthly Asset Follow up'!B17</f>
        <v>45688</v>
      </c>
      <c r="C12" s="245">
        <f>'Prepayment Analysis'!G10</f>
        <v>2.0851509775843345E-2</v>
      </c>
      <c r="D12" s="245">
        <f>IF(OR(B12=0,F12=""),"",E12/F12)</f>
        <v>1.737625814653612E-3</v>
      </c>
      <c r="E12" s="246">
        <f>IF(B12=0,"",'03 - Monthly Asset Follow up'!F17)</f>
        <v>13800626.789999999</v>
      </c>
      <c r="F12" s="247">
        <f>IF(B12=0,"",'03 - Monthly Asset Follow up'!P18)</f>
        <v>7942231678.1999998</v>
      </c>
    </row>
    <row r="13" spans="1:10">
      <c r="A13" s="242"/>
      <c r="B13" s="248">
        <v>45657</v>
      </c>
      <c r="C13" s="1606">
        <v>2.1983647908994354E-2</v>
      </c>
      <c r="D13" s="1606">
        <v>1.8319706590828628E-3</v>
      </c>
      <c r="E13" s="250">
        <v>14770590.32</v>
      </c>
      <c r="F13" s="251">
        <v>8062678431.4300003</v>
      </c>
      <c r="H13" s="1487"/>
    </row>
    <row r="14" spans="1:10">
      <c r="A14" s="242"/>
      <c r="B14" s="248">
        <v>45626</v>
      </c>
      <c r="C14" s="1606">
        <v>1.8885672054024097E-2</v>
      </c>
      <c r="D14" s="1606">
        <v>1.573806004502008E-3</v>
      </c>
      <c r="E14" s="250">
        <v>12780562.119999999</v>
      </c>
      <c r="F14" s="251">
        <v>8120798931.6599998</v>
      </c>
    </row>
    <row r="15" spans="1:10">
      <c r="B15" s="248">
        <v>45596</v>
      </c>
      <c r="C15" s="1606">
        <v>1.8445462020741064E-2</v>
      </c>
      <c r="D15" s="1606">
        <v>1.5371218350617552E-3</v>
      </c>
      <c r="E15" s="250">
        <v>12577297.26</v>
      </c>
      <c r="F15" s="251">
        <v>8182368484.4700003</v>
      </c>
    </row>
    <row r="16" spans="1:10">
      <c r="B16" s="248">
        <v>45565</v>
      </c>
      <c r="C16" s="1606" t="s">
        <v>147</v>
      </c>
      <c r="D16" s="1606" t="s">
        <v>147</v>
      </c>
      <c r="E16" s="250">
        <v>0</v>
      </c>
      <c r="F16" s="251" t="s">
        <v>147</v>
      </c>
    </row>
    <row r="17" spans="2:6">
      <c r="B17" s="248">
        <f>'03 - Monthly Asset Follow up'!B22</f>
        <v>0</v>
      </c>
      <c r="C17" s="1606" t="str">
        <f t="shared" ref="C17:C71" si="0">IF(OR(B17=0,F17=""),"",MAX(D17:D28))</f>
        <v/>
      </c>
      <c r="D17" s="1606" t="str">
        <f t="shared" ref="D17:D71" si="1">IF(OR(B17=0,F17=""),"",E17/F17)</f>
        <v/>
      </c>
      <c r="E17" s="250" t="str">
        <f>IF(B17=0,"",'03 - Monthly Asset Follow up'!F22)</f>
        <v/>
      </c>
      <c r="F17" s="251" t="str">
        <f>IF(B17=0,"",'03 - Monthly Asset Follow up'!P23)</f>
        <v/>
      </c>
    </row>
    <row r="18" spans="2:6">
      <c r="B18" s="248">
        <f>'03 - Monthly Asset Follow up'!B23</f>
        <v>0</v>
      </c>
      <c r="C18" s="1606" t="str">
        <f t="shared" si="0"/>
        <v/>
      </c>
      <c r="D18" s="1606" t="str">
        <f t="shared" si="1"/>
        <v/>
      </c>
      <c r="E18" s="250" t="str">
        <f>IF(B18=0,"",'03 - Monthly Asset Follow up'!F23)</f>
        <v/>
      </c>
      <c r="F18" s="251" t="str">
        <f>IF(B18=0,"",'03 - Monthly Asset Follow up'!P24)</f>
        <v/>
      </c>
    </row>
    <row r="19" spans="2:6">
      <c r="B19" s="248">
        <f>'03 - Monthly Asset Follow up'!B24</f>
        <v>0</v>
      </c>
      <c r="C19" s="1606" t="str">
        <f t="shared" si="0"/>
        <v/>
      </c>
      <c r="D19" s="1606" t="str">
        <f t="shared" si="1"/>
        <v/>
      </c>
      <c r="E19" s="250" t="str">
        <f>IF(B19=0,"",'03 - Monthly Asset Follow up'!F24)</f>
        <v/>
      </c>
      <c r="F19" s="251" t="str">
        <f>IF(B19=0,"",'03 - Monthly Asset Follow up'!P25)</f>
        <v/>
      </c>
    </row>
    <row r="20" spans="2:6">
      <c r="B20" s="248">
        <f>'03 - Monthly Asset Follow up'!B25</f>
        <v>0</v>
      </c>
      <c r="C20" s="1606" t="str">
        <f t="shared" si="0"/>
        <v/>
      </c>
      <c r="D20" s="1606" t="str">
        <f t="shared" si="1"/>
        <v/>
      </c>
      <c r="E20" s="250" t="str">
        <f>IF(B20=0,"",'03 - Monthly Asset Follow up'!F25)</f>
        <v/>
      </c>
      <c r="F20" s="251" t="str">
        <f>IF(B20=0,"",'03 - Monthly Asset Follow up'!P26)</f>
        <v/>
      </c>
    </row>
    <row r="21" spans="2:6">
      <c r="B21" s="248">
        <f>'03 - Monthly Asset Follow up'!B26</f>
        <v>0</v>
      </c>
      <c r="C21" s="1606" t="str">
        <f t="shared" si="0"/>
        <v/>
      </c>
      <c r="D21" s="1606" t="str">
        <f t="shared" si="1"/>
        <v/>
      </c>
      <c r="E21" s="250" t="str">
        <f>IF(B21=0,"",'03 - Monthly Asset Follow up'!F26)</f>
        <v/>
      </c>
      <c r="F21" s="251" t="str">
        <f>IF(B21=0,"",'03 - Monthly Asset Follow up'!P27)</f>
        <v/>
      </c>
    </row>
    <row r="22" spans="2:6">
      <c r="B22" s="248">
        <f>'03 - Monthly Asset Follow up'!B27</f>
        <v>0</v>
      </c>
      <c r="C22" s="1606" t="str">
        <f t="shared" si="0"/>
        <v/>
      </c>
      <c r="D22" s="1606" t="str">
        <f t="shared" si="1"/>
        <v/>
      </c>
      <c r="E22" s="250" t="str">
        <f>IF(B22=0,"",'03 - Monthly Asset Follow up'!F27)</f>
        <v/>
      </c>
      <c r="F22" s="251" t="str">
        <f>IF(B22=0,"",'03 - Monthly Asset Follow up'!P28)</f>
        <v/>
      </c>
    </row>
    <row r="23" spans="2:6">
      <c r="B23" s="248">
        <f>'03 - Monthly Asset Follow up'!B28</f>
        <v>0</v>
      </c>
      <c r="C23" s="1606" t="str">
        <f t="shared" si="0"/>
        <v/>
      </c>
      <c r="D23" s="1606" t="str">
        <f t="shared" si="1"/>
        <v/>
      </c>
      <c r="E23" s="250" t="str">
        <f>IF(B23=0,"",'03 - Monthly Asset Follow up'!F28)</f>
        <v/>
      </c>
      <c r="F23" s="251" t="str">
        <f>IF(B23=0,"",'03 - Monthly Asset Follow up'!P29)</f>
        <v/>
      </c>
    </row>
    <row r="24" spans="2:6">
      <c r="B24" s="248">
        <f>'03 - Monthly Asset Follow up'!B29</f>
        <v>0</v>
      </c>
      <c r="C24" s="1606" t="str">
        <f t="shared" si="0"/>
        <v/>
      </c>
      <c r="D24" s="1606" t="str">
        <f t="shared" si="1"/>
        <v/>
      </c>
      <c r="E24" s="250" t="str">
        <f>IF(B24=0,"",'03 - Monthly Asset Follow up'!F29)</f>
        <v/>
      </c>
      <c r="F24" s="251" t="str">
        <f>IF(B24=0,"",'03 - Monthly Asset Follow up'!P30)</f>
        <v/>
      </c>
    </row>
    <row r="25" spans="2:6">
      <c r="B25" s="248">
        <f>'03 - Monthly Asset Follow up'!B30</f>
        <v>0</v>
      </c>
      <c r="C25" s="1606" t="str">
        <f t="shared" si="0"/>
        <v/>
      </c>
      <c r="D25" s="1606" t="str">
        <f t="shared" si="1"/>
        <v/>
      </c>
      <c r="E25" s="250" t="str">
        <f>IF(B25=0,"",'03 - Monthly Asset Follow up'!F30)</f>
        <v/>
      </c>
      <c r="F25" s="251" t="str">
        <f>IF(B25=0,"",'03 - Monthly Asset Follow up'!P31)</f>
        <v/>
      </c>
    </row>
    <row r="26" spans="2:6">
      <c r="B26" s="248">
        <f>'03 - Monthly Asset Follow up'!B31</f>
        <v>0</v>
      </c>
      <c r="C26" s="1606" t="str">
        <f t="shared" si="0"/>
        <v/>
      </c>
      <c r="D26" s="1606" t="str">
        <f t="shared" si="1"/>
        <v/>
      </c>
      <c r="E26" s="250" t="str">
        <f>IF(B26=0,"",'03 - Monthly Asset Follow up'!F31)</f>
        <v/>
      </c>
      <c r="F26" s="251" t="str">
        <f>IF(B26=0,"",'03 - Monthly Asset Follow up'!P32)</f>
        <v/>
      </c>
    </row>
    <row r="27" spans="2:6">
      <c r="B27" s="248">
        <f>'03 - Monthly Asset Follow up'!B32</f>
        <v>0</v>
      </c>
      <c r="C27" s="1606" t="str">
        <f t="shared" si="0"/>
        <v/>
      </c>
      <c r="D27" s="1606" t="str">
        <f t="shared" si="1"/>
        <v/>
      </c>
      <c r="E27" s="250" t="str">
        <f>IF(B27=0,"",'03 - Monthly Asset Follow up'!F32)</f>
        <v/>
      </c>
      <c r="F27" s="251" t="str">
        <f>IF(B27=0,"",'03 - Monthly Asset Follow up'!P33)</f>
        <v/>
      </c>
    </row>
    <row r="28" spans="2:6">
      <c r="B28" s="248">
        <f>'03 - Monthly Asset Follow up'!B33</f>
        <v>0</v>
      </c>
      <c r="C28" s="1606" t="str">
        <f t="shared" si="0"/>
        <v/>
      </c>
      <c r="D28" s="1606" t="str">
        <f t="shared" si="1"/>
        <v/>
      </c>
      <c r="E28" s="250" t="str">
        <f>IF(B28=0,"",'03 - Monthly Asset Follow up'!F33)</f>
        <v/>
      </c>
      <c r="F28" s="251" t="str">
        <f>IF(B28=0,"",'03 - Monthly Asset Follow up'!P34)</f>
        <v/>
      </c>
    </row>
    <row r="29" spans="2:6">
      <c r="B29" s="248">
        <f>'03 - Monthly Asset Follow up'!B34</f>
        <v>0</v>
      </c>
      <c r="C29" s="1606" t="str">
        <f t="shared" si="0"/>
        <v/>
      </c>
      <c r="D29" s="1606" t="str">
        <f t="shared" si="1"/>
        <v/>
      </c>
      <c r="E29" s="250" t="str">
        <f>IF(B29=0,"",'03 - Monthly Asset Follow up'!F34)</f>
        <v/>
      </c>
      <c r="F29" s="251" t="str">
        <f>IF(B29=0,"",'03 - Monthly Asset Follow up'!P35)</f>
        <v/>
      </c>
    </row>
    <row r="30" spans="2:6">
      <c r="B30" s="248">
        <f>'03 - Monthly Asset Follow up'!B35</f>
        <v>0</v>
      </c>
      <c r="C30" s="1606" t="str">
        <f t="shared" si="0"/>
        <v/>
      </c>
      <c r="D30" s="1606" t="str">
        <f t="shared" si="1"/>
        <v/>
      </c>
      <c r="E30" s="250" t="str">
        <f>IF(B30=0,"",'03 - Monthly Asset Follow up'!F35)</f>
        <v/>
      </c>
      <c r="F30" s="251" t="str">
        <f>IF(B30=0,"",'03 - Monthly Asset Follow up'!P36)</f>
        <v/>
      </c>
    </row>
    <row r="31" spans="2:6">
      <c r="B31" s="248">
        <f>'03 - Monthly Asset Follow up'!B36</f>
        <v>0</v>
      </c>
      <c r="C31" s="1606" t="str">
        <f t="shared" si="0"/>
        <v/>
      </c>
      <c r="D31" s="1606" t="str">
        <f t="shared" si="1"/>
        <v/>
      </c>
      <c r="E31" s="250" t="str">
        <f>IF(B31=0,"",'03 - Monthly Asset Follow up'!F36)</f>
        <v/>
      </c>
      <c r="F31" s="251" t="str">
        <f>IF(B31=0,"",'03 - Monthly Asset Follow up'!P37)</f>
        <v/>
      </c>
    </row>
    <row r="32" spans="2:6">
      <c r="B32" s="248">
        <f>'03 - Monthly Asset Follow up'!B37</f>
        <v>0</v>
      </c>
      <c r="C32" s="1606" t="str">
        <f t="shared" si="0"/>
        <v/>
      </c>
      <c r="D32" s="1606" t="str">
        <f t="shared" si="1"/>
        <v/>
      </c>
      <c r="E32" s="250" t="str">
        <f>IF(B32=0,"",'03 - Monthly Asset Follow up'!F37)</f>
        <v/>
      </c>
      <c r="F32" s="251" t="str">
        <f>IF(B32=0,"",'03 - Monthly Asset Follow up'!P38)</f>
        <v/>
      </c>
    </row>
    <row r="33" spans="2:6">
      <c r="B33" s="248">
        <f>'03 - Monthly Asset Follow up'!B38</f>
        <v>0</v>
      </c>
      <c r="C33" s="1606" t="str">
        <f t="shared" si="0"/>
        <v/>
      </c>
      <c r="D33" s="1606" t="str">
        <f t="shared" si="1"/>
        <v/>
      </c>
      <c r="E33" s="250" t="str">
        <f>IF(B33=0,"",'03 - Monthly Asset Follow up'!F38)</f>
        <v/>
      </c>
      <c r="F33" s="251" t="str">
        <f>IF(B33=0,"",'03 - Monthly Asset Follow up'!P39)</f>
        <v/>
      </c>
    </row>
    <row r="34" spans="2:6">
      <c r="B34" s="248">
        <f>'03 - Monthly Asset Follow up'!B39</f>
        <v>0</v>
      </c>
      <c r="C34" s="1606" t="str">
        <f t="shared" si="0"/>
        <v/>
      </c>
      <c r="D34" s="1606" t="str">
        <f t="shared" si="1"/>
        <v/>
      </c>
      <c r="E34" s="250" t="str">
        <f>IF(B34=0,"",'03 - Monthly Asset Follow up'!F39)</f>
        <v/>
      </c>
      <c r="F34" s="251" t="str">
        <f>IF(B34=0,"",'03 - Monthly Asset Follow up'!P40)</f>
        <v/>
      </c>
    </row>
    <row r="35" spans="2:6">
      <c r="B35" s="248">
        <f>'03 - Monthly Asset Follow up'!B40</f>
        <v>0</v>
      </c>
      <c r="C35" s="1606" t="str">
        <f t="shared" si="0"/>
        <v/>
      </c>
      <c r="D35" s="1606" t="str">
        <f t="shared" si="1"/>
        <v/>
      </c>
      <c r="E35" s="250" t="str">
        <f>IF(B35=0,"",'03 - Monthly Asset Follow up'!F40)</f>
        <v/>
      </c>
      <c r="F35" s="251" t="str">
        <f>IF(B35=0,"",'03 - Monthly Asset Follow up'!P41)</f>
        <v/>
      </c>
    </row>
    <row r="36" spans="2:6">
      <c r="B36" s="248">
        <f>'03 - Monthly Asset Follow up'!B41</f>
        <v>0</v>
      </c>
      <c r="C36" s="1606" t="str">
        <f t="shared" si="0"/>
        <v/>
      </c>
      <c r="D36" s="1606" t="str">
        <f t="shared" si="1"/>
        <v/>
      </c>
      <c r="E36" s="250" t="str">
        <f>IF(B36=0,"",'03 - Monthly Asset Follow up'!F41)</f>
        <v/>
      </c>
      <c r="F36" s="251" t="str">
        <f>IF(B36=0,"",'03 - Monthly Asset Follow up'!P42)</f>
        <v/>
      </c>
    </row>
    <row r="37" spans="2:6">
      <c r="B37" s="248">
        <f>'03 - Monthly Asset Follow up'!B42</f>
        <v>0</v>
      </c>
      <c r="C37" s="1606" t="str">
        <f t="shared" si="0"/>
        <v/>
      </c>
      <c r="D37" s="1606" t="str">
        <f t="shared" si="1"/>
        <v/>
      </c>
      <c r="E37" s="250" t="str">
        <f>IF(B37=0,"",'03 - Monthly Asset Follow up'!F42)</f>
        <v/>
      </c>
      <c r="F37" s="251" t="str">
        <f>IF(B37=0,"",'03 - Monthly Asset Follow up'!P43)</f>
        <v/>
      </c>
    </row>
    <row r="38" spans="2:6">
      <c r="B38" s="248">
        <f>'03 - Monthly Asset Follow up'!B43</f>
        <v>0</v>
      </c>
      <c r="C38" s="1606" t="str">
        <f t="shared" si="0"/>
        <v/>
      </c>
      <c r="D38" s="1606" t="str">
        <f t="shared" si="1"/>
        <v/>
      </c>
      <c r="E38" s="250" t="str">
        <f>IF(B38=0,"",'03 - Monthly Asset Follow up'!F43)</f>
        <v/>
      </c>
      <c r="F38" s="251" t="str">
        <f>IF(B38=0,"",'03 - Monthly Asset Follow up'!P44)</f>
        <v/>
      </c>
    </row>
    <row r="39" spans="2:6">
      <c r="B39" s="248">
        <f>'03 - Monthly Asset Follow up'!B44</f>
        <v>0</v>
      </c>
      <c r="C39" s="1606" t="str">
        <f t="shared" si="0"/>
        <v/>
      </c>
      <c r="D39" s="1606" t="str">
        <f t="shared" si="1"/>
        <v/>
      </c>
      <c r="E39" s="250" t="str">
        <f>IF(B39=0,"",'03 - Monthly Asset Follow up'!F44)</f>
        <v/>
      </c>
      <c r="F39" s="251" t="str">
        <f>IF(B39=0,"",'03 - Monthly Asset Follow up'!P45)</f>
        <v/>
      </c>
    </row>
    <row r="40" spans="2:6">
      <c r="B40" s="248">
        <f>'03 - Monthly Asset Follow up'!B45</f>
        <v>0</v>
      </c>
      <c r="C40" s="1606" t="str">
        <f t="shared" si="0"/>
        <v/>
      </c>
      <c r="D40" s="1606" t="str">
        <f t="shared" si="1"/>
        <v/>
      </c>
      <c r="E40" s="250" t="str">
        <f>IF(B40=0,"",'03 - Monthly Asset Follow up'!F45)</f>
        <v/>
      </c>
      <c r="F40" s="251" t="str">
        <f>IF(B40=0,"",'03 - Monthly Asset Follow up'!P46)</f>
        <v/>
      </c>
    </row>
    <row r="41" spans="2:6">
      <c r="B41" s="248">
        <f>'03 - Monthly Asset Follow up'!B46</f>
        <v>0</v>
      </c>
      <c r="C41" s="1606" t="str">
        <f t="shared" si="0"/>
        <v/>
      </c>
      <c r="D41" s="1606" t="str">
        <f t="shared" si="1"/>
        <v/>
      </c>
      <c r="E41" s="250" t="str">
        <f>IF(B41=0,"",'03 - Monthly Asset Follow up'!F46)</f>
        <v/>
      </c>
      <c r="F41" s="251" t="str">
        <f>IF(B41=0,"",'03 - Monthly Asset Follow up'!P47)</f>
        <v/>
      </c>
    </row>
    <row r="42" spans="2:6">
      <c r="B42" s="248">
        <f>'03 - Monthly Asset Follow up'!B47</f>
        <v>0</v>
      </c>
      <c r="C42" s="1606" t="str">
        <f t="shared" si="0"/>
        <v/>
      </c>
      <c r="D42" s="1606" t="str">
        <f t="shared" si="1"/>
        <v/>
      </c>
      <c r="E42" s="250" t="str">
        <f>IF(B42=0,"",'03 - Monthly Asset Follow up'!F47)</f>
        <v/>
      </c>
      <c r="F42" s="251" t="str">
        <f>IF(B42=0,"",'03 - Monthly Asset Follow up'!P48)</f>
        <v/>
      </c>
    </row>
    <row r="43" spans="2:6">
      <c r="B43" s="248">
        <f>'03 - Monthly Asset Follow up'!B48</f>
        <v>0</v>
      </c>
      <c r="C43" s="1606" t="str">
        <f t="shared" si="0"/>
        <v/>
      </c>
      <c r="D43" s="1606" t="str">
        <f t="shared" si="1"/>
        <v/>
      </c>
      <c r="E43" s="250" t="str">
        <f>IF(B43=0,"",'03 - Monthly Asset Follow up'!F48)</f>
        <v/>
      </c>
      <c r="F43" s="251" t="str">
        <f>IF(B43=0,"",'03 - Monthly Asset Follow up'!P49)</f>
        <v/>
      </c>
    </row>
    <row r="44" spans="2:6">
      <c r="B44" s="248">
        <f>'03 - Monthly Asset Follow up'!B49</f>
        <v>0</v>
      </c>
      <c r="C44" s="1606" t="str">
        <f t="shared" si="0"/>
        <v/>
      </c>
      <c r="D44" s="1606" t="str">
        <f t="shared" si="1"/>
        <v/>
      </c>
      <c r="E44" s="250" t="str">
        <f>IF(B44=0,"",'03 - Monthly Asset Follow up'!F49)</f>
        <v/>
      </c>
      <c r="F44" s="251" t="str">
        <f>IF(B44=0,"",'03 - Monthly Asset Follow up'!P50)</f>
        <v/>
      </c>
    </row>
    <row r="45" spans="2:6">
      <c r="B45" s="248">
        <f>'03 - Monthly Asset Follow up'!B50</f>
        <v>0</v>
      </c>
      <c r="C45" s="1606" t="str">
        <f t="shared" si="0"/>
        <v/>
      </c>
      <c r="D45" s="1606" t="str">
        <f t="shared" si="1"/>
        <v/>
      </c>
      <c r="E45" s="250" t="str">
        <f>IF(B45=0,"",'03 - Monthly Asset Follow up'!F50)</f>
        <v/>
      </c>
      <c r="F45" s="251" t="str">
        <f>IF(B45=0,"",'03 - Monthly Asset Follow up'!P51)</f>
        <v/>
      </c>
    </row>
    <row r="46" spans="2:6">
      <c r="B46" s="248">
        <f>'03 - Monthly Asset Follow up'!B51</f>
        <v>0</v>
      </c>
      <c r="C46" s="1606" t="str">
        <f t="shared" si="0"/>
        <v/>
      </c>
      <c r="D46" s="1606" t="str">
        <f t="shared" si="1"/>
        <v/>
      </c>
      <c r="E46" s="250" t="str">
        <f>IF(B46=0,"",'03 - Monthly Asset Follow up'!F51)</f>
        <v/>
      </c>
      <c r="F46" s="251" t="str">
        <f>IF(B46=0,"",'03 - Monthly Asset Follow up'!P52)</f>
        <v/>
      </c>
    </row>
    <row r="47" spans="2:6">
      <c r="B47" s="248">
        <f>'03 - Monthly Asset Follow up'!B52</f>
        <v>0</v>
      </c>
      <c r="C47" s="1606" t="str">
        <f t="shared" si="0"/>
        <v/>
      </c>
      <c r="D47" s="1606" t="str">
        <f t="shared" si="1"/>
        <v/>
      </c>
      <c r="E47" s="250" t="str">
        <f>IF(B47=0,"",'03 - Monthly Asset Follow up'!F52)</f>
        <v/>
      </c>
      <c r="F47" s="251" t="str">
        <f>IF(B47=0,"",'03 - Monthly Asset Follow up'!P53)</f>
        <v/>
      </c>
    </row>
    <row r="48" spans="2:6">
      <c r="B48" s="248">
        <f>'03 - Monthly Asset Follow up'!B53</f>
        <v>0</v>
      </c>
      <c r="C48" s="1606" t="str">
        <f t="shared" si="0"/>
        <v/>
      </c>
      <c r="D48" s="1606" t="str">
        <f t="shared" si="1"/>
        <v/>
      </c>
      <c r="E48" s="250" t="str">
        <f>IF(B48=0,"",'03 - Monthly Asset Follow up'!F53)</f>
        <v/>
      </c>
      <c r="F48" s="251" t="str">
        <f>IF(B48=0,"",'03 - Monthly Asset Follow up'!P54)</f>
        <v/>
      </c>
    </row>
    <row r="49" spans="2:6">
      <c r="B49" s="248">
        <f>'03 - Monthly Asset Follow up'!B54</f>
        <v>0</v>
      </c>
      <c r="C49" s="1606" t="str">
        <f t="shared" si="0"/>
        <v/>
      </c>
      <c r="D49" s="1606" t="str">
        <f t="shared" si="1"/>
        <v/>
      </c>
      <c r="E49" s="250" t="str">
        <f>IF(B49=0,"",'03 - Monthly Asset Follow up'!F54)</f>
        <v/>
      </c>
      <c r="F49" s="251" t="str">
        <f>IF(B49=0,"",'03 - Monthly Asset Follow up'!P55)</f>
        <v/>
      </c>
    </row>
    <row r="50" spans="2:6">
      <c r="B50" s="248">
        <f>'03 - Monthly Asset Follow up'!B55</f>
        <v>0</v>
      </c>
      <c r="C50" s="1606" t="str">
        <f t="shared" si="0"/>
        <v/>
      </c>
      <c r="D50" s="1606" t="str">
        <f t="shared" si="1"/>
        <v/>
      </c>
      <c r="E50" s="250" t="str">
        <f>IF(B50=0,"",'03 - Monthly Asset Follow up'!F55)</f>
        <v/>
      </c>
      <c r="F50" s="251" t="str">
        <f>IF(B50=0,"",'03 - Monthly Asset Follow up'!P56)</f>
        <v/>
      </c>
    </row>
    <row r="51" spans="2:6">
      <c r="B51" s="248">
        <f>'03 - Monthly Asset Follow up'!B56</f>
        <v>0</v>
      </c>
      <c r="C51" s="1606" t="str">
        <f t="shared" si="0"/>
        <v/>
      </c>
      <c r="D51" s="1606" t="str">
        <f t="shared" si="1"/>
        <v/>
      </c>
      <c r="E51" s="250" t="str">
        <f>IF(B51=0,"",'03 - Monthly Asset Follow up'!F56)</f>
        <v/>
      </c>
      <c r="F51" s="251" t="str">
        <f>IF(B51=0,"",'03 - Monthly Asset Follow up'!P57)</f>
        <v/>
      </c>
    </row>
    <row r="52" spans="2:6">
      <c r="B52" s="248">
        <f>'03 - Monthly Asset Follow up'!B57</f>
        <v>0</v>
      </c>
      <c r="C52" s="1606" t="str">
        <f t="shared" si="0"/>
        <v/>
      </c>
      <c r="D52" s="1606" t="str">
        <f t="shared" si="1"/>
        <v/>
      </c>
      <c r="E52" s="250" t="str">
        <f>IF(B52=0,"",'03 - Monthly Asset Follow up'!F57)</f>
        <v/>
      </c>
      <c r="F52" s="251" t="str">
        <f>IF(B52=0,"",'03 - Monthly Asset Follow up'!P58)</f>
        <v/>
      </c>
    </row>
    <row r="53" spans="2:6">
      <c r="B53" s="248">
        <f>'03 - Monthly Asset Follow up'!B58</f>
        <v>0</v>
      </c>
      <c r="C53" s="1606" t="str">
        <f t="shared" si="0"/>
        <v/>
      </c>
      <c r="D53" s="1606" t="str">
        <f t="shared" si="1"/>
        <v/>
      </c>
      <c r="E53" s="250" t="str">
        <f>IF(B53=0,"",'03 - Monthly Asset Follow up'!F58)</f>
        <v/>
      </c>
      <c r="F53" s="251" t="str">
        <f>IF(B53=0,"",'03 - Monthly Asset Follow up'!P59)</f>
        <v/>
      </c>
    </row>
    <row r="54" spans="2:6">
      <c r="B54" s="248">
        <f>'03 - Monthly Asset Follow up'!B59</f>
        <v>0</v>
      </c>
      <c r="C54" s="1606" t="str">
        <f t="shared" si="0"/>
        <v/>
      </c>
      <c r="D54" s="1606" t="str">
        <f t="shared" si="1"/>
        <v/>
      </c>
      <c r="E54" s="250" t="str">
        <f>IF(B54=0,"",'03 - Monthly Asset Follow up'!F59)</f>
        <v/>
      </c>
      <c r="F54" s="251" t="str">
        <f>IF(B54=0,"",'03 - Monthly Asset Follow up'!P60)</f>
        <v/>
      </c>
    </row>
    <row r="55" spans="2:6">
      <c r="B55" s="248">
        <f>'03 - Monthly Asset Follow up'!B60</f>
        <v>0</v>
      </c>
      <c r="C55" s="1606" t="str">
        <f t="shared" si="0"/>
        <v/>
      </c>
      <c r="D55" s="1606" t="str">
        <f t="shared" si="1"/>
        <v/>
      </c>
      <c r="E55" s="250" t="str">
        <f>IF(B55=0,"",'03 - Monthly Asset Follow up'!F60)</f>
        <v/>
      </c>
      <c r="F55" s="251" t="str">
        <f>IF(B55=0,"",'03 - Monthly Asset Follow up'!P61)</f>
        <v/>
      </c>
    </row>
    <row r="56" spans="2:6">
      <c r="B56" s="248">
        <f>'03 - Monthly Asset Follow up'!B61</f>
        <v>0</v>
      </c>
      <c r="C56" s="1606" t="str">
        <f t="shared" si="0"/>
        <v/>
      </c>
      <c r="D56" s="1606" t="str">
        <f t="shared" si="1"/>
        <v/>
      </c>
      <c r="E56" s="250" t="str">
        <f>IF(B56=0,"",'03 - Monthly Asset Follow up'!F61)</f>
        <v/>
      </c>
      <c r="F56" s="251" t="str">
        <f>IF(B56=0,"",'03 - Monthly Asset Follow up'!P62)</f>
        <v/>
      </c>
    </row>
    <row r="57" spans="2:6">
      <c r="B57" s="248">
        <f>'03 - Monthly Asset Follow up'!B62</f>
        <v>0</v>
      </c>
      <c r="C57" s="1606" t="str">
        <f t="shared" si="0"/>
        <v/>
      </c>
      <c r="D57" s="1606" t="str">
        <f t="shared" si="1"/>
        <v/>
      </c>
      <c r="E57" s="250" t="str">
        <f>IF(B57=0,"",'03 - Monthly Asset Follow up'!F62)</f>
        <v/>
      </c>
      <c r="F57" s="251" t="str">
        <f>IF(B57=0,"",'03 - Monthly Asset Follow up'!P63)</f>
        <v/>
      </c>
    </row>
    <row r="58" spans="2:6">
      <c r="B58" s="248">
        <f>'03 - Monthly Asset Follow up'!B63</f>
        <v>0</v>
      </c>
      <c r="C58" s="1606" t="str">
        <f t="shared" si="0"/>
        <v/>
      </c>
      <c r="D58" s="1606" t="str">
        <f t="shared" si="1"/>
        <v/>
      </c>
      <c r="E58" s="250" t="str">
        <f>IF(B58=0,"",'03 - Monthly Asset Follow up'!F63)</f>
        <v/>
      </c>
      <c r="F58" s="251" t="str">
        <f>IF(B58=0,"",'03 - Monthly Asset Follow up'!P64)</f>
        <v/>
      </c>
    </row>
    <row r="59" spans="2:6">
      <c r="B59" s="248">
        <f>'03 - Monthly Asset Follow up'!B64</f>
        <v>0</v>
      </c>
      <c r="C59" s="1606" t="str">
        <f t="shared" si="0"/>
        <v/>
      </c>
      <c r="D59" s="1606" t="str">
        <f t="shared" si="1"/>
        <v/>
      </c>
      <c r="E59" s="250" t="str">
        <f>IF(B59=0,"",'03 - Monthly Asset Follow up'!F64)</f>
        <v/>
      </c>
      <c r="F59" s="251" t="str">
        <f>IF(B59=0,"",'03 - Monthly Asset Follow up'!P65)</f>
        <v/>
      </c>
    </row>
    <row r="60" spans="2:6">
      <c r="B60" s="248">
        <f>'03 - Monthly Asset Follow up'!B65</f>
        <v>0</v>
      </c>
      <c r="C60" s="1606" t="str">
        <f t="shared" si="0"/>
        <v/>
      </c>
      <c r="D60" s="1606" t="str">
        <f t="shared" si="1"/>
        <v/>
      </c>
      <c r="E60" s="250" t="str">
        <f>IF(B60=0,"",'03 - Monthly Asset Follow up'!F65)</f>
        <v/>
      </c>
      <c r="F60" s="251" t="str">
        <f>IF(B60=0,"",'03 - Monthly Asset Follow up'!P66)</f>
        <v/>
      </c>
    </row>
    <row r="61" spans="2:6">
      <c r="B61" s="248">
        <f>'03 - Monthly Asset Follow up'!B66</f>
        <v>0</v>
      </c>
      <c r="C61" s="1606" t="str">
        <f t="shared" si="0"/>
        <v/>
      </c>
      <c r="D61" s="1606" t="str">
        <f t="shared" si="1"/>
        <v/>
      </c>
      <c r="E61" s="250" t="str">
        <f>IF(B61=0,"",'03 - Monthly Asset Follow up'!F66)</f>
        <v/>
      </c>
      <c r="F61" s="251" t="str">
        <f>IF(B61=0,"",'03 - Monthly Asset Follow up'!P67)</f>
        <v/>
      </c>
    </row>
    <row r="62" spans="2:6">
      <c r="B62" s="248">
        <f>'03 - Monthly Asset Follow up'!B67</f>
        <v>0</v>
      </c>
      <c r="C62" s="1606" t="str">
        <f t="shared" si="0"/>
        <v/>
      </c>
      <c r="D62" s="1606" t="str">
        <f t="shared" si="1"/>
        <v/>
      </c>
      <c r="E62" s="250" t="str">
        <f>IF(B62=0,"",'03 - Monthly Asset Follow up'!F67)</f>
        <v/>
      </c>
      <c r="F62" s="251" t="str">
        <f>IF(B62=0,"",'03 - Monthly Asset Follow up'!P68)</f>
        <v/>
      </c>
    </row>
    <row r="63" spans="2:6">
      <c r="B63" s="248">
        <f>'03 - Monthly Asset Follow up'!B68</f>
        <v>0</v>
      </c>
      <c r="C63" s="1606" t="str">
        <f t="shared" si="0"/>
        <v/>
      </c>
      <c r="D63" s="1606" t="str">
        <f t="shared" si="1"/>
        <v/>
      </c>
      <c r="E63" s="250" t="str">
        <f>IF(B63=0,"",'03 - Monthly Asset Follow up'!F68)</f>
        <v/>
      </c>
      <c r="F63" s="251" t="str">
        <f>IF(B63=0,"",'03 - Monthly Asset Follow up'!P69)</f>
        <v/>
      </c>
    </row>
    <row r="64" spans="2:6">
      <c r="B64" s="248">
        <f>'03 - Monthly Asset Follow up'!B69</f>
        <v>0</v>
      </c>
      <c r="C64" s="1606" t="str">
        <f t="shared" si="0"/>
        <v/>
      </c>
      <c r="D64" s="1606" t="str">
        <f t="shared" si="1"/>
        <v/>
      </c>
      <c r="E64" s="250" t="str">
        <f>IF(B64=0,"",'03 - Monthly Asset Follow up'!F69)</f>
        <v/>
      </c>
      <c r="F64" s="251" t="str">
        <f>IF(B64=0,"",'03 - Monthly Asset Follow up'!P70)</f>
        <v/>
      </c>
    </row>
    <row r="65" spans="2:6">
      <c r="B65" s="248">
        <f>'03 - Monthly Asset Follow up'!B70</f>
        <v>0</v>
      </c>
      <c r="C65" s="1606" t="str">
        <f t="shared" si="0"/>
        <v/>
      </c>
      <c r="D65" s="1606" t="str">
        <f t="shared" si="1"/>
        <v/>
      </c>
      <c r="E65" s="250" t="str">
        <f>IF(B65=0,"",'03 - Monthly Asset Follow up'!F70)</f>
        <v/>
      </c>
      <c r="F65" s="251" t="str">
        <f>IF(B65=0,"",'03 - Monthly Asset Follow up'!P71)</f>
        <v/>
      </c>
    </row>
    <row r="66" spans="2:6">
      <c r="B66" s="248">
        <f>'03 - Monthly Asset Follow up'!B71</f>
        <v>0</v>
      </c>
      <c r="C66" s="1606" t="str">
        <f t="shared" si="0"/>
        <v/>
      </c>
      <c r="D66" s="1606" t="str">
        <f t="shared" si="1"/>
        <v/>
      </c>
      <c r="E66" s="250" t="str">
        <f>IF(B66=0,"",'03 - Monthly Asset Follow up'!F71)</f>
        <v/>
      </c>
      <c r="F66" s="251" t="str">
        <f>IF(B66=0,"",'03 - Monthly Asset Follow up'!P72)</f>
        <v/>
      </c>
    </row>
    <row r="67" spans="2:6">
      <c r="B67" s="248">
        <f>'03 - Monthly Asset Follow up'!B72</f>
        <v>0</v>
      </c>
      <c r="C67" s="1606" t="str">
        <f t="shared" si="0"/>
        <v/>
      </c>
      <c r="D67" s="1606" t="str">
        <f t="shared" si="1"/>
        <v/>
      </c>
      <c r="E67" s="250" t="str">
        <f>IF(B67=0,"",'03 - Monthly Asset Follow up'!F72)</f>
        <v/>
      </c>
      <c r="F67" s="251" t="str">
        <f>IF(B67=0,"",'03 - Monthly Asset Follow up'!P73)</f>
        <v/>
      </c>
    </row>
    <row r="68" spans="2:6">
      <c r="B68" s="248">
        <f>'03 - Monthly Asset Follow up'!B73</f>
        <v>0</v>
      </c>
      <c r="C68" s="1606" t="str">
        <f t="shared" si="0"/>
        <v/>
      </c>
      <c r="D68" s="1606" t="str">
        <f t="shared" si="1"/>
        <v/>
      </c>
      <c r="E68" s="250" t="str">
        <f>IF(B68=0,"",'03 - Monthly Asset Follow up'!F73)</f>
        <v/>
      </c>
      <c r="F68" s="251" t="str">
        <f>IF(B68=0,"",'03 - Monthly Asset Follow up'!P74)</f>
        <v/>
      </c>
    </row>
    <row r="69" spans="2:6">
      <c r="B69" s="248">
        <f>'03 - Monthly Asset Follow up'!B74</f>
        <v>0</v>
      </c>
      <c r="C69" s="1606" t="str">
        <f t="shared" si="0"/>
        <v/>
      </c>
      <c r="D69" s="1606" t="str">
        <f t="shared" si="1"/>
        <v/>
      </c>
      <c r="E69" s="250" t="str">
        <f>IF(B69=0,"",'03 - Monthly Asset Follow up'!F74)</f>
        <v/>
      </c>
      <c r="F69" s="251" t="str">
        <f>IF(B69=0,"",'03 - Monthly Asset Follow up'!P75)</f>
        <v/>
      </c>
    </row>
    <row r="70" spans="2:6">
      <c r="B70" s="248">
        <f>'03 - Monthly Asset Follow up'!B75</f>
        <v>0</v>
      </c>
      <c r="C70" s="1606" t="str">
        <f t="shared" si="0"/>
        <v/>
      </c>
      <c r="D70" s="1606" t="str">
        <f t="shared" si="1"/>
        <v/>
      </c>
      <c r="E70" s="250" t="str">
        <f>IF(B70=0,"",'03 - Monthly Asset Follow up'!F75)</f>
        <v/>
      </c>
      <c r="F70" s="251" t="str">
        <f>IF(B70=0,"",'03 - Monthly Asset Follow up'!P76)</f>
        <v/>
      </c>
    </row>
    <row r="71" spans="2:6">
      <c r="B71" s="248">
        <f>'03 - Monthly Asset Follow up'!B76</f>
        <v>0</v>
      </c>
      <c r="C71" s="1606" t="str">
        <f t="shared" si="0"/>
        <v/>
      </c>
      <c r="D71" s="1606" t="str">
        <f t="shared" si="1"/>
        <v/>
      </c>
      <c r="E71" s="250" t="str">
        <f>IF(B71=0,"",'03 - Monthly Asset Follow up'!F76)</f>
        <v/>
      </c>
      <c r="F71" s="251" t="str">
        <f>IF(B71=0,"",'03 - Monthly Asset Follow up'!P77)</f>
        <v/>
      </c>
    </row>
    <row r="72" spans="2:6">
      <c r="B72" s="248"/>
      <c r="C72" s="249"/>
      <c r="D72" s="249"/>
      <c r="E72" s="250"/>
      <c r="F72" s="251"/>
    </row>
  </sheetData>
  <conditionalFormatting sqref="B12:B72">
    <cfRule type="cellIs" dxfId="55"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3"/>
  <sheetViews>
    <sheetView showGridLines="0" zoomScale="80" zoomScaleNormal="80" workbookViewId="0">
      <selection activeCell="I21" sqref="I21"/>
    </sheetView>
  </sheetViews>
  <sheetFormatPr defaultColWidth="9.1796875" defaultRowHeight="12.5"/>
  <cols>
    <col min="1" max="1" width="4" style="252" bestFit="1" customWidth="1"/>
    <col min="2" max="2" width="16.81640625" style="253" customWidth="1"/>
    <col min="3" max="3" width="1.453125" style="253" customWidth="1"/>
    <col min="4" max="6" width="27.453125" style="253" customWidth="1"/>
    <col min="7" max="7" width="20.1796875" style="253" customWidth="1"/>
    <col min="8" max="8" width="19.54296875" style="253" bestFit="1" customWidth="1"/>
    <col min="9" max="16384" width="9.1796875" style="253"/>
  </cols>
  <sheetData>
    <row r="3" spans="1:8" ht="14.5">
      <c r="F3" s="254"/>
      <c r="G3" s="1234" t="s">
        <v>103</v>
      </c>
      <c r="H3" s="1234">
        <f>'00 - Cover'!$F$17</f>
        <v>45688</v>
      </c>
    </row>
    <row r="4" spans="1:8" ht="14.5">
      <c r="F4" s="254"/>
      <c r="G4" s="1234" t="s">
        <v>4</v>
      </c>
      <c r="H4" s="1234">
        <f>'00 - Cover'!$F$19</f>
        <v>45708</v>
      </c>
    </row>
    <row r="5" spans="1:8" ht="14.5">
      <c r="F5" s="254"/>
      <c r="G5" s="1234" t="s">
        <v>5</v>
      </c>
      <c r="H5" s="1234">
        <f>'00 - Cover'!$F$20</f>
        <v>45715</v>
      </c>
    </row>
    <row r="6" spans="1:8" ht="13">
      <c r="G6" s="88"/>
      <c r="H6" s="88"/>
    </row>
    <row r="8" spans="1:8" ht="15.5">
      <c r="B8" s="44" t="s">
        <v>779</v>
      </c>
      <c r="C8" s="90"/>
      <c r="D8" s="90"/>
      <c r="E8" s="90"/>
      <c r="F8" s="90"/>
      <c r="G8" s="90"/>
      <c r="H8" s="90"/>
    </row>
    <row r="9" spans="1:8" ht="13" thickBot="1"/>
    <row r="10" spans="1:8" ht="18.649999999999999" customHeight="1">
      <c r="A10" s="255"/>
      <c r="B10" s="1871" t="s">
        <v>106</v>
      </c>
      <c r="C10" s="256"/>
      <c r="D10" s="1871" t="s">
        <v>107</v>
      </c>
      <c r="E10" s="1871" t="s">
        <v>108</v>
      </c>
      <c r="F10" s="1871" t="s">
        <v>109</v>
      </c>
      <c r="G10" s="257"/>
    </row>
    <row r="11" spans="1:8" ht="18">
      <c r="A11" s="255"/>
      <c r="B11" s="1872"/>
      <c r="C11" s="256"/>
      <c r="D11" s="1872"/>
      <c r="E11" s="1872"/>
      <c r="F11" s="1872"/>
      <c r="G11" s="257"/>
    </row>
    <row r="12" spans="1:8" ht="13.5" thickBot="1">
      <c r="A12" s="255"/>
      <c r="B12" s="1873"/>
      <c r="C12" s="258"/>
      <c r="D12" s="1873"/>
      <c r="E12" s="1873"/>
      <c r="F12" s="1873"/>
      <c r="G12" s="257"/>
    </row>
    <row r="13" spans="1:8" ht="13.5" thickBot="1">
      <c r="A13" s="255"/>
      <c r="B13" s="1649">
        <v>45716</v>
      </c>
      <c r="C13" s="259"/>
      <c r="D13" s="1640">
        <v>7882097726.96</v>
      </c>
      <c r="E13" s="1641">
        <v>41564688.57</v>
      </c>
      <c r="F13" s="1642">
        <v>9766518.3100000005</v>
      </c>
      <c r="G13" s="260"/>
      <c r="H13" s="1781">
        <f>D13-'03 - Monthly Asset Follow up'!P17</f>
        <v>0</v>
      </c>
    </row>
    <row r="14" spans="1:8" ht="13">
      <c r="A14" s="255"/>
      <c r="B14" s="1225">
        <v>45747</v>
      </c>
      <c r="C14" s="259"/>
      <c r="D14" s="1640">
        <v>7840533038.3900003</v>
      </c>
      <c r="E14" s="1644">
        <v>41716014.859999999</v>
      </c>
      <c r="F14" s="1645">
        <v>9677839.6999999993</v>
      </c>
      <c r="G14" s="257"/>
    </row>
    <row r="15" spans="1:8" ht="13">
      <c r="A15" s="255"/>
      <c r="B15" s="1225">
        <v>45777</v>
      </c>
      <c r="C15" s="259"/>
      <c r="D15" s="1643">
        <v>7798817023.5299997</v>
      </c>
      <c r="E15" s="1644">
        <v>41786031.899999999</v>
      </c>
      <c r="F15" s="1645">
        <v>9672480.9299999997</v>
      </c>
      <c r="G15" s="257"/>
      <c r="H15" s="1588">
        <f>'03 - Monthly Asset Follow up'!P17</f>
        <v>7882097726.96</v>
      </c>
    </row>
    <row r="16" spans="1:8" ht="13">
      <c r="A16" s="255"/>
      <c r="B16" s="1225">
        <v>45808</v>
      </c>
      <c r="C16" s="259"/>
      <c r="D16" s="1643">
        <v>7757030991.6300001</v>
      </c>
      <c r="E16" s="1644">
        <v>41888331.859999999</v>
      </c>
      <c r="F16" s="1645">
        <v>9610293.5899999999</v>
      </c>
      <c r="G16" s="257"/>
    </row>
    <row r="17" spans="1:7" ht="13">
      <c r="A17" s="255"/>
      <c r="B17" s="1225">
        <v>45838</v>
      </c>
      <c r="C17" s="259"/>
      <c r="D17" s="1643">
        <v>7715142659.7700005</v>
      </c>
      <c r="E17" s="1644">
        <v>41972592.630000003</v>
      </c>
      <c r="F17" s="1645">
        <v>9576033.1699999999</v>
      </c>
      <c r="G17" s="257"/>
    </row>
    <row r="18" spans="1:7" ht="13">
      <c r="A18" s="255"/>
      <c r="B18" s="1225">
        <v>45869</v>
      </c>
      <c r="C18" s="259"/>
      <c r="D18" s="1643">
        <v>7673170067.1400003</v>
      </c>
      <c r="E18" s="1644">
        <v>42092253.810000002</v>
      </c>
      <c r="F18" s="1645">
        <v>9513858.4299999997</v>
      </c>
      <c r="G18" s="257"/>
    </row>
    <row r="19" spans="1:7" ht="13">
      <c r="A19" s="255"/>
      <c r="B19" s="1225">
        <v>45900</v>
      </c>
      <c r="C19" s="259"/>
      <c r="D19" s="1643">
        <v>7631077813.3299999</v>
      </c>
      <c r="E19" s="1644">
        <v>42141518.350000001</v>
      </c>
      <c r="F19" s="1645">
        <v>9479121.6999999993</v>
      </c>
      <c r="G19" s="257"/>
    </row>
    <row r="20" spans="1:7" ht="13">
      <c r="A20" s="255"/>
      <c r="B20" s="1225">
        <v>45930</v>
      </c>
      <c r="C20" s="259"/>
      <c r="D20" s="1643">
        <v>7588936294.9799995</v>
      </c>
      <c r="E20" s="1644">
        <v>42186608.359999999</v>
      </c>
      <c r="F20" s="1645">
        <v>9430491.1400000006</v>
      </c>
      <c r="G20" s="257"/>
    </row>
    <row r="21" spans="1:7" ht="13">
      <c r="A21" s="255"/>
      <c r="B21" s="1225">
        <v>45961</v>
      </c>
      <c r="C21" s="259"/>
      <c r="D21" s="1643">
        <v>7546749686.6199999</v>
      </c>
      <c r="E21" s="1644">
        <v>42259253.460000001</v>
      </c>
      <c r="F21" s="1645">
        <v>9368360.2699999996</v>
      </c>
      <c r="G21" s="257"/>
    </row>
    <row r="22" spans="1:7" ht="13">
      <c r="A22" s="255"/>
      <c r="B22" s="1225">
        <v>45991</v>
      </c>
      <c r="C22" s="259"/>
      <c r="D22" s="1643">
        <v>7504490433.1599998</v>
      </c>
      <c r="E22" s="1644">
        <v>42307973.109999999</v>
      </c>
      <c r="F22" s="1645">
        <v>9332998.7200000007</v>
      </c>
      <c r="G22" s="257"/>
    </row>
    <row r="23" spans="1:7" ht="13">
      <c r="A23" s="255"/>
      <c r="B23" s="1225">
        <v>46022</v>
      </c>
      <c r="C23" s="259"/>
      <c r="D23" s="1643">
        <v>7462182460.0500002</v>
      </c>
      <c r="E23" s="1644">
        <v>42374472.5</v>
      </c>
      <c r="F23" s="1645">
        <v>9270924.4900000002</v>
      </c>
      <c r="G23" s="257"/>
    </row>
    <row r="24" spans="1:7" ht="13">
      <c r="A24" s="255"/>
      <c r="B24" s="1225">
        <v>46053</v>
      </c>
      <c r="C24" s="259"/>
      <c r="D24" s="1643">
        <v>7419807987.5500002</v>
      </c>
      <c r="E24" s="1644">
        <v>42390346.219999999</v>
      </c>
      <c r="F24" s="1645">
        <v>9235143.8100000005</v>
      </c>
      <c r="G24" s="257"/>
    </row>
    <row r="25" spans="1:7" ht="13">
      <c r="A25" s="255"/>
      <c r="B25" s="1225">
        <v>46081</v>
      </c>
      <c r="C25" s="259"/>
      <c r="D25" s="1643">
        <v>7377417641.3299999</v>
      </c>
      <c r="E25" s="1644">
        <v>42433313.710000001</v>
      </c>
      <c r="F25" s="1645">
        <v>9186064.7200000007</v>
      </c>
      <c r="G25" s="257"/>
    </row>
    <row r="26" spans="1:7" ht="13">
      <c r="A26" s="255"/>
      <c r="B26" s="1225">
        <v>46112</v>
      </c>
      <c r="C26" s="259"/>
      <c r="D26" s="1643">
        <v>7334984327.6199999</v>
      </c>
      <c r="E26" s="1644">
        <v>42500189.979999997</v>
      </c>
      <c r="F26" s="1645">
        <v>9098541.4199999999</v>
      </c>
      <c r="G26" s="257"/>
    </row>
    <row r="27" spans="1:7" ht="13">
      <c r="A27" s="255"/>
      <c r="B27" s="1225">
        <v>46142</v>
      </c>
      <c r="C27" s="259"/>
      <c r="D27" s="1643">
        <v>7292484137.6400003</v>
      </c>
      <c r="E27" s="1644">
        <v>42484474.32</v>
      </c>
      <c r="F27" s="1645">
        <v>9088039.5600000005</v>
      </c>
      <c r="G27" s="257"/>
    </row>
    <row r="28" spans="1:7" ht="13">
      <c r="A28" s="255"/>
      <c r="B28" s="1225">
        <v>46173</v>
      </c>
      <c r="C28" s="259"/>
      <c r="D28" s="1643">
        <v>7249999663.3199997</v>
      </c>
      <c r="E28" s="1644">
        <v>42532413.229999997</v>
      </c>
      <c r="F28" s="1645">
        <v>9026230.3399999999</v>
      </c>
      <c r="G28" s="257"/>
    </row>
    <row r="29" spans="1:7" ht="13">
      <c r="A29" s="255"/>
      <c r="B29" s="1225">
        <v>46203</v>
      </c>
      <c r="C29" s="259"/>
      <c r="D29" s="1643">
        <v>7207467250.0900002</v>
      </c>
      <c r="E29" s="1644">
        <v>42548867.530000001</v>
      </c>
      <c r="F29" s="1645">
        <v>8989570.0199999996</v>
      </c>
      <c r="G29" s="257"/>
    </row>
    <row r="30" spans="1:7" ht="13">
      <c r="A30" s="255"/>
      <c r="B30" s="1225">
        <v>46234</v>
      </c>
      <c r="C30" s="259"/>
      <c r="D30" s="1643">
        <v>7164918382.5600004</v>
      </c>
      <c r="E30" s="1644">
        <v>42573083.310000002</v>
      </c>
      <c r="F30" s="1645">
        <v>8927886.9399999995</v>
      </c>
      <c r="G30" s="257"/>
    </row>
    <row r="31" spans="1:7" ht="13">
      <c r="A31" s="255"/>
      <c r="B31" s="1225">
        <v>46265</v>
      </c>
      <c r="C31" s="259"/>
      <c r="D31" s="1643">
        <v>7122345299.25</v>
      </c>
      <c r="E31" s="1644">
        <v>42555373.93</v>
      </c>
      <c r="F31" s="1645">
        <v>8890918.2699999996</v>
      </c>
      <c r="G31" s="257"/>
    </row>
    <row r="32" spans="1:7" ht="13">
      <c r="A32" s="255"/>
      <c r="B32" s="1225">
        <v>46295</v>
      </c>
      <c r="C32" s="259"/>
      <c r="D32" s="1643">
        <v>7079789925.3199997</v>
      </c>
      <c r="E32" s="1644">
        <v>42550782.210000001</v>
      </c>
      <c r="F32" s="1645">
        <v>8842036.9700000007</v>
      </c>
      <c r="G32" s="257"/>
    </row>
    <row r="33" spans="1:7" ht="13">
      <c r="A33" s="255"/>
      <c r="B33" s="1225">
        <v>46326</v>
      </c>
      <c r="C33" s="259"/>
      <c r="D33" s="1643">
        <v>7037239143.1099997</v>
      </c>
      <c r="E33" s="1644">
        <v>42574213.909999996</v>
      </c>
      <c r="F33" s="1645">
        <v>8780651.7799999993</v>
      </c>
      <c r="G33" s="257"/>
    </row>
    <row r="34" spans="1:7" ht="13">
      <c r="A34" s="255"/>
      <c r="B34" s="1225">
        <v>46356</v>
      </c>
      <c r="C34" s="259"/>
      <c r="D34" s="1643">
        <v>6994664929.1999998</v>
      </c>
      <c r="E34" s="1644">
        <v>42568965.969999999</v>
      </c>
      <c r="F34" s="1645">
        <v>8743578.7400000002</v>
      </c>
      <c r="G34" s="257"/>
    </row>
    <row r="35" spans="1:7" ht="13">
      <c r="A35" s="255"/>
      <c r="B35" s="1225">
        <v>46387</v>
      </c>
      <c r="C35" s="259"/>
      <c r="D35" s="1643">
        <v>6952095963.2299995</v>
      </c>
      <c r="E35" s="1644">
        <v>42556949.009999998</v>
      </c>
      <c r="F35" s="1645">
        <v>8683237.0299999993</v>
      </c>
      <c r="G35" s="257"/>
    </row>
    <row r="36" spans="1:7" ht="13">
      <c r="A36" s="255"/>
      <c r="B36" s="1225">
        <v>46418</v>
      </c>
      <c r="C36" s="259"/>
      <c r="D36" s="1643">
        <v>6909539014.2200003</v>
      </c>
      <c r="E36" s="1644">
        <v>42542688.68</v>
      </c>
      <c r="F36" s="1645">
        <v>8645572.8800000008</v>
      </c>
      <c r="G36" s="257"/>
    </row>
    <row r="37" spans="1:7" ht="13">
      <c r="A37" s="255"/>
      <c r="B37" s="1225">
        <v>46446</v>
      </c>
      <c r="C37" s="259"/>
      <c r="D37" s="1643">
        <v>6866996325.54</v>
      </c>
      <c r="E37" s="1644">
        <v>42555524.729999997</v>
      </c>
      <c r="F37" s="1645">
        <v>8596023.5999999996</v>
      </c>
      <c r="G37" s="257"/>
    </row>
    <row r="38" spans="1:7" ht="13">
      <c r="A38" s="255"/>
      <c r="B38" s="1225">
        <v>46477</v>
      </c>
      <c r="C38" s="259"/>
      <c r="D38" s="1643">
        <v>6824440800.8100004</v>
      </c>
      <c r="E38" s="1644">
        <v>42602058.060000002</v>
      </c>
      <c r="F38" s="1645">
        <v>8512255.1199999992</v>
      </c>
      <c r="G38" s="257"/>
    </row>
    <row r="39" spans="1:7" ht="13">
      <c r="A39" s="255"/>
      <c r="B39" s="1225">
        <v>46507</v>
      </c>
      <c r="C39" s="259"/>
      <c r="D39" s="1643">
        <v>6781838742.75</v>
      </c>
      <c r="E39" s="1644">
        <v>42563275.880000003</v>
      </c>
      <c r="F39" s="1645">
        <v>8496942.6199999992</v>
      </c>
      <c r="G39" s="257"/>
    </row>
    <row r="40" spans="1:7" ht="13">
      <c r="A40" s="255"/>
      <c r="B40" s="1225">
        <v>46538</v>
      </c>
      <c r="C40" s="259"/>
      <c r="D40" s="1643">
        <v>6739275466.8699999</v>
      </c>
      <c r="E40" s="1644">
        <v>42577054.539999999</v>
      </c>
      <c r="F40" s="1645">
        <v>8436135.2300000004</v>
      </c>
      <c r="G40" s="257"/>
    </row>
    <row r="41" spans="1:7" ht="13">
      <c r="A41" s="255"/>
      <c r="B41" s="1225">
        <v>46568</v>
      </c>
      <c r="C41" s="259"/>
      <c r="D41" s="1643">
        <v>6696698412.3299999</v>
      </c>
      <c r="E41" s="1644">
        <v>42558620.75</v>
      </c>
      <c r="F41" s="1645">
        <v>8397725.7599999998</v>
      </c>
      <c r="G41" s="257"/>
    </row>
    <row r="42" spans="1:7" ht="13">
      <c r="A42" s="255"/>
      <c r="B42" s="1225">
        <v>46599</v>
      </c>
      <c r="C42" s="259"/>
      <c r="D42" s="1643">
        <v>6654139791.5799999</v>
      </c>
      <c r="E42" s="1644">
        <v>42571016.460000001</v>
      </c>
      <c r="F42" s="1645">
        <v>8337102.4100000001</v>
      </c>
      <c r="G42" s="257"/>
    </row>
    <row r="43" spans="1:7" ht="13">
      <c r="A43" s="255"/>
      <c r="B43" s="1225">
        <v>46630</v>
      </c>
      <c r="C43" s="259"/>
      <c r="D43" s="1643">
        <v>6611568775.1199999</v>
      </c>
      <c r="E43" s="1644">
        <v>42546409.890000001</v>
      </c>
      <c r="F43" s="1645">
        <v>8298421.7300000004</v>
      </c>
      <c r="G43" s="257"/>
    </row>
    <row r="44" spans="1:7" ht="13">
      <c r="A44" s="255"/>
      <c r="B44" s="1225">
        <v>46660</v>
      </c>
      <c r="C44" s="259"/>
      <c r="D44" s="1643">
        <v>6569022365.2299995</v>
      </c>
      <c r="E44" s="1644">
        <v>42520676.359999999</v>
      </c>
      <c r="F44" s="1645">
        <v>8248761.5800000001</v>
      </c>
      <c r="G44" s="257"/>
    </row>
    <row r="45" spans="1:7" ht="13">
      <c r="A45" s="255"/>
      <c r="B45" s="1225">
        <v>46691</v>
      </c>
      <c r="C45" s="259"/>
      <c r="D45" s="1643">
        <v>6526501688.8699999</v>
      </c>
      <c r="E45" s="1644">
        <v>42524319.380000003</v>
      </c>
      <c r="F45" s="1645">
        <v>8188467.5700000003</v>
      </c>
      <c r="G45" s="257"/>
    </row>
    <row r="46" spans="1:7" ht="13">
      <c r="A46" s="255"/>
      <c r="B46" s="1225">
        <v>46721</v>
      </c>
      <c r="C46" s="259"/>
      <c r="D46" s="1643">
        <v>6483977369.4899998</v>
      </c>
      <c r="E46" s="1644">
        <v>42493343.939999998</v>
      </c>
      <c r="F46" s="1645">
        <v>8149432</v>
      </c>
      <c r="G46" s="257"/>
    </row>
    <row r="47" spans="1:7" ht="13">
      <c r="A47" s="255"/>
      <c r="B47" s="1225">
        <v>46752</v>
      </c>
      <c r="C47" s="259"/>
      <c r="D47" s="1643">
        <v>6441484025.5500002</v>
      </c>
      <c r="E47" s="1644">
        <v>42497351.57</v>
      </c>
      <c r="F47" s="1645">
        <v>8089341.1100000003</v>
      </c>
      <c r="G47" s="257"/>
    </row>
    <row r="48" spans="1:7" ht="13">
      <c r="A48" s="255"/>
      <c r="B48" s="1225">
        <v>46783</v>
      </c>
      <c r="C48" s="259"/>
      <c r="D48" s="1643">
        <v>6398986673.9799995</v>
      </c>
      <c r="E48" s="1644">
        <v>42462154.119999997</v>
      </c>
      <c r="F48" s="1645">
        <v>8049856.1699999999</v>
      </c>
      <c r="G48" s="257"/>
    </row>
    <row r="49" spans="1:7" ht="13">
      <c r="A49" s="255"/>
      <c r="B49" s="1225">
        <v>46812</v>
      </c>
      <c r="C49" s="259"/>
      <c r="D49" s="1643">
        <v>6356524519.8599997</v>
      </c>
      <c r="E49" s="1644">
        <v>42442446.280000001</v>
      </c>
      <c r="F49" s="1645">
        <v>7999428.46</v>
      </c>
      <c r="G49" s="257"/>
    </row>
    <row r="50" spans="1:7" ht="13">
      <c r="A50" s="255"/>
      <c r="B50" s="1225">
        <v>46843</v>
      </c>
      <c r="C50" s="259"/>
      <c r="D50" s="1643">
        <v>6314082073.5799999</v>
      </c>
      <c r="E50" s="1644">
        <v>42468448.899999999</v>
      </c>
      <c r="F50" s="1645">
        <v>7929689.7699999996</v>
      </c>
      <c r="G50" s="257"/>
    </row>
    <row r="51" spans="1:7" ht="13">
      <c r="A51" s="255"/>
      <c r="B51" s="1225">
        <v>46873</v>
      </c>
      <c r="C51" s="259"/>
      <c r="D51" s="1643">
        <v>6271613624.6800003</v>
      </c>
      <c r="E51" s="1644">
        <v>42441981.789999999</v>
      </c>
      <c r="F51" s="1645">
        <v>7900029.4100000001</v>
      </c>
      <c r="G51" s="257"/>
    </row>
    <row r="52" spans="1:7" ht="13">
      <c r="A52" s="255"/>
      <c r="B52" s="1225">
        <v>46904</v>
      </c>
      <c r="C52" s="259"/>
      <c r="D52" s="1643">
        <v>6229171642.8900003</v>
      </c>
      <c r="E52" s="1644">
        <v>42424393.259999998</v>
      </c>
      <c r="F52" s="1645">
        <v>7840472.6500000004</v>
      </c>
      <c r="G52" s="257"/>
    </row>
    <row r="53" spans="1:7" ht="13">
      <c r="A53" s="255"/>
      <c r="B53" s="1225">
        <v>46934</v>
      </c>
      <c r="C53" s="259"/>
      <c r="D53" s="1643">
        <v>6186747249.6300001</v>
      </c>
      <c r="E53" s="1644">
        <v>42359492.030000001</v>
      </c>
      <c r="F53" s="1645">
        <v>7800576.0499999998</v>
      </c>
      <c r="G53" s="257"/>
    </row>
    <row r="54" spans="1:7" ht="13">
      <c r="A54" s="255"/>
      <c r="B54" s="1225">
        <v>46965</v>
      </c>
      <c r="C54" s="259"/>
      <c r="D54" s="1643">
        <v>6144387757.6000004</v>
      </c>
      <c r="E54" s="1644">
        <v>42327891.07</v>
      </c>
      <c r="F54" s="1645">
        <v>7741296.7400000002</v>
      </c>
      <c r="G54" s="257"/>
    </row>
    <row r="55" spans="1:7" ht="13">
      <c r="A55" s="255"/>
      <c r="B55" s="1225">
        <v>46996</v>
      </c>
      <c r="C55" s="259"/>
      <c r="D55" s="1643">
        <v>6102059866.5299997</v>
      </c>
      <c r="E55" s="1644">
        <v>42270032.119999997</v>
      </c>
      <c r="F55" s="1645">
        <v>7701240.21</v>
      </c>
      <c r="G55" s="257"/>
    </row>
    <row r="56" spans="1:7" ht="13">
      <c r="A56" s="255"/>
      <c r="B56" s="1225">
        <v>47026</v>
      </c>
      <c r="C56" s="259"/>
      <c r="D56" s="1643">
        <v>6059789834.4099998</v>
      </c>
      <c r="E56" s="1644">
        <v>42202915.25</v>
      </c>
      <c r="F56" s="1645">
        <v>7651637.3099999996</v>
      </c>
      <c r="G56" s="257"/>
    </row>
    <row r="57" spans="1:7" ht="13">
      <c r="A57" s="255"/>
      <c r="B57" s="1225">
        <v>47057</v>
      </c>
      <c r="C57" s="259"/>
      <c r="D57" s="1643">
        <v>6017586919.1599998</v>
      </c>
      <c r="E57" s="1644">
        <v>42156601.100000001</v>
      </c>
      <c r="F57" s="1645">
        <v>7592842.8200000003</v>
      </c>
      <c r="G57" s="257"/>
    </row>
    <row r="58" spans="1:7" ht="13">
      <c r="A58" s="255"/>
      <c r="B58" s="1225">
        <v>47087</v>
      </c>
      <c r="C58" s="259"/>
      <c r="D58" s="1643">
        <v>5975430318.0600004</v>
      </c>
      <c r="E58" s="1644">
        <v>42088308.439999998</v>
      </c>
      <c r="F58" s="1645">
        <v>7552628.2599999998</v>
      </c>
      <c r="G58" s="257"/>
    </row>
    <row r="59" spans="1:7" ht="13">
      <c r="A59" s="255"/>
      <c r="B59" s="1225">
        <v>47118</v>
      </c>
      <c r="C59" s="259"/>
      <c r="D59" s="1643">
        <v>5933342009.6199999</v>
      </c>
      <c r="E59" s="1644">
        <v>42042636.399999999</v>
      </c>
      <c r="F59" s="1645">
        <v>7494129.2199999997</v>
      </c>
      <c r="G59" s="257"/>
    </row>
    <row r="60" spans="1:7" ht="13">
      <c r="A60" s="255"/>
      <c r="B60" s="1225">
        <v>47149</v>
      </c>
      <c r="C60" s="259"/>
      <c r="D60" s="1643">
        <v>5891299373.2200003</v>
      </c>
      <c r="E60" s="1644">
        <v>41979613.329999998</v>
      </c>
      <c r="F60" s="1645">
        <v>7453917.6600000001</v>
      </c>
      <c r="G60" s="257"/>
    </row>
    <row r="61" spans="1:7" ht="13">
      <c r="A61" s="255"/>
      <c r="B61" s="1225">
        <v>47177</v>
      </c>
      <c r="C61" s="259"/>
      <c r="D61" s="1643">
        <v>5849319759.8900003</v>
      </c>
      <c r="E61" s="1644">
        <v>41933480.310000002</v>
      </c>
      <c r="F61" s="1645">
        <v>7405100.5999999996</v>
      </c>
      <c r="G61" s="257"/>
    </row>
    <row r="62" spans="1:7" ht="13">
      <c r="A62" s="255"/>
      <c r="B62" s="1225">
        <v>47208</v>
      </c>
      <c r="C62" s="259"/>
      <c r="D62" s="1643">
        <v>5807386279.5799999</v>
      </c>
      <c r="E62" s="1644">
        <v>41896061.549999997</v>
      </c>
      <c r="F62" s="1645">
        <v>7329612.8099999996</v>
      </c>
      <c r="G62" s="257"/>
    </row>
    <row r="63" spans="1:7" ht="13">
      <c r="A63" s="255"/>
      <c r="B63" s="1225">
        <v>47238</v>
      </c>
      <c r="C63" s="259"/>
      <c r="D63" s="1643">
        <v>5765490218.0299997</v>
      </c>
      <c r="E63" s="1644">
        <v>41803571.460000001</v>
      </c>
      <c r="F63" s="1645">
        <v>7306484.9800000004</v>
      </c>
      <c r="G63" s="257"/>
    </row>
    <row r="64" spans="1:7" ht="13">
      <c r="A64" s="255"/>
      <c r="B64" s="1225">
        <v>47269</v>
      </c>
      <c r="C64" s="259"/>
      <c r="D64" s="1643">
        <v>5723686646.5699997</v>
      </c>
      <c r="E64" s="1644">
        <v>41753399.630000003</v>
      </c>
      <c r="F64" s="1645">
        <v>7248735.4500000002</v>
      </c>
      <c r="G64" s="257"/>
    </row>
    <row r="65" spans="1:7" ht="13">
      <c r="A65" s="255"/>
      <c r="B65" s="1225">
        <v>47299</v>
      </c>
      <c r="C65" s="259"/>
      <c r="D65" s="1643">
        <v>5681933246.9399996</v>
      </c>
      <c r="E65" s="1644">
        <v>41674336.630000003</v>
      </c>
      <c r="F65" s="1645">
        <v>7208017.8499999996</v>
      </c>
      <c r="G65" s="257"/>
    </row>
    <row r="66" spans="1:7" ht="13">
      <c r="A66" s="255"/>
      <c r="B66" s="1225">
        <v>47330</v>
      </c>
      <c r="C66" s="259"/>
      <c r="D66" s="1643">
        <v>5640258910.3100004</v>
      </c>
      <c r="E66" s="1644">
        <v>41618661.799999997</v>
      </c>
      <c r="F66" s="1645">
        <v>7150535.4699999997</v>
      </c>
      <c r="G66" s="257"/>
    </row>
    <row r="67" spans="1:7" ht="13">
      <c r="A67" s="255"/>
      <c r="B67" s="1225">
        <v>47361</v>
      </c>
      <c r="C67" s="259"/>
      <c r="D67" s="1643">
        <v>5598640248.5100002</v>
      </c>
      <c r="E67" s="1644">
        <v>41569999.229999997</v>
      </c>
      <c r="F67" s="1645">
        <v>7109764.1600000001</v>
      </c>
      <c r="G67" s="257"/>
    </row>
    <row r="68" spans="1:7" ht="13">
      <c r="A68" s="255"/>
      <c r="B68" s="1225">
        <v>47391</v>
      </c>
      <c r="C68" s="259"/>
      <c r="D68" s="1643">
        <v>5557070249.2799997</v>
      </c>
      <c r="E68" s="1644">
        <v>41506512.780000001</v>
      </c>
      <c r="F68" s="1645">
        <v>7060670.7599999998</v>
      </c>
      <c r="G68" s="257"/>
    </row>
    <row r="69" spans="1:7" ht="13">
      <c r="A69" s="255"/>
      <c r="B69" s="1225">
        <v>47422</v>
      </c>
      <c r="C69" s="259"/>
      <c r="D69" s="1643">
        <v>5515563736.5</v>
      </c>
      <c r="E69" s="1644">
        <v>41450363.07</v>
      </c>
      <c r="F69" s="1645">
        <v>7003672.1399999997</v>
      </c>
      <c r="G69" s="257"/>
    </row>
    <row r="70" spans="1:7" ht="13">
      <c r="A70" s="255"/>
      <c r="B70" s="1225">
        <v>47452</v>
      </c>
      <c r="C70" s="259"/>
      <c r="D70" s="1643">
        <v>5474113373.4300003</v>
      </c>
      <c r="E70" s="1644">
        <v>41372997.670000002</v>
      </c>
      <c r="F70" s="1645">
        <v>6962645.4299999997</v>
      </c>
      <c r="G70" s="257"/>
    </row>
    <row r="71" spans="1:7" ht="13">
      <c r="A71" s="255"/>
      <c r="B71" s="1225">
        <v>47483</v>
      </c>
      <c r="C71" s="259"/>
      <c r="D71" s="1643">
        <v>5432740375.7600002</v>
      </c>
      <c r="E71" s="1644">
        <v>41316974.859999999</v>
      </c>
      <c r="F71" s="1645">
        <v>6905905.1399999997</v>
      </c>
      <c r="G71" s="257"/>
    </row>
    <row r="72" spans="1:7" ht="13">
      <c r="A72" s="255"/>
      <c r="B72" s="1225">
        <v>47514</v>
      </c>
      <c r="C72" s="259"/>
      <c r="D72" s="1643">
        <v>5391423400.8999996</v>
      </c>
      <c r="E72" s="1644">
        <v>41236832.659999996</v>
      </c>
      <c r="F72" s="1645">
        <v>6864823.4199999999</v>
      </c>
      <c r="G72" s="257"/>
    </row>
    <row r="73" spans="1:7" ht="13">
      <c r="A73" s="255"/>
      <c r="B73" s="1225">
        <v>47542</v>
      </c>
      <c r="C73" s="259"/>
      <c r="D73" s="1643">
        <v>5350186568.2399998</v>
      </c>
      <c r="E73" s="1644">
        <v>41149897.539999999</v>
      </c>
      <c r="F73" s="1645">
        <v>6815949.8300000001</v>
      </c>
      <c r="G73" s="257"/>
    </row>
    <row r="74" spans="1:7" ht="13">
      <c r="A74" s="255"/>
      <c r="B74" s="1225">
        <v>47573</v>
      </c>
      <c r="C74" s="259"/>
      <c r="D74" s="1643">
        <v>5309036670.6999998</v>
      </c>
      <c r="E74" s="1644">
        <v>41101294.509999998</v>
      </c>
      <c r="F74" s="1645">
        <v>6744772.4000000004</v>
      </c>
      <c r="G74" s="257"/>
    </row>
    <row r="75" spans="1:7" ht="13">
      <c r="A75" s="255"/>
      <c r="B75" s="1225">
        <v>47603</v>
      </c>
      <c r="C75" s="259"/>
      <c r="D75" s="1643">
        <v>5267935376.1899996</v>
      </c>
      <c r="E75" s="1644">
        <v>41024470.619999997</v>
      </c>
      <c r="F75" s="1645">
        <v>6718489.79</v>
      </c>
      <c r="G75" s="257"/>
    </row>
    <row r="76" spans="1:7" ht="13">
      <c r="A76" s="255"/>
      <c r="B76" s="1225">
        <v>47634</v>
      </c>
      <c r="C76" s="259"/>
      <c r="D76" s="1643">
        <v>5226910905.5699997</v>
      </c>
      <c r="E76" s="1644">
        <v>40969940.75</v>
      </c>
      <c r="F76" s="1645">
        <v>6662552.0999999996</v>
      </c>
      <c r="G76" s="257"/>
    </row>
    <row r="77" spans="1:7" ht="13">
      <c r="A77" s="255"/>
      <c r="B77" s="1225">
        <v>47664</v>
      </c>
      <c r="C77" s="259"/>
      <c r="D77" s="1643">
        <v>5185940964.8199997</v>
      </c>
      <c r="E77" s="1644">
        <v>40911873.140000001</v>
      </c>
      <c r="F77" s="1645">
        <v>6621227.1799999997</v>
      </c>
      <c r="G77" s="257"/>
    </row>
    <row r="78" spans="1:7" ht="13">
      <c r="A78" s="255"/>
      <c r="B78" s="1225">
        <v>47695</v>
      </c>
      <c r="C78" s="259"/>
      <c r="D78" s="1643">
        <v>5145029091.6800003</v>
      </c>
      <c r="E78" s="1644">
        <v>40850117.350000001</v>
      </c>
      <c r="F78" s="1645">
        <v>6565628.6299999999</v>
      </c>
      <c r="G78" s="257"/>
    </row>
    <row r="79" spans="1:7" ht="13">
      <c r="A79" s="255"/>
      <c r="B79" s="1225">
        <v>47726</v>
      </c>
      <c r="C79" s="259"/>
      <c r="D79" s="1643">
        <v>5104178974.3299999</v>
      </c>
      <c r="E79" s="1644">
        <v>40727091.479999997</v>
      </c>
      <c r="F79" s="1645">
        <v>6524192.0199999996</v>
      </c>
      <c r="G79" s="257"/>
    </row>
    <row r="80" spans="1:7" ht="13">
      <c r="A80" s="255"/>
      <c r="B80" s="1225">
        <v>47756</v>
      </c>
      <c r="C80" s="259"/>
      <c r="D80" s="1643">
        <v>5063451882.8500004</v>
      </c>
      <c r="E80" s="1644">
        <v>40645211.759999998</v>
      </c>
      <c r="F80" s="1645">
        <v>6475835.2599999998</v>
      </c>
      <c r="G80" s="257"/>
    </row>
    <row r="81" spans="1:7" ht="13">
      <c r="A81" s="255"/>
      <c r="B81" s="1225">
        <v>47787</v>
      </c>
      <c r="C81" s="259"/>
      <c r="D81" s="1643">
        <v>5022806671.0900002</v>
      </c>
      <c r="E81" s="1644">
        <v>40582872.869999997</v>
      </c>
      <c r="F81" s="1645">
        <v>6420742.1799999997</v>
      </c>
      <c r="G81" s="257"/>
    </row>
    <row r="82" spans="1:7" ht="13">
      <c r="A82" s="255"/>
      <c r="B82" s="1225">
        <v>47817</v>
      </c>
      <c r="C82" s="259"/>
      <c r="D82" s="1643">
        <v>4982223798.2200003</v>
      </c>
      <c r="E82" s="1644">
        <v>40476965.530000001</v>
      </c>
      <c r="F82" s="1645">
        <v>6379265.2400000002</v>
      </c>
      <c r="G82" s="257"/>
    </row>
    <row r="83" spans="1:7" ht="13">
      <c r="A83" s="255"/>
      <c r="B83" s="1225">
        <v>47848</v>
      </c>
      <c r="C83" s="259"/>
      <c r="D83" s="1643">
        <v>4941746832.6899996</v>
      </c>
      <c r="E83" s="1644">
        <v>40389689.710000001</v>
      </c>
      <c r="F83" s="1645">
        <v>6324538.4800000004</v>
      </c>
      <c r="G83" s="257"/>
    </row>
    <row r="84" spans="1:7" ht="13">
      <c r="A84" s="255"/>
      <c r="B84" s="1225">
        <v>47879</v>
      </c>
      <c r="C84" s="259"/>
      <c r="D84" s="1643">
        <v>4901357142.9799995</v>
      </c>
      <c r="E84" s="1644">
        <v>40297932.350000001</v>
      </c>
      <c r="F84" s="1645">
        <v>6283091.2000000002</v>
      </c>
      <c r="G84" s="257"/>
    </row>
    <row r="85" spans="1:7" ht="13">
      <c r="A85" s="255"/>
      <c r="B85" s="1225">
        <v>47907</v>
      </c>
      <c r="C85" s="259"/>
      <c r="D85" s="1643">
        <v>4861059210.6300001</v>
      </c>
      <c r="E85" s="1644">
        <v>40192235.390000001</v>
      </c>
      <c r="F85" s="1645">
        <v>6235105.4000000004</v>
      </c>
      <c r="G85" s="257"/>
    </row>
    <row r="86" spans="1:7" ht="13">
      <c r="A86" s="255"/>
      <c r="B86" s="1225">
        <v>47938</v>
      </c>
      <c r="C86" s="259"/>
      <c r="D86" s="1643">
        <v>4820866975.2399998</v>
      </c>
      <c r="E86" s="1644">
        <v>40136527.759999998</v>
      </c>
      <c r="F86" s="1645">
        <v>6168467.7000000002</v>
      </c>
      <c r="G86" s="257"/>
    </row>
    <row r="87" spans="1:7" ht="13">
      <c r="A87" s="255"/>
      <c r="B87" s="1225">
        <v>47968</v>
      </c>
      <c r="C87" s="259"/>
      <c r="D87" s="1643">
        <v>4780730447.4799995</v>
      </c>
      <c r="E87" s="1644">
        <v>40043894.810000002</v>
      </c>
      <c r="F87" s="1645">
        <v>6139556.79</v>
      </c>
      <c r="G87" s="257"/>
    </row>
    <row r="88" spans="1:7" ht="13">
      <c r="A88" s="255"/>
      <c r="B88" s="1225">
        <v>47999</v>
      </c>
      <c r="C88" s="259"/>
      <c r="D88" s="1643">
        <v>4740686552.6700001</v>
      </c>
      <c r="E88" s="1644">
        <v>39963099</v>
      </c>
      <c r="F88" s="1645">
        <v>6085793.5599999996</v>
      </c>
      <c r="G88" s="257"/>
    </row>
    <row r="89" spans="1:7" ht="13">
      <c r="A89" s="255"/>
      <c r="B89" s="1225">
        <v>48029</v>
      </c>
      <c r="C89" s="259"/>
      <c r="D89" s="1643">
        <v>4700723453.6700001</v>
      </c>
      <c r="E89" s="1644">
        <v>39877437.259999998</v>
      </c>
      <c r="F89" s="1645">
        <v>6044285.1299999999</v>
      </c>
      <c r="G89" s="257"/>
    </row>
    <row r="90" spans="1:7" ht="13">
      <c r="A90" s="255"/>
      <c r="B90" s="1225">
        <v>48060</v>
      </c>
      <c r="C90" s="259"/>
      <c r="D90" s="1643">
        <v>4660846016.4099998</v>
      </c>
      <c r="E90" s="1644">
        <v>39774216.240000002</v>
      </c>
      <c r="F90" s="1645">
        <v>5990875.3700000001</v>
      </c>
      <c r="G90" s="257"/>
    </row>
    <row r="91" spans="1:7" ht="13">
      <c r="A91" s="255"/>
      <c r="B91" s="1225">
        <v>48091</v>
      </c>
      <c r="C91" s="259"/>
      <c r="D91" s="1643">
        <v>4621071800.1700001</v>
      </c>
      <c r="E91" s="1644">
        <v>39644070.729999997</v>
      </c>
      <c r="F91" s="1645">
        <v>5949360.8200000003</v>
      </c>
      <c r="G91" s="257"/>
    </row>
    <row r="92" spans="1:7" ht="13">
      <c r="A92" s="255"/>
      <c r="B92" s="1225">
        <v>48121</v>
      </c>
      <c r="C92" s="259"/>
      <c r="D92" s="1643">
        <v>4581427729.4399996</v>
      </c>
      <c r="E92" s="1644">
        <v>39532800.240000002</v>
      </c>
      <c r="F92" s="1645">
        <v>5902034.2400000002</v>
      </c>
      <c r="G92" s="257"/>
    </row>
    <row r="93" spans="1:7" ht="13">
      <c r="A93" s="255"/>
      <c r="B93" s="1225">
        <v>48152</v>
      </c>
      <c r="C93" s="259"/>
      <c r="D93" s="1643">
        <v>4541894929.1999998</v>
      </c>
      <c r="E93" s="1644">
        <v>39411361.07</v>
      </c>
      <c r="F93" s="1645">
        <v>5849209.5300000003</v>
      </c>
      <c r="G93" s="257"/>
    </row>
    <row r="94" spans="1:7" ht="13">
      <c r="A94" s="255"/>
      <c r="B94" s="1225">
        <v>48182</v>
      </c>
      <c r="C94" s="259"/>
      <c r="D94" s="1643">
        <v>4502483568.1300001</v>
      </c>
      <c r="E94" s="1644">
        <v>39302567.68</v>
      </c>
      <c r="F94" s="1645">
        <v>5807748.8099999996</v>
      </c>
      <c r="G94" s="257"/>
    </row>
    <row r="95" spans="1:7" ht="13">
      <c r="A95" s="255"/>
      <c r="B95" s="1225">
        <v>48213</v>
      </c>
      <c r="C95" s="259"/>
      <c r="D95" s="1643">
        <v>4463181000.4499998</v>
      </c>
      <c r="E95" s="1644">
        <v>39176602.109999999</v>
      </c>
      <c r="F95" s="1645">
        <v>5755217.4400000004</v>
      </c>
      <c r="G95" s="257"/>
    </row>
    <row r="96" spans="1:7" ht="13">
      <c r="A96" s="255"/>
      <c r="B96" s="1225">
        <v>48244</v>
      </c>
      <c r="C96" s="259"/>
      <c r="D96" s="1643">
        <v>4424004398.3400002</v>
      </c>
      <c r="E96" s="1644">
        <v>39052449.560000002</v>
      </c>
      <c r="F96" s="1645">
        <v>5713603.46</v>
      </c>
      <c r="G96" s="257"/>
    </row>
    <row r="97" spans="1:7" ht="13">
      <c r="A97" s="255"/>
      <c r="B97" s="1225">
        <v>48273</v>
      </c>
      <c r="C97" s="259"/>
      <c r="D97" s="1643">
        <v>4384951948.7799997</v>
      </c>
      <c r="E97" s="1644">
        <v>38889953.560000002</v>
      </c>
      <c r="F97" s="1645">
        <v>5666408.0300000003</v>
      </c>
      <c r="G97" s="257"/>
    </row>
    <row r="98" spans="1:7" ht="13">
      <c r="A98" s="255"/>
      <c r="B98" s="1225">
        <v>48304</v>
      </c>
      <c r="C98" s="259"/>
      <c r="D98" s="1643">
        <v>4346061995.2200003</v>
      </c>
      <c r="E98" s="1644">
        <v>38803596.619999997</v>
      </c>
      <c r="F98" s="1645">
        <v>5609429.2699999996</v>
      </c>
      <c r="G98" s="257"/>
    </row>
    <row r="99" spans="1:7" ht="13">
      <c r="A99" s="255"/>
      <c r="B99" s="1225">
        <v>48334</v>
      </c>
      <c r="C99" s="259"/>
      <c r="D99" s="1643">
        <v>4307258398.6000004</v>
      </c>
      <c r="E99" s="1644">
        <v>38673286.780000001</v>
      </c>
      <c r="F99" s="1645">
        <v>5573149.1799999997</v>
      </c>
      <c r="G99" s="257"/>
    </row>
    <row r="100" spans="1:7" ht="13">
      <c r="A100" s="255"/>
      <c r="B100" s="1225">
        <v>48365</v>
      </c>
      <c r="C100" s="259"/>
      <c r="D100" s="1643">
        <v>4268585111.8200002</v>
      </c>
      <c r="E100" s="1644">
        <v>38557277.259999998</v>
      </c>
      <c r="F100" s="1645">
        <v>5521652.2400000002</v>
      </c>
      <c r="G100" s="257"/>
    </row>
    <row r="101" spans="1:7" ht="13">
      <c r="A101" s="255"/>
      <c r="B101" s="1225">
        <v>48395</v>
      </c>
      <c r="C101" s="259"/>
      <c r="D101" s="1643">
        <v>4230027834.5599999</v>
      </c>
      <c r="E101" s="1644">
        <v>38472885.539999999</v>
      </c>
      <c r="F101" s="1645">
        <v>5480233.1299999999</v>
      </c>
      <c r="G101" s="257"/>
    </row>
    <row r="102" spans="1:7" ht="13">
      <c r="A102" s="255"/>
      <c r="B102" s="1225">
        <v>48426</v>
      </c>
      <c r="C102" s="259"/>
      <c r="D102" s="1643">
        <v>4191554949.02</v>
      </c>
      <c r="E102" s="1644">
        <v>38377833.880000003</v>
      </c>
      <c r="F102" s="1645">
        <v>5429100.7000000002</v>
      </c>
      <c r="G102" s="257"/>
    </row>
    <row r="103" spans="1:7" ht="13">
      <c r="A103" s="255"/>
      <c r="B103" s="1225">
        <v>48457</v>
      </c>
      <c r="C103" s="259"/>
      <c r="D103" s="1643">
        <v>4153177115.1399999</v>
      </c>
      <c r="E103" s="1644">
        <v>38223931.229999997</v>
      </c>
      <c r="F103" s="1645">
        <v>5387661.7199999997</v>
      </c>
      <c r="G103" s="257"/>
    </row>
    <row r="104" spans="1:7" ht="13">
      <c r="A104" s="255"/>
      <c r="B104" s="1225">
        <v>48487</v>
      </c>
      <c r="C104" s="259"/>
      <c r="D104" s="1643">
        <v>4114953183.9099998</v>
      </c>
      <c r="E104" s="1644">
        <v>38112689.700000003</v>
      </c>
      <c r="F104" s="1645">
        <v>5341567.38</v>
      </c>
      <c r="G104" s="257"/>
    </row>
    <row r="105" spans="1:7" ht="13">
      <c r="A105" s="255"/>
      <c r="B105" s="1225">
        <v>48518</v>
      </c>
      <c r="C105" s="259"/>
      <c r="D105" s="1643">
        <v>4076840494.21</v>
      </c>
      <c r="E105" s="1644">
        <v>38037561.719999999</v>
      </c>
      <c r="F105" s="1645">
        <v>5291006.9000000004</v>
      </c>
      <c r="G105" s="257"/>
    </row>
    <row r="106" spans="1:7" ht="13">
      <c r="A106" s="255"/>
      <c r="B106" s="1225">
        <v>48548</v>
      </c>
      <c r="C106" s="259"/>
      <c r="D106" s="1643">
        <v>4038802932.4899998</v>
      </c>
      <c r="E106" s="1644">
        <v>37951741.299999997</v>
      </c>
      <c r="F106" s="1645">
        <v>5249745.87</v>
      </c>
      <c r="G106" s="257"/>
    </row>
    <row r="107" spans="1:7" ht="13">
      <c r="A107" s="255"/>
      <c r="B107" s="1225">
        <v>48579</v>
      </c>
      <c r="C107" s="259"/>
      <c r="D107" s="1643">
        <v>4000851191.1900001</v>
      </c>
      <c r="E107" s="1644">
        <v>37856831.140000001</v>
      </c>
      <c r="F107" s="1645">
        <v>5199480.71</v>
      </c>
      <c r="G107" s="257"/>
    </row>
    <row r="108" spans="1:7" ht="13">
      <c r="A108" s="255"/>
      <c r="B108" s="1225">
        <v>48610</v>
      </c>
      <c r="C108" s="259"/>
      <c r="D108" s="1643">
        <v>3962994360.0500002</v>
      </c>
      <c r="E108" s="1644">
        <v>37735844.840000004</v>
      </c>
      <c r="F108" s="1645">
        <v>5158234.16</v>
      </c>
      <c r="G108" s="257"/>
    </row>
    <row r="109" spans="1:7" ht="13">
      <c r="A109" s="255"/>
      <c r="B109" s="1225">
        <v>48638</v>
      </c>
      <c r="C109" s="259"/>
      <c r="D109" s="1643">
        <v>3925258515.21</v>
      </c>
      <c r="E109" s="1644">
        <v>37613509.079999998</v>
      </c>
      <c r="F109" s="1645">
        <v>5112889.17</v>
      </c>
      <c r="G109" s="257"/>
    </row>
    <row r="110" spans="1:7" ht="13">
      <c r="A110" s="255"/>
      <c r="B110" s="1225">
        <v>48669</v>
      </c>
      <c r="C110" s="259"/>
      <c r="D110" s="1643">
        <v>3887645006.1300001</v>
      </c>
      <c r="E110" s="1644">
        <v>37528439.030000001</v>
      </c>
      <c r="F110" s="1645">
        <v>5054914.9400000004</v>
      </c>
      <c r="G110" s="257"/>
    </row>
    <row r="111" spans="1:7" ht="13">
      <c r="A111" s="255"/>
      <c r="B111" s="1225">
        <v>48699</v>
      </c>
      <c r="C111" s="259"/>
      <c r="D111" s="1643">
        <v>3850116567.0999999</v>
      </c>
      <c r="E111" s="1644">
        <v>37405470.68</v>
      </c>
      <c r="F111" s="1645">
        <v>5021978.6100000003</v>
      </c>
      <c r="G111" s="257"/>
    </row>
    <row r="112" spans="1:7" ht="13">
      <c r="A112" s="255"/>
      <c r="B112" s="1225">
        <v>48730</v>
      </c>
      <c r="C112" s="259"/>
      <c r="D112" s="1643">
        <v>3812711096.4200001</v>
      </c>
      <c r="E112" s="1644">
        <v>37303047.380000003</v>
      </c>
      <c r="F112" s="1645">
        <v>4972599.5</v>
      </c>
      <c r="G112" s="257"/>
    </row>
    <row r="113" spans="1:7" ht="13">
      <c r="A113" s="255"/>
      <c r="B113" s="1225">
        <v>48760</v>
      </c>
      <c r="C113" s="259"/>
      <c r="D113" s="1643">
        <v>3775408049.04</v>
      </c>
      <c r="E113" s="1644">
        <v>37140707.689999998</v>
      </c>
      <c r="F113" s="1645">
        <v>4931479.3600000003</v>
      </c>
      <c r="G113" s="257"/>
    </row>
    <row r="114" spans="1:7" ht="13">
      <c r="A114" s="255"/>
      <c r="B114" s="1225">
        <v>48791</v>
      </c>
      <c r="C114" s="259"/>
      <c r="D114" s="1643">
        <v>3738267341.3499999</v>
      </c>
      <c r="E114" s="1644">
        <v>37004872.049999997</v>
      </c>
      <c r="F114" s="1645">
        <v>4882549.32</v>
      </c>
      <c r="G114" s="257"/>
    </row>
    <row r="115" spans="1:7" ht="13">
      <c r="A115" s="255"/>
      <c r="B115" s="1225">
        <v>48822</v>
      </c>
      <c r="C115" s="259"/>
      <c r="D115" s="1643">
        <v>3701262469.3000002</v>
      </c>
      <c r="E115" s="1644">
        <v>36854370.490000002</v>
      </c>
      <c r="F115" s="1645">
        <v>4841631.3499999996</v>
      </c>
      <c r="G115" s="257"/>
    </row>
    <row r="116" spans="1:7" ht="13">
      <c r="A116" s="255"/>
      <c r="B116" s="1225">
        <v>48852</v>
      </c>
      <c r="C116" s="259"/>
      <c r="D116" s="1643">
        <v>3664408098.8099999</v>
      </c>
      <c r="E116" s="1644">
        <v>36729847.289999999</v>
      </c>
      <c r="F116" s="1645">
        <v>4796928.93</v>
      </c>
      <c r="G116" s="257"/>
    </row>
    <row r="117" spans="1:7" ht="13">
      <c r="A117" s="255"/>
      <c r="B117" s="1225">
        <v>48883</v>
      </c>
      <c r="C117" s="259"/>
      <c r="D117" s="1643">
        <v>3627678251.52</v>
      </c>
      <c r="E117" s="1644">
        <v>36589992.68</v>
      </c>
      <c r="F117" s="1645">
        <v>4748686.63</v>
      </c>
      <c r="G117" s="257"/>
    </row>
    <row r="118" spans="1:7" ht="13">
      <c r="A118" s="255"/>
      <c r="B118" s="1225">
        <v>48913</v>
      </c>
      <c r="C118" s="259"/>
      <c r="D118" s="1643">
        <v>3591088258.8400002</v>
      </c>
      <c r="E118" s="1644">
        <v>36390702.020000003</v>
      </c>
      <c r="F118" s="1645">
        <v>4707996.68</v>
      </c>
      <c r="G118" s="257"/>
    </row>
    <row r="119" spans="1:7" ht="13">
      <c r="A119" s="255"/>
      <c r="B119" s="1225">
        <v>48944</v>
      </c>
      <c r="C119" s="259"/>
      <c r="D119" s="1643">
        <v>3554697556.8200002</v>
      </c>
      <c r="E119" s="1644">
        <v>36236941.369999997</v>
      </c>
      <c r="F119" s="1645">
        <v>4660357.99</v>
      </c>
      <c r="G119" s="257"/>
    </row>
    <row r="120" spans="1:7" ht="13">
      <c r="A120" s="255"/>
      <c r="B120" s="1225">
        <v>48975</v>
      </c>
      <c r="C120" s="259"/>
      <c r="D120" s="1643">
        <v>3518460615.4499998</v>
      </c>
      <c r="E120" s="1644">
        <v>36104576.810000002</v>
      </c>
      <c r="F120" s="1645">
        <v>4619926.7</v>
      </c>
      <c r="G120" s="257"/>
    </row>
    <row r="121" spans="1:7" ht="13">
      <c r="A121" s="255"/>
      <c r="B121" s="1225">
        <v>49003</v>
      </c>
      <c r="C121" s="259"/>
      <c r="D121" s="1643">
        <v>3482356038.6399999</v>
      </c>
      <c r="E121" s="1644">
        <v>35961967.579999998</v>
      </c>
      <c r="F121" s="1645">
        <v>4576075.6500000004</v>
      </c>
      <c r="G121" s="257"/>
    </row>
    <row r="122" spans="1:7" ht="13">
      <c r="A122" s="255"/>
      <c r="B122" s="1225">
        <v>49034</v>
      </c>
      <c r="C122" s="259"/>
      <c r="D122" s="1643">
        <v>3446394071.0599999</v>
      </c>
      <c r="E122" s="1644">
        <v>35851516.729999997</v>
      </c>
      <c r="F122" s="1645">
        <v>4522412.54</v>
      </c>
      <c r="G122" s="257"/>
    </row>
    <row r="123" spans="1:7" ht="13">
      <c r="A123" s="255"/>
      <c r="B123" s="1225">
        <v>49064</v>
      </c>
      <c r="C123" s="259"/>
      <c r="D123" s="1643">
        <v>3410542554.3299999</v>
      </c>
      <c r="E123" s="1644">
        <v>35689819.259999998</v>
      </c>
      <c r="F123" s="1645">
        <v>4488966.49</v>
      </c>
      <c r="G123" s="257"/>
    </row>
    <row r="124" spans="1:7" ht="13">
      <c r="A124" s="255"/>
      <c r="B124" s="1225">
        <v>49095</v>
      </c>
      <c r="C124" s="259"/>
      <c r="D124" s="1643">
        <v>3374852735.0700002</v>
      </c>
      <c r="E124" s="1644">
        <v>35535166.32</v>
      </c>
      <c r="F124" s="1645">
        <v>4442481.93</v>
      </c>
      <c r="G124" s="257"/>
    </row>
    <row r="125" spans="1:7" ht="13">
      <c r="A125" s="255"/>
      <c r="B125" s="1225">
        <v>49125</v>
      </c>
      <c r="C125" s="259"/>
      <c r="D125" s="1643">
        <v>3339317568.75</v>
      </c>
      <c r="E125" s="1644">
        <v>35390871.619999997</v>
      </c>
      <c r="F125" s="1645">
        <v>4402693.03</v>
      </c>
      <c r="G125" s="257"/>
    </row>
    <row r="126" spans="1:7" ht="13">
      <c r="A126" s="255"/>
      <c r="B126" s="1225">
        <v>49156</v>
      </c>
      <c r="C126" s="259"/>
      <c r="D126" s="1643">
        <v>3303926697.1300001</v>
      </c>
      <c r="E126" s="1644">
        <v>35226686.43</v>
      </c>
      <c r="F126" s="1645">
        <v>4356681.17</v>
      </c>
      <c r="G126" s="257"/>
    </row>
    <row r="127" spans="1:7" ht="13">
      <c r="A127" s="255"/>
      <c r="B127" s="1225">
        <v>49187</v>
      </c>
      <c r="C127" s="259"/>
      <c r="D127" s="1643">
        <v>3268700010.6999998</v>
      </c>
      <c r="E127" s="1644">
        <v>35050897.149999999</v>
      </c>
      <c r="F127" s="1645">
        <v>4317113.58</v>
      </c>
      <c r="G127" s="257"/>
    </row>
    <row r="128" spans="1:7" ht="13">
      <c r="A128" s="255"/>
      <c r="B128" s="1225">
        <v>49217</v>
      </c>
      <c r="C128" s="259"/>
      <c r="D128" s="1643">
        <v>3233649113.5500002</v>
      </c>
      <c r="E128" s="1644">
        <v>34878090.450000003</v>
      </c>
      <c r="F128" s="1645">
        <v>4274603.84</v>
      </c>
      <c r="G128" s="257"/>
    </row>
    <row r="129" spans="1:7" ht="13">
      <c r="A129" s="255"/>
      <c r="B129" s="1225">
        <v>49248</v>
      </c>
      <c r="C129" s="259"/>
      <c r="D129" s="1643">
        <v>3198771023.0999999</v>
      </c>
      <c r="E129" s="1644">
        <v>34744507.770000003</v>
      </c>
      <c r="F129" s="1645">
        <v>4229425.3499999996</v>
      </c>
      <c r="G129" s="257"/>
    </row>
    <row r="130" spans="1:7" ht="13">
      <c r="A130" s="255"/>
      <c r="B130" s="1225">
        <v>49278</v>
      </c>
      <c r="C130" s="259"/>
      <c r="D130" s="1643">
        <v>3164026515.3299999</v>
      </c>
      <c r="E130" s="1644">
        <v>34558167.219999999</v>
      </c>
      <c r="F130" s="1645">
        <v>4190306.1</v>
      </c>
      <c r="G130" s="257"/>
    </row>
    <row r="131" spans="1:7" ht="13">
      <c r="A131" s="255"/>
      <c r="B131" s="1225">
        <v>49309</v>
      </c>
      <c r="C131" s="259"/>
      <c r="D131" s="1643">
        <v>3129468348.1100001</v>
      </c>
      <c r="E131" s="1644">
        <v>34391149.530000001</v>
      </c>
      <c r="F131" s="1645">
        <v>4145460.97</v>
      </c>
      <c r="G131" s="257"/>
    </row>
    <row r="132" spans="1:7" ht="13">
      <c r="A132" s="255"/>
      <c r="B132" s="1225">
        <v>49340</v>
      </c>
      <c r="C132" s="259"/>
      <c r="D132" s="1643">
        <v>3095077198.5799999</v>
      </c>
      <c r="E132" s="1644">
        <v>34222235.649999999</v>
      </c>
      <c r="F132" s="1645">
        <v>4106395.27</v>
      </c>
      <c r="G132" s="257"/>
    </row>
    <row r="133" spans="1:7" ht="13">
      <c r="A133" s="255"/>
      <c r="B133" s="1225">
        <v>49368</v>
      </c>
      <c r="C133" s="259"/>
      <c r="D133" s="1643">
        <v>3060854962.9299998</v>
      </c>
      <c r="E133" s="1644">
        <v>34097479.729999997</v>
      </c>
      <c r="F133" s="1645">
        <v>4064806.65</v>
      </c>
      <c r="G133" s="257"/>
    </row>
    <row r="134" spans="1:7" ht="13">
      <c r="A134" s="255"/>
      <c r="B134" s="1225">
        <v>49399</v>
      </c>
      <c r="C134" s="259"/>
      <c r="D134" s="1643">
        <v>3026757483.1999998</v>
      </c>
      <c r="E134" s="1644">
        <v>33899748.140000001</v>
      </c>
      <c r="F134" s="1645">
        <v>4015473.32</v>
      </c>
      <c r="G134" s="257"/>
    </row>
    <row r="135" spans="1:7" ht="13">
      <c r="A135" s="255"/>
      <c r="B135" s="1225">
        <v>49429</v>
      </c>
      <c r="C135" s="259"/>
      <c r="D135" s="1643">
        <v>2992857735.0599999</v>
      </c>
      <c r="E135" s="1644">
        <v>33730161.710000001</v>
      </c>
      <c r="F135" s="1645">
        <v>3981875.71</v>
      </c>
      <c r="G135" s="257"/>
    </row>
    <row r="136" spans="1:7" ht="13">
      <c r="A136" s="255"/>
      <c r="B136" s="1225">
        <v>49460</v>
      </c>
      <c r="C136" s="259"/>
      <c r="D136" s="1643">
        <v>2959127573.3499999</v>
      </c>
      <c r="E136" s="1644">
        <v>33591457.609999999</v>
      </c>
      <c r="F136" s="1645">
        <v>3938261.78</v>
      </c>
      <c r="G136" s="257"/>
    </row>
    <row r="137" spans="1:7" ht="13">
      <c r="A137" s="255"/>
      <c r="B137" s="1225">
        <v>49490</v>
      </c>
      <c r="C137" s="259"/>
      <c r="D137" s="1643">
        <v>2925536115.7399998</v>
      </c>
      <c r="E137" s="1644">
        <v>33429463.719999999</v>
      </c>
      <c r="F137" s="1645">
        <v>3899810.71</v>
      </c>
      <c r="G137" s="257"/>
    </row>
    <row r="138" spans="1:7" ht="13">
      <c r="A138" s="255"/>
      <c r="B138" s="1225">
        <v>49521</v>
      </c>
      <c r="C138" s="259"/>
      <c r="D138" s="1643">
        <v>2892106652.02</v>
      </c>
      <c r="E138" s="1644">
        <v>33276470.030000001</v>
      </c>
      <c r="F138" s="1645">
        <v>3856614.49</v>
      </c>
      <c r="G138" s="257"/>
    </row>
    <row r="139" spans="1:7" ht="13">
      <c r="A139" s="255"/>
      <c r="B139" s="1225">
        <v>49552</v>
      </c>
      <c r="C139" s="259"/>
      <c r="D139" s="1643">
        <v>2858830181.9899998</v>
      </c>
      <c r="E139" s="1644">
        <v>33078191.789999999</v>
      </c>
      <c r="F139" s="1645">
        <v>3818365.43</v>
      </c>
      <c r="G139" s="257"/>
    </row>
    <row r="140" spans="1:7" ht="13">
      <c r="A140" s="255"/>
      <c r="B140" s="1225">
        <v>49582</v>
      </c>
      <c r="C140" s="259"/>
      <c r="D140" s="1643">
        <v>2825751990.1999998</v>
      </c>
      <c r="E140" s="1644">
        <v>32854056.030000001</v>
      </c>
      <c r="F140" s="1645">
        <v>3778002.13</v>
      </c>
      <c r="G140" s="257"/>
    </row>
    <row r="141" spans="1:7" ht="13">
      <c r="A141" s="255"/>
      <c r="B141" s="1225">
        <v>49613</v>
      </c>
      <c r="C141" s="259"/>
      <c r="D141" s="1643">
        <v>2792897934.1700001</v>
      </c>
      <c r="E141" s="1644">
        <v>32680959.27</v>
      </c>
      <c r="F141" s="1645">
        <v>3735944.14</v>
      </c>
      <c r="G141" s="257"/>
    </row>
    <row r="142" spans="1:7" ht="13">
      <c r="A142" s="255"/>
      <c r="B142" s="1225">
        <v>49643</v>
      </c>
      <c r="C142" s="259"/>
      <c r="D142" s="1643">
        <v>2760216974.9000001</v>
      </c>
      <c r="E142" s="1644">
        <v>32473361.41</v>
      </c>
      <c r="F142" s="1645">
        <v>3698000.56</v>
      </c>
      <c r="G142" s="257"/>
    </row>
    <row r="143" spans="1:7" ht="13">
      <c r="A143" s="255"/>
      <c r="B143" s="1225">
        <v>49674</v>
      </c>
      <c r="C143" s="259"/>
      <c r="D143" s="1643">
        <v>2727743613.4899998</v>
      </c>
      <c r="E143" s="1644">
        <v>32306684.239999998</v>
      </c>
      <c r="F143" s="1645">
        <v>3656314.41</v>
      </c>
      <c r="G143" s="257"/>
    </row>
    <row r="144" spans="1:7" ht="13">
      <c r="A144" s="255"/>
      <c r="B144" s="1225">
        <v>49705</v>
      </c>
      <c r="C144" s="259"/>
      <c r="D144" s="1643">
        <v>2695436929.25</v>
      </c>
      <c r="E144" s="1644">
        <v>32148969.579999998</v>
      </c>
      <c r="F144" s="1645">
        <v>3618988.15</v>
      </c>
      <c r="G144" s="257"/>
    </row>
    <row r="145" spans="1:7" ht="13">
      <c r="A145" s="255"/>
      <c r="B145" s="1225">
        <v>49734</v>
      </c>
      <c r="C145" s="259"/>
      <c r="D145" s="1643">
        <v>2663287959.6700001</v>
      </c>
      <c r="E145" s="1644">
        <v>31952021.66</v>
      </c>
      <c r="F145" s="1645">
        <v>3579680.2</v>
      </c>
      <c r="G145" s="257"/>
    </row>
    <row r="146" spans="1:7" ht="13">
      <c r="A146" s="255"/>
      <c r="B146" s="1225">
        <v>49765</v>
      </c>
      <c r="C146" s="259"/>
      <c r="D146" s="1643">
        <v>2631335938.0100002</v>
      </c>
      <c r="E146" s="1644">
        <v>31836125.84</v>
      </c>
      <c r="F146" s="1645">
        <v>3536594.6</v>
      </c>
      <c r="G146" s="257"/>
    </row>
    <row r="147" spans="1:7" ht="13">
      <c r="A147" s="255"/>
      <c r="B147" s="1225">
        <v>49795</v>
      </c>
      <c r="C147" s="259"/>
      <c r="D147" s="1643">
        <v>2599499812.1700001</v>
      </c>
      <c r="E147" s="1644">
        <v>31681476.219999999</v>
      </c>
      <c r="F147" s="1645">
        <v>3501621.87</v>
      </c>
      <c r="G147" s="257"/>
    </row>
    <row r="148" spans="1:7" ht="13">
      <c r="A148" s="255"/>
      <c r="B148" s="1225">
        <v>49826</v>
      </c>
      <c r="C148" s="259"/>
      <c r="D148" s="1643">
        <v>2567818335.9499998</v>
      </c>
      <c r="E148" s="1644">
        <v>31534316.109999999</v>
      </c>
      <c r="F148" s="1645">
        <v>3461028.31</v>
      </c>
      <c r="G148" s="257"/>
    </row>
    <row r="149" spans="1:7" ht="13">
      <c r="A149" s="255"/>
      <c r="B149" s="1225">
        <v>49856</v>
      </c>
      <c r="C149" s="259"/>
      <c r="D149" s="1643">
        <v>2536284019.8400002</v>
      </c>
      <c r="E149" s="1644">
        <v>31378414.059999999</v>
      </c>
      <c r="F149" s="1645">
        <v>3424379.27</v>
      </c>
      <c r="G149" s="257"/>
    </row>
    <row r="150" spans="1:7" ht="13">
      <c r="A150" s="255"/>
      <c r="B150" s="1225">
        <v>49887</v>
      </c>
      <c r="C150" s="259"/>
      <c r="D150" s="1643">
        <v>2504905605.7800002</v>
      </c>
      <c r="E150" s="1644">
        <v>31220829.640000001</v>
      </c>
      <c r="F150" s="1645">
        <v>3384126.19</v>
      </c>
      <c r="G150" s="257"/>
    </row>
    <row r="151" spans="1:7" ht="13">
      <c r="A151" s="255"/>
      <c r="B151" s="1225">
        <v>49918</v>
      </c>
      <c r="C151" s="259"/>
      <c r="D151" s="1643">
        <v>2473684776.1399999</v>
      </c>
      <c r="E151" s="1644">
        <v>31009257.600000001</v>
      </c>
      <c r="F151" s="1645">
        <v>3347588.64</v>
      </c>
      <c r="G151" s="257"/>
    </row>
    <row r="152" spans="1:7" ht="13">
      <c r="A152" s="255"/>
      <c r="B152" s="1225">
        <v>49948</v>
      </c>
      <c r="C152" s="259"/>
      <c r="D152" s="1643">
        <v>2442675518.54</v>
      </c>
      <c r="E152" s="1644">
        <v>30845509.640000001</v>
      </c>
      <c r="F152" s="1645">
        <v>3309588.49</v>
      </c>
      <c r="G152" s="257"/>
    </row>
    <row r="153" spans="1:7" ht="13">
      <c r="A153" s="255"/>
      <c r="B153" s="1225">
        <v>49979</v>
      </c>
      <c r="C153" s="259"/>
      <c r="D153" s="1643">
        <v>2411830008.9000001</v>
      </c>
      <c r="E153" s="1644">
        <v>30658682.170000002</v>
      </c>
      <c r="F153" s="1645">
        <v>3269987.03</v>
      </c>
      <c r="G153" s="257"/>
    </row>
    <row r="154" spans="1:7" ht="13">
      <c r="A154" s="255"/>
      <c r="B154" s="1225">
        <v>50009</v>
      </c>
      <c r="C154" s="259"/>
      <c r="D154" s="1643">
        <v>2381171326.73</v>
      </c>
      <c r="E154" s="1644">
        <v>30476587.059999999</v>
      </c>
      <c r="F154" s="1645">
        <v>3233882.97</v>
      </c>
      <c r="G154" s="257"/>
    </row>
    <row r="155" spans="1:7" ht="13">
      <c r="A155" s="255"/>
      <c r="B155" s="1225">
        <v>50040</v>
      </c>
      <c r="C155" s="259"/>
      <c r="D155" s="1643">
        <v>2350694739.6700001</v>
      </c>
      <c r="E155" s="1644">
        <v>30278706.969999999</v>
      </c>
      <c r="F155" s="1645">
        <v>3194790.64</v>
      </c>
      <c r="G155" s="257"/>
    </row>
    <row r="156" spans="1:7" ht="13">
      <c r="A156" s="255"/>
      <c r="B156" s="1225">
        <v>50071</v>
      </c>
      <c r="C156" s="259"/>
      <c r="D156" s="1643">
        <v>2320416032.6999998</v>
      </c>
      <c r="E156" s="1644">
        <v>30115942.32</v>
      </c>
      <c r="F156" s="1645">
        <v>3159034.73</v>
      </c>
      <c r="G156" s="257"/>
    </row>
    <row r="157" spans="1:7" ht="13">
      <c r="A157" s="255"/>
      <c r="B157" s="1225">
        <v>50099</v>
      </c>
      <c r="C157" s="259"/>
      <c r="D157" s="1643">
        <v>2290300090.3800001</v>
      </c>
      <c r="E157" s="1644">
        <v>29927309.620000001</v>
      </c>
      <c r="F157" s="1645">
        <v>3121825.15</v>
      </c>
      <c r="G157" s="257"/>
    </row>
    <row r="158" spans="1:7" ht="13">
      <c r="A158" s="255"/>
      <c r="B158" s="1225">
        <v>50130</v>
      </c>
      <c r="C158" s="259"/>
      <c r="D158" s="1643">
        <v>2260372780.7600002</v>
      </c>
      <c r="E158" s="1644">
        <v>29767338.140000001</v>
      </c>
      <c r="F158" s="1645">
        <v>3080598.91</v>
      </c>
      <c r="G158" s="257"/>
    </row>
    <row r="159" spans="1:7" ht="13">
      <c r="A159" s="255"/>
      <c r="B159" s="1225">
        <v>50160</v>
      </c>
      <c r="C159" s="259"/>
      <c r="D159" s="1643">
        <v>2230605442.6199999</v>
      </c>
      <c r="E159" s="1644">
        <v>29575248.850000001</v>
      </c>
      <c r="F159" s="1645">
        <v>3047874.89</v>
      </c>
      <c r="G159" s="257"/>
    </row>
    <row r="160" spans="1:7" ht="13">
      <c r="A160" s="255"/>
      <c r="B160" s="1225">
        <v>50191</v>
      </c>
      <c r="C160" s="259"/>
      <c r="D160" s="1643">
        <v>2201030193.77</v>
      </c>
      <c r="E160" s="1644">
        <v>29414470.879999999</v>
      </c>
      <c r="F160" s="1645">
        <v>3009915.65</v>
      </c>
      <c r="G160" s="257"/>
    </row>
    <row r="161" spans="1:7" ht="13">
      <c r="A161" s="255"/>
      <c r="B161" s="1225">
        <v>50221</v>
      </c>
      <c r="C161" s="259"/>
      <c r="D161" s="1643">
        <v>2171615722.8899999</v>
      </c>
      <c r="E161" s="1644">
        <v>29276409.350000001</v>
      </c>
      <c r="F161" s="1645">
        <v>2974646.03</v>
      </c>
      <c r="G161" s="257"/>
    </row>
    <row r="162" spans="1:7" ht="13">
      <c r="A162" s="255"/>
      <c r="B162" s="1225">
        <v>50252</v>
      </c>
      <c r="C162" s="259"/>
      <c r="D162" s="1643">
        <v>2142339313.54</v>
      </c>
      <c r="E162" s="1644">
        <v>29098194.670000002</v>
      </c>
      <c r="F162" s="1645">
        <v>2936974.44</v>
      </c>
      <c r="G162" s="257"/>
    </row>
    <row r="163" spans="1:7" ht="13">
      <c r="A163" s="255"/>
      <c r="B163" s="1225">
        <v>50283</v>
      </c>
      <c r="C163" s="259"/>
      <c r="D163" s="1643">
        <v>2113241118.8699999</v>
      </c>
      <c r="E163" s="1644">
        <v>28897456.550000001</v>
      </c>
      <c r="F163" s="1645">
        <v>2901951.23</v>
      </c>
      <c r="G163" s="257"/>
    </row>
    <row r="164" spans="1:7" ht="13">
      <c r="A164" s="255"/>
      <c r="B164" s="1225">
        <v>50313</v>
      </c>
      <c r="C164" s="259"/>
      <c r="D164" s="1643">
        <v>2084343662.3199999</v>
      </c>
      <c r="E164" s="1644">
        <v>28694470.02</v>
      </c>
      <c r="F164" s="1645">
        <v>2865931.87</v>
      </c>
      <c r="G164" s="257"/>
    </row>
    <row r="165" spans="1:7" ht="13">
      <c r="A165" s="255"/>
      <c r="B165" s="1225">
        <v>50344</v>
      </c>
      <c r="C165" s="259"/>
      <c r="D165" s="1643">
        <v>2055649192.3</v>
      </c>
      <c r="E165" s="1644">
        <v>28542602.789999999</v>
      </c>
      <c r="F165" s="1645">
        <v>2829007.51</v>
      </c>
      <c r="G165" s="257"/>
    </row>
    <row r="166" spans="1:7" ht="13">
      <c r="A166" s="255"/>
      <c r="B166" s="1225">
        <v>50374</v>
      </c>
      <c r="C166" s="259"/>
      <c r="D166" s="1643">
        <v>2027106589.51</v>
      </c>
      <c r="E166" s="1644">
        <v>28329954.670000002</v>
      </c>
      <c r="F166" s="1645">
        <v>2794537.72</v>
      </c>
      <c r="G166" s="257"/>
    </row>
    <row r="167" spans="1:7" ht="13">
      <c r="A167" s="255"/>
      <c r="B167" s="1225">
        <v>50405</v>
      </c>
      <c r="C167" s="259"/>
      <c r="D167" s="1643">
        <v>1998776634.8399999</v>
      </c>
      <c r="E167" s="1644">
        <v>28176070.550000001</v>
      </c>
      <c r="F167" s="1645">
        <v>2757918.07</v>
      </c>
      <c r="G167" s="257"/>
    </row>
    <row r="168" spans="1:7" ht="13">
      <c r="A168" s="255"/>
      <c r="B168" s="1225">
        <v>50436</v>
      </c>
      <c r="C168" s="259"/>
      <c r="D168" s="1643">
        <v>1970600564.29</v>
      </c>
      <c r="E168" s="1644">
        <v>27978371.780000001</v>
      </c>
      <c r="F168" s="1645">
        <v>2723805.81</v>
      </c>
      <c r="G168" s="257"/>
    </row>
    <row r="169" spans="1:7" ht="13">
      <c r="A169" s="255"/>
      <c r="B169" s="1225">
        <v>50464</v>
      </c>
      <c r="C169" s="259"/>
      <c r="D169" s="1643">
        <v>1942622192.51</v>
      </c>
      <c r="E169" s="1644">
        <v>27735371.84</v>
      </c>
      <c r="F169" s="1645">
        <v>2688738.58</v>
      </c>
      <c r="G169" s="257"/>
    </row>
    <row r="170" spans="1:7" ht="13">
      <c r="A170" s="255"/>
      <c r="B170" s="1225">
        <v>50495</v>
      </c>
      <c r="C170" s="259"/>
      <c r="D170" s="1643">
        <v>1914886820.6700001</v>
      </c>
      <c r="E170" s="1644">
        <v>27544207</v>
      </c>
      <c r="F170" s="1645">
        <v>2650971.33</v>
      </c>
      <c r="G170" s="257"/>
    </row>
    <row r="171" spans="1:7" ht="13">
      <c r="A171" s="255"/>
      <c r="B171" s="1225">
        <v>50525</v>
      </c>
      <c r="C171" s="259"/>
      <c r="D171" s="1643">
        <v>1887342613.6700001</v>
      </c>
      <c r="E171" s="1644">
        <v>27344379.370000001</v>
      </c>
      <c r="F171" s="1645">
        <v>2619403.52</v>
      </c>
      <c r="G171" s="257"/>
    </row>
    <row r="172" spans="1:7" ht="13">
      <c r="A172" s="255"/>
      <c r="B172" s="1225">
        <v>50556</v>
      </c>
      <c r="C172" s="259"/>
      <c r="D172" s="1643">
        <v>1859998234.3</v>
      </c>
      <c r="E172" s="1644">
        <v>27140064.039999999</v>
      </c>
      <c r="F172" s="1645">
        <v>2584218.1</v>
      </c>
      <c r="G172" s="257"/>
    </row>
    <row r="173" spans="1:7" ht="13">
      <c r="A173" s="255"/>
      <c r="B173" s="1225">
        <v>50586</v>
      </c>
      <c r="C173" s="259"/>
      <c r="D173" s="1643">
        <v>1832858170.26</v>
      </c>
      <c r="E173" s="1644">
        <v>27005567.129999999</v>
      </c>
      <c r="F173" s="1645">
        <v>2550948.9</v>
      </c>
      <c r="G173" s="257"/>
    </row>
    <row r="174" spans="1:7" ht="13">
      <c r="A174" s="255"/>
      <c r="B174" s="1225">
        <v>50617</v>
      </c>
      <c r="C174" s="259"/>
      <c r="D174" s="1643">
        <v>1805852603.1300001</v>
      </c>
      <c r="E174" s="1644">
        <v>26853058.41</v>
      </c>
      <c r="F174" s="1645">
        <v>2516086.88</v>
      </c>
      <c r="G174" s="257"/>
    </row>
    <row r="175" spans="1:7" ht="13">
      <c r="A175" s="255"/>
      <c r="B175" s="1225">
        <v>50648</v>
      </c>
      <c r="C175" s="259"/>
      <c r="D175" s="1643">
        <v>1778999544.72</v>
      </c>
      <c r="E175" s="1644">
        <v>26655859.25</v>
      </c>
      <c r="F175" s="1645">
        <v>2483289.9900000002</v>
      </c>
      <c r="G175" s="257"/>
    </row>
    <row r="176" spans="1:7" ht="13">
      <c r="A176" s="255"/>
      <c r="B176" s="1225">
        <v>50678</v>
      </c>
      <c r="C176" s="259"/>
      <c r="D176" s="1643">
        <v>1752343685.47</v>
      </c>
      <c r="E176" s="1644">
        <v>26412786.68</v>
      </c>
      <c r="F176" s="1645">
        <v>2449731.98</v>
      </c>
      <c r="G176" s="257"/>
    </row>
    <row r="177" spans="1:7" ht="13">
      <c r="A177" s="255"/>
      <c r="B177" s="1225">
        <v>50709</v>
      </c>
      <c r="C177" s="259"/>
      <c r="D177" s="1643">
        <v>1725930898.79</v>
      </c>
      <c r="E177" s="1644">
        <v>26228793.100000001</v>
      </c>
      <c r="F177" s="1645">
        <v>2415620.4500000002</v>
      </c>
      <c r="G177" s="257"/>
    </row>
    <row r="178" spans="1:7" ht="13">
      <c r="A178" s="255"/>
      <c r="B178" s="1225">
        <v>50739</v>
      </c>
      <c r="C178" s="259"/>
      <c r="D178" s="1643">
        <v>1699702105.6900001</v>
      </c>
      <c r="E178" s="1644">
        <v>26035490.140000001</v>
      </c>
      <c r="F178" s="1645">
        <v>2383445.9700000002</v>
      </c>
      <c r="G178" s="257"/>
    </row>
    <row r="179" spans="1:7" ht="13">
      <c r="A179" s="255"/>
      <c r="B179" s="1225">
        <v>50770</v>
      </c>
      <c r="C179" s="259"/>
      <c r="D179" s="1643">
        <v>1673666615.55</v>
      </c>
      <c r="E179" s="1644">
        <v>25831641.469999999</v>
      </c>
      <c r="F179" s="1645">
        <v>2349871.5499999998</v>
      </c>
      <c r="G179" s="257"/>
    </row>
    <row r="180" spans="1:7" ht="13">
      <c r="A180" s="255"/>
      <c r="B180" s="1225">
        <v>50801</v>
      </c>
      <c r="C180" s="259"/>
      <c r="D180" s="1643">
        <v>1647834974.0799999</v>
      </c>
      <c r="E180" s="1644">
        <v>25684342.309999999</v>
      </c>
      <c r="F180" s="1645">
        <v>2318254.2000000002</v>
      </c>
      <c r="G180" s="257"/>
    </row>
    <row r="181" spans="1:7" ht="13">
      <c r="A181" s="255"/>
      <c r="B181" s="1225">
        <v>50829</v>
      </c>
      <c r="C181" s="259"/>
      <c r="D181" s="1643">
        <v>1622150631.77</v>
      </c>
      <c r="E181" s="1644">
        <v>25505564.350000001</v>
      </c>
      <c r="F181" s="1645">
        <v>2285968.7000000002</v>
      </c>
      <c r="G181" s="257"/>
    </row>
    <row r="182" spans="1:7" ht="13">
      <c r="A182" s="255"/>
      <c r="B182" s="1225">
        <v>50860</v>
      </c>
      <c r="C182" s="259"/>
      <c r="D182" s="1643">
        <v>1596645067.4200001</v>
      </c>
      <c r="E182" s="1644">
        <v>25348257.129999999</v>
      </c>
      <c r="F182" s="1645">
        <v>2251611.11</v>
      </c>
      <c r="G182" s="257"/>
    </row>
    <row r="183" spans="1:7" ht="13">
      <c r="A183" s="255"/>
      <c r="B183" s="1225">
        <v>50890</v>
      </c>
      <c r="C183" s="259"/>
      <c r="D183" s="1643">
        <v>1571296810.29</v>
      </c>
      <c r="E183" s="1644">
        <v>25185031.93</v>
      </c>
      <c r="F183" s="1645">
        <v>2221969.6800000002</v>
      </c>
      <c r="G183" s="257"/>
    </row>
    <row r="184" spans="1:7" ht="13">
      <c r="A184" s="255"/>
      <c r="B184" s="1225">
        <v>50921</v>
      </c>
      <c r="C184" s="259"/>
      <c r="D184" s="1643">
        <v>1546111778.3599999</v>
      </c>
      <c r="E184" s="1644">
        <v>25012005.329999998</v>
      </c>
      <c r="F184" s="1645">
        <v>2189575.64</v>
      </c>
      <c r="G184" s="257"/>
    </row>
    <row r="185" spans="1:7" ht="13">
      <c r="A185" s="255"/>
      <c r="B185" s="1225">
        <v>50951</v>
      </c>
      <c r="C185" s="259"/>
      <c r="D185" s="1643">
        <v>1521099773.03</v>
      </c>
      <c r="E185" s="1644">
        <v>24798998.98</v>
      </c>
      <c r="F185" s="1645">
        <v>2158858.9300000002</v>
      </c>
      <c r="G185" s="257"/>
    </row>
    <row r="186" spans="1:7" ht="13">
      <c r="A186" s="255"/>
      <c r="B186" s="1225">
        <v>50982</v>
      </c>
      <c r="C186" s="259"/>
      <c r="D186" s="1643">
        <v>1496300774.05</v>
      </c>
      <c r="E186" s="1644">
        <v>24578497.289999999</v>
      </c>
      <c r="F186" s="1645">
        <v>2127166.9700000002</v>
      </c>
      <c r="G186" s="257"/>
    </row>
    <row r="187" spans="1:7" ht="13">
      <c r="A187" s="255"/>
      <c r="B187" s="1225">
        <v>51013</v>
      </c>
      <c r="C187" s="259"/>
      <c r="D187" s="1643">
        <v>1471722276.76</v>
      </c>
      <c r="E187" s="1644">
        <v>24360519.140000001</v>
      </c>
      <c r="F187" s="1645">
        <v>2097223.1800000002</v>
      </c>
      <c r="G187" s="257"/>
    </row>
    <row r="188" spans="1:7" ht="13">
      <c r="A188" s="255"/>
      <c r="B188" s="1225">
        <v>51043</v>
      </c>
      <c r="C188" s="259"/>
      <c r="D188" s="1643">
        <v>1447361757.6199999</v>
      </c>
      <c r="E188" s="1644">
        <v>24130096.210000001</v>
      </c>
      <c r="F188" s="1645">
        <v>2066587.28</v>
      </c>
      <c r="G188" s="257"/>
    </row>
    <row r="189" spans="1:7" ht="13">
      <c r="A189" s="255"/>
      <c r="B189" s="1225">
        <v>51074</v>
      </c>
      <c r="C189" s="259"/>
      <c r="D189" s="1643">
        <v>1423231661.4100001</v>
      </c>
      <c r="E189" s="1644">
        <v>23954252.719999999</v>
      </c>
      <c r="F189" s="1645">
        <v>2035687.67</v>
      </c>
      <c r="G189" s="257"/>
    </row>
    <row r="190" spans="1:7" ht="13">
      <c r="A190" s="255"/>
      <c r="B190" s="1225">
        <v>51104</v>
      </c>
      <c r="C190" s="259"/>
      <c r="D190" s="1643">
        <v>1399277408.6900001</v>
      </c>
      <c r="E190" s="1644">
        <v>23755200.899999999</v>
      </c>
      <c r="F190" s="1645">
        <v>2006084.21</v>
      </c>
      <c r="G190" s="257"/>
    </row>
    <row r="191" spans="1:7" ht="13">
      <c r="A191" s="255"/>
      <c r="B191" s="1225">
        <v>51135</v>
      </c>
      <c r="C191" s="259"/>
      <c r="D191" s="1643">
        <v>1375522207.79</v>
      </c>
      <c r="E191" s="1644">
        <v>23531578.920000002</v>
      </c>
      <c r="F191" s="1645">
        <v>1975771.83</v>
      </c>
      <c r="G191" s="257"/>
    </row>
    <row r="192" spans="1:7" ht="13">
      <c r="A192" s="255"/>
      <c r="B192" s="1225">
        <v>51166</v>
      </c>
      <c r="C192" s="259"/>
      <c r="D192" s="1643">
        <v>1351990628.8699999</v>
      </c>
      <c r="E192" s="1644">
        <v>23331544.43</v>
      </c>
      <c r="F192" s="1645">
        <v>1946670.38</v>
      </c>
      <c r="G192" s="257"/>
    </row>
    <row r="193" spans="1:7" ht="13">
      <c r="A193" s="255"/>
      <c r="B193" s="1225">
        <v>51195</v>
      </c>
      <c r="C193" s="259"/>
      <c r="D193" s="1643">
        <v>1328659084.4400001</v>
      </c>
      <c r="E193" s="1644">
        <v>23078915.34</v>
      </c>
      <c r="F193" s="1645">
        <v>1916965.56</v>
      </c>
      <c r="G193" s="257"/>
    </row>
    <row r="194" spans="1:7" ht="13">
      <c r="A194" s="255"/>
      <c r="B194" s="1225">
        <v>51226</v>
      </c>
      <c r="C194" s="259"/>
      <c r="D194" s="1643">
        <v>1305580169.0999999</v>
      </c>
      <c r="E194" s="1644">
        <v>22849591.920000002</v>
      </c>
      <c r="F194" s="1645">
        <v>1886672.5</v>
      </c>
      <c r="G194" s="257"/>
    </row>
    <row r="195" spans="1:7" ht="13">
      <c r="A195" s="255"/>
      <c r="B195" s="1225">
        <v>51256</v>
      </c>
      <c r="C195" s="259"/>
      <c r="D195" s="1643">
        <v>1282730577.1800001</v>
      </c>
      <c r="E195" s="1644">
        <v>22642223.690000001</v>
      </c>
      <c r="F195" s="1645">
        <v>1858439.04</v>
      </c>
      <c r="G195" s="257"/>
    </row>
    <row r="196" spans="1:7" ht="13">
      <c r="A196" s="255"/>
      <c r="B196" s="1225">
        <v>51287</v>
      </c>
      <c r="C196" s="259"/>
      <c r="D196" s="1643">
        <v>1260088353.49</v>
      </c>
      <c r="E196" s="1644">
        <v>22459515.140000001</v>
      </c>
      <c r="F196" s="1645">
        <v>1829035.97</v>
      </c>
      <c r="G196" s="257"/>
    </row>
    <row r="197" spans="1:7" ht="13">
      <c r="A197" s="255"/>
      <c r="B197" s="1225">
        <v>51317</v>
      </c>
      <c r="C197" s="259"/>
      <c r="D197" s="1643">
        <v>1237628838.3499999</v>
      </c>
      <c r="E197" s="1644">
        <v>22323497.030000001</v>
      </c>
      <c r="F197" s="1645">
        <v>1800650.4</v>
      </c>
      <c r="G197" s="257"/>
    </row>
    <row r="198" spans="1:7" ht="13">
      <c r="A198" s="255"/>
      <c r="B198" s="1225">
        <v>51348</v>
      </c>
      <c r="C198" s="259"/>
      <c r="D198" s="1643">
        <v>1215305341.3199999</v>
      </c>
      <c r="E198" s="1644">
        <v>22119097.25</v>
      </c>
      <c r="F198" s="1645">
        <v>1771595.12</v>
      </c>
      <c r="G198" s="257"/>
    </row>
    <row r="199" spans="1:7" ht="13">
      <c r="A199" s="255"/>
      <c r="B199" s="1225">
        <v>51379</v>
      </c>
      <c r="C199" s="259"/>
      <c r="D199" s="1643">
        <v>1193186244.0699999</v>
      </c>
      <c r="E199" s="1644">
        <v>21933836.079999998</v>
      </c>
      <c r="F199" s="1645">
        <v>1743500.21</v>
      </c>
      <c r="G199" s="257"/>
    </row>
    <row r="200" spans="1:7" ht="13">
      <c r="A200" s="255"/>
      <c r="B200" s="1225">
        <v>51409</v>
      </c>
      <c r="C200" s="259"/>
      <c r="D200" s="1643">
        <v>1171252407.99</v>
      </c>
      <c r="E200" s="1644">
        <v>21739045.859999999</v>
      </c>
      <c r="F200" s="1645">
        <v>1715212.26</v>
      </c>
      <c r="G200" s="257"/>
    </row>
    <row r="201" spans="1:7" ht="13">
      <c r="A201" s="255"/>
      <c r="B201" s="1225">
        <v>51440</v>
      </c>
      <c r="C201" s="259"/>
      <c r="D201" s="1643">
        <v>1149513362.1300001</v>
      </c>
      <c r="E201" s="1644">
        <v>21535839.02</v>
      </c>
      <c r="F201" s="1645">
        <v>1686691.8</v>
      </c>
      <c r="G201" s="257"/>
    </row>
    <row r="202" spans="1:7" ht="13">
      <c r="A202" s="255"/>
      <c r="B202" s="1225">
        <v>51470</v>
      </c>
      <c r="C202" s="259"/>
      <c r="D202" s="1643">
        <v>1127977523.1099999</v>
      </c>
      <c r="E202" s="1644">
        <v>21336724.469999999</v>
      </c>
      <c r="F202" s="1645">
        <v>1659055.33</v>
      </c>
      <c r="G202" s="257"/>
    </row>
    <row r="203" spans="1:7" ht="13">
      <c r="A203" s="255"/>
      <c r="B203" s="1225">
        <v>51501</v>
      </c>
      <c r="C203" s="259"/>
      <c r="D203" s="1643">
        <v>1106640798.6400001</v>
      </c>
      <c r="E203" s="1644">
        <v>21167694.420000002</v>
      </c>
      <c r="F203" s="1645">
        <v>1631050.23</v>
      </c>
      <c r="G203" s="257"/>
    </row>
    <row r="204" spans="1:7" ht="13">
      <c r="A204" s="255"/>
      <c r="B204" s="1225">
        <v>51532</v>
      </c>
      <c r="C204" s="259"/>
      <c r="D204" s="1643">
        <v>1085473104.22</v>
      </c>
      <c r="E204" s="1644">
        <v>20985893.68</v>
      </c>
      <c r="F204" s="1645">
        <v>1603741.44</v>
      </c>
      <c r="G204" s="257"/>
    </row>
    <row r="205" spans="1:7" ht="13">
      <c r="A205" s="255"/>
      <c r="B205" s="1225">
        <v>51560</v>
      </c>
      <c r="C205" s="259"/>
      <c r="D205" s="1643">
        <v>1064487210.54</v>
      </c>
      <c r="E205" s="1644">
        <v>20753965.829999998</v>
      </c>
      <c r="F205" s="1645">
        <v>1576299.63</v>
      </c>
      <c r="G205" s="257"/>
    </row>
    <row r="206" spans="1:7" ht="13">
      <c r="A206" s="255"/>
      <c r="B206" s="1225">
        <v>51591</v>
      </c>
      <c r="C206" s="259"/>
      <c r="D206" s="1643">
        <v>1043733244.71</v>
      </c>
      <c r="E206" s="1644">
        <v>20611507.120000001</v>
      </c>
      <c r="F206" s="1645">
        <v>1548178.44</v>
      </c>
      <c r="G206" s="257"/>
    </row>
    <row r="207" spans="1:7" ht="13">
      <c r="A207" s="255"/>
      <c r="B207" s="1225">
        <v>51621</v>
      </c>
      <c r="C207" s="259"/>
      <c r="D207" s="1643">
        <v>1023121737.59</v>
      </c>
      <c r="E207" s="1644">
        <v>20456650.350000001</v>
      </c>
      <c r="F207" s="1645">
        <v>1522111.85</v>
      </c>
      <c r="G207" s="257"/>
    </row>
    <row r="208" spans="1:7" ht="13">
      <c r="A208" s="255"/>
      <c r="B208" s="1225">
        <v>51652</v>
      </c>
      <c r="C208" s="259"/>
      <c r="D208" s="1643">
        <v>1002665087.24</v>
      </c>
      <c r="E208" s="1644">
        <v>20239175.620000001</v>
      </c>
      <c r="F208" s="1645">
        <v>1494769.87</v>
      </c>
      <c r="G208" s="257"/>
    </row>
    <row r="209" spans="1:7" ht="13">
      <c r="A209" s="255"/>
      <c r="B209" s="1225">
        <v>51682</v>
      </c>
      <c r="C209" s="259"/>
      <c r="D209" s="1643">
        <v>982425911.62</v>
      </c>
      <c r="E209" s="1644">
        <v>20069639.210000001</v>
      </c>
      <c r="F209" s="1645">
        <v>1468282.96</v>
      </c>
      <c r="G209" s="257"/>
    </row>
    <row r="210" spans="1:7" ht="13">
      <c r="A210" s="255"/>
      <c r="B210" s="1225">
        <v>51713</v>
      </c>
      <c r="C210" s="259"/>
      <c r="D210" s="1643">
        <v>962356272.40999997</v>
      </c>
      <c r="E210" s="1644">
        <v>19885437.190000001</v>
      </c>
      <c r="F210" s="1645">
        <v>1441525.86</v>
      </c>
      <c r="G210" s="257"/>
    </row>
    <row r="211" spans="1:7" ht="13">
      <c r="A211" s="255"/>
      <c r="B211" s="1225">
        <v>51744</v>
      </c>
      <c r="C211" s="259"/>
      <c r="D211" s="1643">
        <v>942470835.22000003</v>
      </c>
      <c r="E211" s="1644">
        <v>19628437.370000001</v>
      </c>
      <c r="F211" s="1645">
        <v>1415146.09</v>
      </c>
      <c r="G211" s="257"/>
    </row>
    <row r="212" spans="1:7" ht="13">
      <c r="A212" s="255"/>
      <c r="B212" s="1225">
        <v>51774</v>
      </c>
      <c r="C212" s="259"/>
      <c r="D212" s="1643">
        <v>922842397.85000002</v>
      </c>
      <c r="E212" s="1644">
        <v>19330756.559999999</v>
      </c>
      <c r="F212" s="1645">
        <v>1389020.13</v>
      </c>
      <c r="G212" s="257"/>
    </row>
    <row r="213" spans="1:7" ht="13">
      <c r="A213" s="255"/>
      <c r="B213" s="1225">
        <v>51805</v>
      </c>
      <c r="C213" s="259"/>
      <c r="D213" s="1643">
        <v>903511641.28999996</v>
      </c>
      <c r="E213" s="1644">
        <v>19137956.98</v>
      </c>
      <c r="F213" s="1645">
        <v>1362890.92</v>
      </c>
      <c r="G213" s="257"/>
    </row>
    <row r="214" spans="1:7" ht="13">
      <c r="A214" s="255"/>
      <c r="B214" s="1225">
        <v>51835</v>
      </c>
      <c r="C214" s="259"/>
      <c r="D214" s="1643">
        <v>884373684.30999994</v>
      </c>
      <c r="E214" s="1644">
        <v>18874104.850000001</v>
      </c>
      <c r="F214" s="1645">
        <v>1337419.08</v>
      </c>
      <c r="G214" s="257"/>
    </row>
    <row r="215" spans="1:7" ht="13">
      <c r="A215" s="255"/>
      <c r="B215" s="1225">
        <v>51866</v>
      </c>
      <c r="C215" s="259"/>
      <c r="D215" s="1643">
        <v>865499579.46000004</v>
      </c>
      <c r="E215" s="1644">
        <v>18598470.690000001</v>
      </c>
      <c r="F215" s="1645">
        <v>1311738.6200000001</v>
      </c>
      <c r="G215" s="257"/>
    </row>
    <row r="216" spans="1:7" ht="13">
      <c r="A216" s="255"/>
      <c r="B216" s="1225">
        <v>51897</v>
      </c>
      <c r="C216" s="259"/>
      <c r="D216" s="1643">
        <v>846901108.76999998</v>
      </c>
      <c r="E216" s="1644">
        <v>18388907.010000002</v>
      </c>
      <c r="F216" s="1645">
        <v>1286583.1599999999</v>
      </c>
      <c r="G216" s="257"/>
    </row>
    <row r="217" spans="1:7" ht="13">
      <c r="A217" s="255"/>
      <c r="B217" s="1225">
        <v>51925</v>
      </c>
      <c r="C217" s="259"/>
      <c r="D217" s="1643">
        <v>828512201.75999999</v>
      </c>
      <c r="E217" s="1644">
        <v>18144829.379999999</v>
      </c>
      <c r="F217" s="1645">
        <v>1261450.3500000001</v>
      </c>
      <c r="G217" s="257"/>
    </row>
    <row r="218" spans="1:7" ht="13">
      <c r="A218" s="255"/>
      <c r="B218" s="1225">
        <v>51956</v>
      </c>
      <c r="C218" s="259"/>
      <c r="D218" s="1643">
        <v>810367372.38</v>
      </c>
      <c r="E218" s="1644">
        <v>17938010.170000002</v>
      </c>
      <c r="F218" s="1645">
        <v>1235907.08</v>
      </c>
      <c r="G218" s="257"/>
    </row>
    <row r="219" spans="1:7" ht="13">
      <c r="A219" s="255"/>
      <c r="B219" s="1225">
        <v>51986</v>
      </c>
      <c r="C219" s="259"/>
      <c r="D219" s="1643">
        <v>792429362.21000004</v>
      </c>
      <c r="E219" s="1644">
        <v>17747800.420000002</v>
      </c>
      <c r="F219" s="1645">
        <v>1211589.92</v>
      </c>
      <c r="G219" s="257"/>
    </row>
    <row r="220" spans="1:7" ht="13">
      <c r="A220" s="255"/>
      <c r="B220" s="1225">
        <v>52017</v>
      </c>
      <c r="C220" s="259"/>
      <c r="D220" s="1643">
        <v>774681561.78999996</v>
      </c>
      <c r="E220" s="1644">
        <v>17547339.66</v>
      </c>
      <c r="F220" s="1645">
        <v>1186658.8600000001</v>
      </c>
      <c r="G220" s="257"/>
    </row>
    <row r="221" spans="1:7" ht="13">
      <c r="A221" s="255"/>
      <c r="B221" s="1225">
        <v>52047</v>
      </c>
      <c r="C221" s="259"/>
      <c r="D221" s="1643">
        <v>757134222.13</v>
      </c>
      <c r="E221" s="1644">
        <v>17336915.66</v>
      </c>
      <c r="F221" s="1645">
        <v>1162200.1200000001</v>
      </c>
      <c r="G221" s="257"/>
    </row>
    <row r="222" spans="1:7" ht="13">
      <c r="A222" s="255"/>
      <c r="B222" s="1225">
        <v>52078</v>
      </c>
      <c r="C222" s="259"/>
      <c r="D222" s="1643">
        <v>739797306.47000003</v>
      </c>
      <c r="E222" s="1644">
        <v>17125571.75</v>
      </c>
      <c r="F222" s="1645">
        <v>1137839.22</v>
      </c>
      <c r="G222" s="257"/>
    </row>
    <row r="223" spans="1:7" ht="13">
      <c r="A223" s="255"/>
      <c r="B223" s="1225">
        <v>52109</v>
      </c>
      <c r="C223" s="259"/>
      <c r="D223" s="1643">
        <v>722671734.72000003</v>
      </c>
      <c r="E223" s="1644">
        <v>16893383.010000002</v>
      </c>
      <c r="F223" s="1645">
        <v>1113721.44</v>
      </c>
      <c r="G223" s="257"/>
    </row>
    <row r="224" spans="1:7" ht="13">
      <c r="A224" s="255"/>
      <c r="B224" s="1225">
        <v>52139</v>
      </c>
      <c r="C224" s="259"/>
      <c r="D224" s="1643">
        <v>705778351.71000004</v>
      </c>
      <c r="E224" s="1644">
        <v>16627977.48</v>
      </c>
      <c r="F224" s="1645">
        <v>1089852.06</v>
      </c>
      <c r="G224" s="257"/>
    </row>
    <row r="225" spans="1:7" ht="13">
      <c r="A225" s="255"/>
      <c r="B225" s="1225">
        <v>52170</v>
      </c>
      <c r="C225" s="259"/>
      <c r="D225" s="1643">
        <v>689150374.23000002</v>
      </c>
      <c r="E225" s="1644">
        <v>16442441.710000001</v>
      </c>
      <c r="F225" s="1645">
        <v>1066263.53</v>
      </c>
      <c r="G225" s="257"/>
    </row>
    <row r="226" spans="1:7" ht="13">
      <c r="A226" s="255"/>
      <c r="B226" s="1225">
        <v>52200</v>
      </c>
      <c r="C226" s="259"/>
      <c r="D226" s="1643">
        <v>672707932.51999998</v>
      </c>
      <c r="E226" s="1644">
        <v>16229829.810000001</v>
      </c>
      <c r="F226" s="1645">
        <v>1042855.76</v>
      </c>
      <c r="G226" s="257"/>
    </row>
    <row r="227" spans="1:7" ht="13">
      <c r="A227" s="255"/>
      <c r="B227" s="1225">
        <v>52231</v>
      </c>
      <c r="C227" s="259"/>
      <c r="D227" s="1643">
        <v>656478102.71000004</v>
      </c>
      <c r="E227" s="1644">
        <v>15990991.07</v>
      </c>
      <c r="F227" s="1645">
        <v>1019554.96</v>
      </c>
      <c r="G227" s="257"/>
    </row>
    <row r="228" spans="1:7" ht="13">
      <c r="A228" s="255"/>
      <c r="B228" s="1225">
        <v>52262</v>
      </c>
      <c r="C228" s="259"/>
      <c r="D228" s="1643">
        <v>640487111.63999999</v>
      </c>
      <c r="E228" s="1644">
        <v>15748740.58</v>
      </c>
      <c r="F228" s="1645">
        <v>996538.65</v>
      </c>
      <c r="G228" s="257"/>
    </row>
    <row r="229" spans="1:7" ht="13">
      <c r="A229" s="255"/>
      <c r="B229" s="1225">
        <v>52290</v>
      </c>
      <c r="C229" s="259"/>
      <c r="D229" s="1643">
        <v>624738371.05999994</v>
      </c>
      <c r="E229" s="1644">
        <v>15478650.08</v>
      </c>
      <c r="F229" s="1645">
        <v>973829.01</v>
      </c>
      <c r="G229" s="257"/>
    </row>
    <row r="230" spans="1:7" ht="13">
      <c r="A230" s="255"/>
      <c r="B230" s="1225">
        <v>52321</v>
      </c>
      <c r="C230" s="259"/>
      <c r="D230" s="1643">
        <v>609259720.98000002</v>
      </c>
      <c r="E230" s="1644">
        <v>15275717.59</v>
      </c>
      <c r="F230" s="1645">
        <v>951346.51</v>
      </c>
      <c r="G230" s="257"/>
    </row>
    <row r="231" spans="1:7" ht="13">
      <c r="A231" s="255"/>
      <c r="B231" s="1225">
        <v>52351</v>
      </c>
      <c r="C231" s="259"/>
      <c r="D231" s="1643">
        <v>593984003.38999999</v>
      </c>
      <c r="E231" s="1644">
        <v>15037978.369999999</v>
      </c>
      <c r="F231" s="1645">
        <v>929548.81</v>
      </c>
      <c r="G231" s="257"/>
    </row>
    <row r="232" spans="1:7" ht="13">
      <c r="A232" s="255"/>
      <c r="B232" s="1225">
        <v>52382</v>
      </c>
      <c r="C232" s="259"/>
      <c r="D232" s="1643">
        <v>578946025.01999998</v>
      </c>
      <c r="E232" s="1644">
        <v>14774801.699999999</v>
      </c>
      <c r="F232" s="1645">
        <v>907539.61</v>
      </c>
      <c r="G232" s="257"/>
    </row>
    <row r="233" spans="1:7" ht="13">
      <c r="A233" s="255"/>
      <c r="B233" s="1225">
        <v>52412</v>
      </c>
      <c r="C233" s="259"/>
      <c r="D233" s="1643">
        <v>564171223.32000005</v>
      </c>
      <c r="E233" s="1644">
        <v>14547198.83</v>
      </c>
      <c r="F233" s="1645">
        <v>886290.66</v>
      </c>
      <c r="G233" s="257"/>
    </row>
    <row r="234" spans="1:7" ht="13">
      <c r="A234" s="255"/>
      <c r="B234" s="1225">
        <v>52443</v>
      </c>
      <c r="C234" s="259"/>
      <c r="D234" s="1643">
        <v>549624024.49000001</v>
      </c>
      <c r="E234" s="1644">
        <v>14377401.810000001</v>
      </c>
      <c r="F234" s="1645">
        <v>864975.06</v>
      </c>
      <c r="G234" s="257"/>
    </row>
    <row r="235" spans="1:7" ht="13">
      <c r="A235" s="255"/>
      <c r="B235" s="1225">
        <v>52474</v>
      </c>
      <c r="C235" s="259"/>
      <c r="D235" s="1643">
        <v>535246622.68000001</v>
      </c>
      <c r="E235" s="1644">
        <v>14143739.130000001</v>
      </c>
      <c r="F235" s="1645">
        <v>844099.04</v>
      </c>
      <c r="G235" s="257"/>
    </row>
    <row r="236" spans="1:7" ht="13">
      <c r="A236" s="255"/>
      <c r="B236" s="1225">
        <v>52504</v>
      </c>
      <c r="C236" s="259"/>
      <c r="D236" s="1643">
        <v>521102883.55000001</v>
      </c>
      <c r="E236" s="1644">
        <v>13867701.560000001</v>
      </c>
      <c r="F236" s="1645">
        <v>823577.08</v>
      </c>
      <c r="G236" s="257"/>
    </row>
    <row r="237" spans="1:7" ht="13">
      <c r="A237" s="255"/>
      <c r="B237" s="1225">
        <v>52535</v>
      </c>
      <c r="C237" s="259"/>
      <c r="D237" s="1643">
        <v>507235181.99000001</v>
      </c>
      <c r="E237" s="1644">
        <v>13648857.75</v>
      </c>
      <c r="F237" s="1645">
        <v>803433.46</v>
      </c>
      <c r="G237" s="257"/>
    </row>
    <row r="238" spans="1:7" ht="13">
      <c r="A238" s="255"/>
      <c r="B238" s="1225">
        <v>52565</v>
      </c>
      <c r="C238" s="259"/>
      <c r="D238" s="1643">
        <v>493586324.24000001</v>
      </c>
      <c r="E238" s="1644">
        <v>13451186.460000001</v>
      </c>
      <c r="F238" s="1645">
        <v>783676.09</v>
      </c>
      <c r="G238" s="257"/>
    </row>
    <row r="239" spans="1:7" ht="13">
      <c r="A239" s="255">
        <v>226</v>
      </c>
      <c r="B239" s="1225">
        <v>52596</v>
      </c>
      <c r="C239" s="259"/>
      <c r="D239" s="1643">
        <v>480135137.77999997</v>
      </c>
      <c r="E239" s="1644">
        <v>13232113.359999999</v>
      </c>
      <c r="F239" s="1645">
        <v>764256.63</v>
      </c>
      <c r="G239" s="257"/>
    </row>
    <row r="240" spans="1:7" ht="13">
      <c r="B240" s="1225">
        <v>52627</v>
      </c>
      <c r="C240" s="259"/>
      <c r="D240" s="1643">
        <v>466903024.42000002</v>
      </c>
      <c r="E240" s="1644">
        <v>13024923.050000001</v>
      </c>
      <c r="F240" s="1645">
        <v>745182.83</v>
      </c>
    </row>
    <row r="241" spans="2:6" ht="13">
      <c r="B241" s="1225">
        <v>52656</v>
      </c>
      <c r="C241" s="259"/>
      <c r="D241" s="1643">
        <v>453878101.37</v>
      </c>
      <c r="E241" s="1644">
        <v>12807056.880000001</v>
      </c>
      <c r="F241" s="1645">
        <v>726454.56</v>
      </c>
    </row>
    <row r="242" spans="2:6" ht="13">
      <c r="B242" s="1225">
        <v>52687</v>
      </c>
      <c r="C242" s="259"/>
      <c r="D242" s="1643">
        <v>441071044.49000001</v>
      </c>
      <c r="E242" s="1644">
        <v>12640282.119999999</v>
      </c>
      <c r="F242" s="1645">
        <v>708020.99</v>
      </c>
    </row>
    <row r="243" spans="2:6" ht="13">
      <c r="B243" s="1225">
        <v>52717</v>
      </c>
      <c r="C243" s="259"/>
      <c r="D243" s="1643">
        <v>428430762.37</v>
      </c>
      <c r="E243" s="1644">
        <v>12441221.869999999</v>
      </c>
      <c r="F243" s="1645">
        <v>689912.54</v>
      </c>
    </row>
    <row r="244" spans="2:6" ht="13">
      <c r="B244" s="1225">
        <v>52748</v>
      </c>
      <c r="C244" s="259"/>
      <c r="D244" s="1643">
        <v>415989540.5</v>
      </c>
      <c r="E244" s="1644">
        <v>12257993.93</v>
      </c>
      <c r="F244" s="1645">
        <v>672155.86</v>
      </c>
    </row>
    <row r="245" spans="2:6" ht="13">
      <c r="B245" s="1225">
        <v>52778</v>
      </c>
      <c r="C245" s="259"/>
      <c r="D245" s="1643">
        <v>403731546.56999999</v>
      </c>
      <c r="E245" s="1644">
        <v>12060355.15</v>
      </c>
      <c r="F245" s="1645">
        <v>654849.31000000006</v>
      </c>
    </row>
    <row r="246" spans="2:6" ht="13">
      <c r="B246" s="1225">
        <v>52809</v>
      </c>
      <c r="C246" s="259"/>
      <c r="D246" s="1643">
        <v>391671191.42000002</v>
      </c>
      <c r="E246" s="1644">
        <v>11884660.23</v>
      </c>
      <c r="F246" s="1645">
        <v>637849.80000000005</v>
      </c>
    </row>
    <row r="247" spans="2:6" ht="13">
      <c r="B247" s="1225">
        <v>52840</v>
      </c>
      <c r="C247" s="259"/>
      <c r="D247" s="1643">
        <v>379786531.19</v>
      </c>
      <c r="E247" s="1644">
        <v>11659256.99</v>
      </c>
      <c r="F247" s="1645">
        <v>621231.02</v>
      </c>
    </row>
    <row r="248" spans="2:6" ht="13">
      <c r="B248" s="1225">
        <v>52870</v>
      </c>
      <c r="C248" s="259"/>
      <c r="D248" s="1643">
        <v>368127274.19999999</v>
      </c>
      <c r="E248" s="1644">
        <v>11393373.039999999</v>
      </c>
      <c r="F248" s="1645">
        <v>604965.59</v>
      </c>
    </row>
    <row r="249" spans="2:6" ht="13">
      <c r="B249" s="1225">
        <v>52901</v>
      </c>
      <c r="C249" s="259"/>
      <c r="D249" s="1643">
        <v>356733901.16000003</v>
      </c>
      <c r="E249" s="1644">
        <v>11258924.970000001</v>
      </c>
      <c r="F249" s="1645">
        <v>589332.03</v>
      </c>
    </row>
    <row r="250" spans="2:6" ht="13">
      <c r="B250" s="1225">
        <v>52931</v>
      </c>
      <c r="C250" s="259"/>
      <c r="D250" s="1643">
        <v>345474976.19</v>
      </c>
      <c r="E250" s="1644">
        <v>11116336</v>
      </c>
      <c r="F250" s="1645">
        <v>573512.16</v>
      </c>
    </row>
    <row r="251" spans="2:6" ht="13">
      <c r="B251" s="1225">
        <v>52962</v>
      </c>
      <c r="C251" s="259"/>
      <c r="D251" s="1643">
        <v>334358640.19</v>
      </c>
      <c r="E251" s="1644">
        <v>10951178.23</v>
      </c>
      <c r="F251" s="1645">
        <v>557931.55000000005</v>
      </c>
    </row>
    <row r="252" spans="2:6" ht="13">
      <c r="B252" s="1225">
        <v>52993</v>
      </c>
      <c r="C252" s="259"/>
      <c r="D252" s="1643">
        <v>323407461.95999998</v>
      </c>
      <c r="E252" s="1644">
        <v>10825621.529999999</v>
      </c>
      <c r="F252" s="1645">
        <v>542578.57999999996</v>
      </c>
    </row>
    <row r="253" spans="2:6" ht="13">
      <c r="B253" s="1225">
        <v>53021</v>
      </c>
      <c r="C253" s="259"/>
      <c r="D253" s="1643">
        <v>312581840.43000001</v>
      </c>
      <c r="E253" s="1644">
        <v>10666580.779999999</v>
      </c>
      <c r="F253" s="1645">
        <v>527240.76</v>
      </c>
    </row>
    <row r="254" spans="2:6" ht="13">
      <c r="B254" s="1225">
        <v>53052</v>
      </c>
      <c r="C254" s="259"/>
      <c r="D254" s="1643">
        <v>301915259.64999998</v>
      </c>
      <c r="E254" s="1644">
        <v>10521431.460000001</v>
      </c>
      <c r="F254" s="1645">
        <v>512048.83</v>
      </c>
    </row>
    <row r="255" spans="2:6" ht="13">
      <c r="B255" s="1225">
        <v>53082</v>
      </c>
      <c r="C255" s="259"/>
      <c r="D255" s="1643">
        <v>291393828.19</v>
      </c>
      <c r="E255" s="1644">
        <v>10419557.01</v>
      </c>
      <c r="F255" s="1645">
        <v>497066.7</v>
      </c>
    </row>
    <row r="256" spans="2:6" ht="13">
      <c r="B256" s="1225">
        <v>53113</v>
      </c>
      <c r="C256" s="259"/>
      <c r="D256" s="1643">
        <v>280974271.18000001</v>
      </c>
      <c r="E256" s="1644">
        <v>10334882.439999999</v>
      </c>
      <c r="F256" s="1645">
        <v>482166.13</v>
      </c>
    </row>
    <row r="257" spans="2:6" ht="13">
      <c r="B257" s="1225">
        <v>53143</v>
      </c>
      <c r="C257" s="259"/>
      <c r="D257" s="1643">
        <v>270639388.74000001</v>
      </c>
      <c r="E257" s="1644">
        <v>10280079.880000001</v>
      </c>
      <c r="F257" s="1645">
        <v>467340.01</v>
      </c>
    </row>
    <row r="258" spans="2:6" ht="13">
      <c r="B258" s="1225">
        <v>53174</v>
      </c>
      <c r="C258" s="259"/>
      <c r="D258" s="1643">
        <v>260359308.86000001</v>
      </c>
      <c r="E258" s="1644">
        <v>10144711.15</v>
      </c>
      <c r="F258" s="1645">
        <v>452556.23</v>
      </c>
    </row>
    <row r="259" spans="2:6" ht="13">
      <c r="B259" s="1225">
        <v>53205</v>
      </c>
      <c r="C259" s="259"/>
      <c r="D259" s="1643">
        <v>250214597.71000001</v>
      </c>
      <c r="E259" s="1644">
        <v>10042052.4</v>
      </c>
      <c r="F259" s="1645">
        <v>437902.9</v>
      </c>
    </row>
    <row r="260" spans="2:6" ht="13">
      <c r="B260" s="1225">
        <v>53235</v>
      </c>
      <c r="C260" s="259"/>
      <c r="D260" s="1643">
        <v>240172545.31</v>
      </c>
      <c r="E260" s="1644">
        <v>9928374.0299999993</v>
      </c>
      <c r="F260" s="1645">
        <v>423339.72</v>
      </c>
    </row>
    <row r="261" spans="2:6" ht="13">
      <c r="B261" s="1225">
        <v>53266</v>
      </c>
      <c r="C261" s="259"/>
      <c r="D261" s="1643">
        <v>230244171.28</v>
      </c>
      <c r="E261" s="1644">
        <v>9821888.7200000007</v>
      </c>
      <c r="F261" s="1645">
        <v>408932.73</v>
      </c>
    </row>
    <row r="262" spans="2:6" ht="13">
      <c r="B262" s="1225">
        <v>53296</v>
      </c>
      <c r="C262" s="259"/>
      <c r="D262" s="1643">
        <v>220422282.56</v>
      </c>
      <c r="E262" s="1644">
        <v>9689134.3699999992</v>
      </c>
      <c r="F262" s="1645">
        <v>394572.32</v>
      </c>
    </row>
    <row r="263" spans="2:6" ht="13">
      <c r="B263" s="1225">
        <v>53327</v>
      </c>
      <c r="C263" s="259"/>
      <c r="D263" s="1643">
        <v>210733148.19</v>
      </c>
      <c r="E263" s="1644">
        <v>9546640.7300000004</v>
      </c>
      <c r="F263" s="1645">
        <v>380387.37</v>
      </c>
    </row>
    <row r="264" spans="2:6" ht="13">
      <c r="B264" s="1225">
        <v>53358</v>
      </c>
      <c r="C264" s="259"/>
      <c r="D264" s="1643">
        <v>201186507.46000001</v>
      </c>
      <c r="E264" s="1644">
        <v>9400300.2899999991</v>
      </c>
      <c r="F264" s="1645">
        <v>366360.13</v>
      </c>
    </row>
    <row r="265" spans="2:6" ht="13">
      <c r="B265" s="1225">
        <v>53386</v>
      </c>
      <c r="C265" s="259"/>
      <c r="D265" s="1643">
        <v>191786207.16999999</v>
      </c>
      <c r="E265" s="1644">
        <v>9281243.4299999997</v>
      </c>
      <c r="F265" s="1645">
        <v>352474.48</v>
      </c>
    </row>
    <row r="266" spans="2:6" ht="13">
      <c r="B266" s="1225">
        <v>53417</v>
      </c>
      <c r="C266" s="259"/>
      <c r="D266" s="1643">
        <v>182504963.74000001</v>
      </c>
      <c r="E266" s="1644">
        <v>9172558.1099999994</v>
      </c>
      <c r="F266" s="1645">
        <v>338745.32</v>
      </c>
    </row>
    <row r="267" spans="2:6" ht="13">
      <c r="B267" s="1225">
        <v>53447</v>
      </c>
      <c r="C267" s="259"/>
      <c r="D267" s="1643">
        <v>173332405.63</v>
      </c>
      <c r="E267" s="1644">
        <v>9071247.0500000007</v>
      </c>
      <c r="F267" s="1645">
        <v>325166.45</v>
      </c>
    </row>
    <row r="268" spans="2:6" ht="13">
      <c r="B268" s="1225">
        <v>53478</v>
      </c>
      <c r="C268" s="259"/>
      <c r="D268" s="1643">
        <v>164261158.58000001</v>
      </c>
      <c r="E268" s="1644">
        <v>8932799.3800000008</v>
      </c>
      <c r="F268" s="1645">
        <v>311433.23</v>
      </c>
    </row>
    <row r="269" spans="2:6" ht="13">
      <c r="B269" s="1225">
        <v>53508</v>
      </c>
      <c r="C269" s="259"/>
      <c r="D269" s="1643">
        <v>155328359.19999999</v>
      </c>
      <c r="E269" s="1644">
        <v>8815861.4399999995</v>
      </c>
      <c r="F269" s="1645">
        <v>297993.64</v>
      </c>
    </row>
    <row r="270" spans="2:6" ht="13">
      <c r="B270" s="1225">
        <v>53539</v>
      </c>
      <c r="C270" s="259"/>
      <c r="D270" s="1643">
        <v>146512497.75999999</v>
      </c>
      <c r="E270" s="1644">
        <v>8641416.5099999998</v>
      </c>
      <c r="F270" s="1645">
        <v>284650.58</v>
      </c>
    </row>
    <row r="271" spans="2:6" ht="13">
      <c r="B271" s="1225">
        <v>53570</v>
      </c>
      <c r="C271" s="259"/>
      <c r="D271" s="1643">
        <v>137871081.25</v>
      </c>
      <c r="E271" s="1644">
        <v>8434554.8599999994</v>
      </c>
      <c r="F271" s="1645">
        <v>271478.21000000002</v>
      </c>
    </row>
    <row r="272" spans="2:6" ht="13">
      <c r="B272" s="1225">
        <v>53600</v>
      </c>
      <c r="C272" s="259"/>
      <c r="D272" s="1643">
        <v>129436526.39</v>
      </c>
      <c r="E272" s="1644">
        <v>8091597.5999999996</v>
      </c>
      <c r="F272" s="1645">
        <v>258501.02</v>
      </c>
    </row>
    <row r="273" spans="2:6" ht="13">
      <c r="B273" s="1225">
        <v>53631</v>
      </c>
      <c r="C273" s="259"/>
      <c r="D273" s="1643">
        <v>121344928.79000001</v>
      </c>
      <c r="E273" s="1644">
        <v>7834184.04</v>
      </c>
      <c r="F273" s="1645">
        <v>245940.85</v>
      </c>
    </row>
    <row r="274" spans="2:6" ht="13">
      <c r="B274" s="1225">
        <v>53661</v>
      </c>
      <c r="C274" s="259"/>
      <c r="D274" s="1643">
        <v>113510744.75</v>
      </c>
      <c r="E274" s="1644">
        <v>7521547.6500000004</v>
      </c>
      <c r="F274" s="1645">
        <v>233594.55</v>
      </c>
    </row>
    <row r="275" spans="2:6" ht="13">
      <c r="B275" s="1225">
        <v>53692</v>
      </c>
      <c r="C275" s="259"/>
      <c r="D275" s="1643">
        <v>105989197.09999999</v>
      </c>
      <c r="E275" s="1644">
        <v>7225499.9400000004</v>
      </c>
      <c r="F275" s="1645">
        <v>221256.1</v>
      </c>
    </row>
    <row r="276" spans="2:6" ht="13">
      <c r="B276" s="1225">
        <v>53723</v>
      </c>
      <c r="C276" s="259"/>
      <c r="D276" s="1643">
        <v>98763697.159999996</v>
      </c>
      <c r="E276" s="1644">
        <v>6946092.8700000001</v>
      </c>
      <c r="F276" s="1645">
        <v>209417.64</v>
      </c>
    </row>
    <row r="277" spans="2:6" ht="13">
      <c r="B277" s="1225">
        <v>53751</v>
      </c>
      <c r="C277" s="259"/>
      <c r="D277" s="1643">
        <v>91817604.290000007</v>
      </c>
      <c r="E277" s="1644">
        <v>6678094.5999999996</v>
      </c>
      <c r="F277" s="1645">
        <v>197763.34</v>
      </c>
    </row>
    <row r="278" spans="2:6" ht="13">
      <c r="B278" s="1225">
        <v>53782</v>
      </c>
      <c r="C278" s="259"/>
      <c r="D278" s="1643">
        <v>85139509.689999998</v>
      </c>
      <c r="E278" s="1644">
        <v>6438505.1500000004</v>
      </c>
      <c r="F278" s="1645">
        <v>186471.19</v>
      </c>
    </row>
    <row r="279" spans="2:6" ht="13">
      <c r="B279" s="1225">
        <v>53812</v>
      </c>
      <c r="C279" s="259"/>
      <c r="D279" s="1643">
        <v>78701004.540000007</v>
      </c>
      <c r="E279" s="1644">
        <v>6198169.9699999997</v>
      </c>
      <c r="F279" s="1645">
        <v>175133.36</v>
      </c>
    </row>
    <row r="280" spans="2:6" ht="13">
      <c r="B280" s="1225">
        <v>53843</v>
      </c>
      <c r="C280" s="259"/>
      <c r="D280" s="1643">
        <v>72502834.569999993</v>
      </c>
      <c r="E280" s="1644">
        <v>5942956.0999999996</v>
      </c>
      <c r="F280" s="1645">
        <v>164161.89000000001</v>
      </c>
    </row>
    <row r="281" spans="2:6" ht="13">
      <c r="B281" s="1225">
        <v>53873</v>
      </c>
      <c r="C281" s="259"/>
      <c r="D281" s="1643">
        <v>66559878.469999999</v>
      </c>
      <c r="E281" s="1644">
        <v>5632231.4199999999</v>
      </c>
      <c r="F281" s="1645">
        <v>153414.60999999999</v>
      </c>
    </row>
    <row r="282" spans="2:6" ht="13">
      <c r="B282" s="1225">
        <v>53904</v>
      </c>
      <c r="C282" s="259"/>
      <c r="D282" s="1643">
        <v>60927647.049999997</v>
      </c>
      <c r="E282" s="1644">
        <v>5298791.9000000004</v>
      </c>
      <c r="F282" s="1645">
        <v>142934.01</v>
      </c>
    </row>
    <row r="283" spans="2:6" ht="13">
      <c r="B283" s="1225">
        <v>53935</v>
      </c>
      <c r="C283" s="259"/>
      <c r="D283" s="1643">
        <v>55628855.149999999</v>
      </c>
      <c r="E283" s="1644">
        <v>5006055.92</v>
      </c>
      <c r="F283" s="1645">
        <v>132941.32</v>
      </c>
    </row>
    <row r="284" spans="2:6" ht="13">
      <c r="B284" s="1225">
        <v>53965</v>
      </c>
      <c r="C284" s="259"/>
      <c r="D284" s="1643">
        <v>50622799.229999997</v>
      </c>
      <c r="E284" s="1644">
        <v>4630939.0999999996</v>
      </c>
      <c r="F284" s="1645">
        <v>122919.38</v>
      </c>
    </row>
    <row r="285" spans="2:6" ht="13">
      <c r="B285" s="1225">
        <v>53996</v>
      </c>
      <c r="C285" s="259"/>
      <c r="D285" s="1643">
        <v>45991860.130000003</v>
      </c>
      <c r="E285" s="1644">
        <v>4357845.62</v>
      </c>
      <c r="F285" s="1645">
        <v>113460.28</v>
      </c>
    </row>
    <row r="286" spans="2:6" ht="13">
      <c r="B286" s="1225">
        <v>54026</v>
      </c>
      <c r="C286" s="259"/>
      <c r="D286" s="1643">
        <v>41634014.509999998</v>
      </c>
      <c r="E286" s="1644">
        <v>4083462.06</v>
      </c>
      <c r="F286" s="1645">
        <v>104320.63</v>
      </c>
    </row>
    <row r="287" spans="2:6" ht="13">
      <c r="B287" s="1225">
        <v>54057</v>
      </c>
      <c r="C287" s="259"/>
      <c r="D287" s="1643">
        <v>37550552.450000003</v>
      </c>
      <c r="E287" s="1644">
        <v>3822636.16</v>
      </c>
      <c r="F287" s="1645">
        <v>95534.61</v>
      </c>
    </row>
    <row r="288" spans="2:6" ht="13">
      <c r="B288" s="1225">
        <v>54088</v>
      </c>
      <c r="C288" s="259"/>
      <c r="D288" s="1643">
        <v>33727916.289999999</v>
      </c>
      <c r="E288" s="1644">
        <v>3583382.44</v>
      </c>
      <c r="F288" s="1645">
        <v>87095.34</v>
      </c>
    </row>
    <row r="289" spans="2:6" ht="13">
      <c r="B289" s="1225">
        <v>54117</v>
      </c>
      <c r="C289" s="259"/>
      <c r="D289" s="1643">
        <v>30144533.850000001</v>
      </c>
      <c r="E289" s="1644">
        <v>3299187.24</v>
      </c>
      <c r="F289" s="1645">
        <v>78981.69</v>
      </c>
    </row>
    <row r="290" spans="2:6" ht="13">
      <c r="B290" s="1225">
        <v>54148</v>
      </c>
      <c r="C290" s="259"/>
      <c r="D290" s="1643">
        <v>26845346.609999999</v>
      </c>
      <c r="E290" s="1644">
        <v>3052709.64</v>
      </c>
      <c r="F290" s="1645">
        <v>71284.350000000006</v>
      </c>
    </row>
    <row r="291" spans="2:6" ht="13">
      <c r="B291" s="1225">
        <v>54178</v>
      </c>
      <c r="C291" s="259"/>
      <c r="D291" s="1643">
        <v>23792636.969999999</v>
      </c>
      <c r="E291" s="1644">
        <v>2797361.57</v>
      </c>
      <c r="F291" s="1645">
        <v>63988.24</v>
      </c>
    </row>
    <row r="292" spans="2:6" ht="13">
      <c r="B292" s="1225">
        <v>54209</v>
      </c>
      <c r="C292" s="259"/>
      <c r="D292" s="1643">
        <v>20995275.399999999</v>
      </c>
      <c r="E292" s="1644">
        <v>2548136.2799999998</v>
      </c>
      <c r="F292" s="1645">
        <v>57124.97</v>
      </c>
    </row>
    <row r="293" spans="2:6" ht="13">
      <c r="B293" s="1225">
        <v>54239</v>
      </c>
      <c r="C293" s="259"/>
      <c r="D293" s="1643">
        <v>18447139.120000001</v>
      </c>
      <c r="E293" s="1644">
        <v>2346307.08</v>
      </c>
      <c r="F293" s="1645">
        <v>50744.83</v>
      </c>
    </row>
    <row r="294" spans="2:6" ht="13">
      <c r="B294" s="1225">
        <v>54270</v>
      </c>
      <c r="C294" s="259"/>
      <c r="D294" s="1643">
        <v>16100832.039999999</v>
      </c>
      <c r="E294" s="1644">
        <v>2171231.2200000002</v>
      </c>
      <c r="F294" s="1645">
        <v>44763.85</v>
      </c>
    </row>
    <row r="295" spans="2:6" ht="13">
      <c r="B295" s="1225">
        <v>54301</v>
      </c>
      <c r="C295" s="259"/>
      <c r="D295" s="1643">
        <v>13929600.82</v>
      </c>
      <c r="E295" s="1644">
        <v>1952328.91</v>
      </c>
      <c r="F295" s="1645">
        <v>39135.01</v>
      </c>
    </row>
    <row r="296" spans="2:6" ht="13">
      <c r="B296" s="1225">
        <v>54331</v>
      </c>
      <c r="C296" s="259"/>
      <c r="D296" s="1643">
        <v>11977271.91</v>
      </c>
      <c r="E296" s="1644">
        <v>1769917.89</v>
      </c>
      <c r="F296" s="1645">
        <v>33992.89</v>
      </c>
    </row>
    <row r="297" spans="2:6" ht="13">
      <c r="B297" s="1225">
        <v>54362</v>
      </c>
      <c r="C297" s="259"/>
      <c r="D297" s="1643">
        <v>10207354.02</v>
      </c>
      <c r="E297" s="1644">
        <v>1608783.02</v>
      </c>
      <c r="F297" s="1645">
        <v>29254.52</v>
      </c>
    </row>
    <row r="298" spans="2:6" ht="13">
      <c r="B298" s="1225">
        <v>54392</v>
      </c>
      <c r="C298" s="259"/>
      <c r="D298" s="1643">
        <v>8598571</v>
      </c>
      <c r="E298" s="1644">
        <v>1452748.69</v>
      </c>
      <c r="F298" s="1645">
        <v>24879.279999999999</v>
      </c>
    </row>
    <row r="299" spans="2:6" ht="13">
      <c r="B299" s="1225">
        <v>54423</v>
      </c>
      <c r="C299" s="259"/>
      <c r="D299" s="1643">
        <v>7145822.3099999996</v>
      </c>
      <c r="E299" s="1644">
        <v>1307117.1000000001</v>
      </c>
      <c r="F299" s="1645">
        <v>20886.900000000001</v>
      </c>
    </row>
    <row r="300" spans="2:6" ht="13">
      <c r="B300" s="1225">
        <v>54454</v>
      </c>
      <c r="C300" s="259"/>
      <c r="D300" s="1643">
        <v>5838705.21</v>
      </c>
      <c r="E300" s="1644">
        <v>1220427.74</v>
      </c>
      <c r="F300" s="1645">
        <v>17216.55</v>
      </c>
    </row>
    <row r="301" spans="2:6" ht="13">
      <c r="B301" s="1225">
        <v>54482</v>
      </c>
      <c r="C301" s="259"/>
      <c r="D301" s="1643">
        <v>4618277.47</v>
      </c>
      <c r="E301" s="1644">
        <v>1074710.79</v>
      </c>
      <c r="F301" s="1645">
        <v>13738.02</v>
      </c>
    </row>
    <row r="302" spans="2:6" ht="13">
      <c r="B302" s="1225">
        <v>54513</v>
      </c>
      <c r="C302" s="259"/>
      <c r="D302" s="1643">
        <v>3543566.68</v>
      </c>
      <c r="E302" s="1644">
        <v>988520.29</v>
      </c>
      <c r="F302" s="1645">
        <v>10570.74</v>
      </c>
    </row>
    <row r="303" spans="2:6" ht="13">
      <c r="B303" s="1225">
        <v>54543</v>
      </c>
      <c r="C303" s="259"/>
      <c r="D303" s="1643">
        <v>2555046.39</v>
      </c>
      <c r="E303" s="1644">
        <v>837322.13</v>
      </c>
      <c r="F303" s="1645">
        <v>7605.12</v>
      </c>
    </row>
    <row r="304" spans="2:6" ht="13">
      <c r="B304" s="1225">
        <v>54574</v>
      </c>
      <c r="C304" s="259"/>
      <c r="D304" s="1643">
        <v>1717724.26</v>
      </c>
      <c r="E304" s="1644">
        <v>667233.29</v>
      </c>
      <c r="F304" s="1645">
        <v>5053.34</v>
      </c>
    </row>
    <row r="305" spans="2:6" ht="13">
      <c r="B305" s="1225">
        <v>54604</v>
      </c>
      <c r="D305" s="1643">
        <v>1050490.97</v>
      </c>
      <c r="E305" s="1644">
        <v>490776.6</v>
      </c>
      <c r="F305" s="1645">
        <v>3033.98</v>
      </c>
    </row>
    <row r="306" spans="2:6" ht="13">
      <c r="B306" s="1225">
        <v>54635</v>
      </c>
      <c r="D306" s="1643">
        <v>559714.37</v>
      </c>
      <c r="E306" s="1644">
        <v>331071.09000000003</v>
      </c>
      <c r="F306" s="1645">
        <v>1570.3</v>
      </c>
    </row>
    <row r="307" spans="2:6" ht="13">
      <c r="B307" s="1225">
        <v>54666</v>
      </c>
      <c r="D307" s="1643">
        <v>228643.28</v>
      </c>
      <c r="E307" s="1644">
        <v>197234.89</v>
      </c>
      <c r="F307" s="1645">
        <v>599.30999999999995</v>
      </c>
    </row>
    <row r="308" spans="2:6" ht="13">
      <c r="B308" s="1225">
        <v>54696</v>
      </c>
      <c r="D308" s="1643">
        <v>31408.39</v>
      </c>
      <c r="E308" s="1644">
        <v>8148.12</v>
      </c>
      <c r="F308" s="1645">
        <v>29.42</v>
      </c>
    </row>
    <row r="309" spans="2:6" ht="13">
      <c r="B309" s="1225">
        <v>54727</v>
      </c>
      <c r="D309" s="1643">
        <v>23260.27</v>
      </c>
      <c r="E309" s="1644">
        <v>5273.42</v>
      </c>
      <c r="F309" s="1645">
        <v>21.54</v>
      </c>
    </row>
    <row r="310" spans="2:6" ht="13">
      <c r="B310" s="1225">
        <v>54757</v>
      </c>
      <c r="D310" s="1643">
        <v>17986.849999999999</v>
      </c>
      <c r="E310" s="1644">
        <v>2857.7</v>
      </c>
      <c r="F310" s="1645">
        <v>16.350000000000001</v>
      </c>
    </row>
    <row r="311" spans="2:6" ht="13">
      <c r="B311" s="1225">
        <v>54788</v>
      </c>
      <c r="D311" s="1643">
        <v>15129.15</v>
      </c>
      <c r="E311" s="1644">
        <v>2860.23</v>
      </c>
      <c r="F311" s="1645">
        <v>13.82</v>
      </c>
    </row>
    <row r="312" spans="2:6" ht="13">
      <c r="B312" s="1225">
        <v>54819</v>
      </c>
      <c r="D312" s="1643">
        <v>12268.92</v>
      </c>
      <c r="E312" s="1644">
        <v>2862.61</v>
      </c>
      <c r="F312" s="1645">
        <v>11.3</v>
      </c>
    </row>
    <row r="313" spans="2:6" ht="13">
      <c r="B313" s="1225">
        <v>54847</v>
      </c>
      <c r="D313" s="1643">
        <v>9406.31</v>
      </c>
      <c r="E313" s="1644">
        <v>2112.08</v>
      </c>
      <c r="F313" s="1645">
        <v>8.75</v>
      </c>
    </row>
    <row r="314" spans="2:6" ht="13">
      <c r="B314" s="1225">
        <v>54878</v>
      </c>
      <c r="D314" s="1643">
        <v>7294.23</v>
      </c>
      <c r="E314" s="1644">
        <v>2112.7600000000002</v>
      </c>
      <c r="F314" s="1645">
        <v>6.76</v>
      </c>
    </row>
    <row r="315" spans="2:6" ht="13">
      <c r="B315" s="1225">
        <v>54908</v>
      </c>
      <c r="D315" s="1643">
        <v>5181.47</v>
      </c>
      <c r="E315" s="1644">
        <v>1628.66</v>
      </c>
      <c r="F315" s="1645">
        <v>4.7699999999999996</v>
      </c>
    </row>
    <row r="316" spans="2:6" ht="13">
      <c r="B316" s="1225">
        <v>54939</v>
      </c>
      <c r="D316" s="1643">
        <v>3552.81</v>
      </c>
      <c r="E316" s="1644">
        <v>1630.2</v>
      </c>
      <c r="F316" s="1645">
        <v>3.15</v>
      </c>
    </row>
    <row r="317" spans="2:6" ht="13">
      <c r="B317" s="1225">
        <v>54969</v>
      </c>
      <c r="D317" s="1643">
        <v>1922.61</v>
      </c>
      <c r="E317" s="1644">
        <v>961.07</v>
      </c>
      <c r="F317" s="1645">
        <v>1.52</v>
      </c>
    </row>
    <row r="318" spans="2:6" ht="13">
      <c r="B318" s="1225">
        <v>55000</v>
      </c>
      <c r="D318" s="1643">
        <v>961.54</v>
      </c>
      <c r="E318" s="1644">
        <v>961.54</v>
      </c>
      <c r="F318" s="1645">
        <v>0.76</v>
      </c>
    </row>
    <row r="319" spans="2:6" ht="13">
      <c r="B319" s="1225"/>
      <c r="D319" s="1643"/>
      <c r="E319" s="1644"/>
      <c r="F319" s="1645"/>
    </row>
    <row r="320" spans="2:6" ht="13">
      <c r="B320" s="1225"/>
      <c r="D320" s="1643"/>
      <c r="E320" s="1644"/>
      <c r="F320" s="1645"/>
    </row>
    <row r="321" spans="2:6" ht="13">
      <c r="B321" s="1225"/>
      <c r="D321" s="1643"/>
      <c r="E321" s="1644"/>
      <c r="F321" s="1645"/>
    </row>
    <row r="322" spans="2:6" ht="13">
      <c r="B322" s="1225"/>
      <c r="D322" s="1643"/>
      <c r="E322" s="1644"/>
      <c r="F322" s="1645"/>
    </row>
    <row r="323" spans="2:6" ht="13.5" thickBot="1">
      <c r="B323" s="1650"/>
      <c r="D323" s="1646"/>
      <c r="E323" s="1647"/>
      <c r="F323" s="1648"/>
    </row>
  </sheetData>
  <mergeCells count="4">
    <mergeCell ref="B10:B12"/>
    <mergeCell ref="D10:D12"/>
    <mergeCell ref="E10:E12"/>
    <mergeCell ref="F10:F12"/>
  </mergeCells>
  <conditionalFormatting sqref="B13:B323">
    <cfRule type="cellIs" dxfId="54"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I13" sqref="I13"/>
    </sheetView>
  </sheetViews>
  <sheetFormatPr defaultColWidth="10.81640625" defaultRowHeight="14.5"/>
  <cols>
    <col min="1" max="1" width="3.453125" style="36" customWidth="1"/>
    <col min="2" max="3" width="20.1796875" style="36" customWidth="1"/>
    <col min="4" max="4" width="20.1796875" style="57" customWidth="1"/>
    <col min="5" max="30" width="19.7265625" style="36" customWidth="1"/>
    <col min="31" max="16384" width="10.81640625" style="36"/>
  </cols>
  <sheetData>
    <row r="1" spans="1:30">
      <c r="A1" s="35"/>
      <c r="B1" s="35"/>
      <c r="C1" s="35"/>
      <c r="D1" s="1607"/>
      <c r="E1" s="35"/>
      <c r="F1" s="35"/>
      <c r="G1" s="35"/>
      <c r="H1" s="35"/>
      <c r="I1" s="35"/>
      <c r="J1" s="35"/>
      <c r="K1" s="35"/>
      <c r="L1" s="35"/>
      <c r="M1" s="35"/>
      <c r="N1" s="35"/>
      <c r="O1" s="35"/>
      <c r="P1" s="35"/>
      <c r="Q1" s="35"/>
      <c r="R1" s="35"/>
    </row>
    <row r="2" spans="1:30">
      <c r="A2" s="35"/>
      <c r="B2" s="37"/>
      <c r="C2" s="37"/>
      <c r="D2" s="1608"/>
      <c r="E2" s="37"/>
      <c r="F2" s="37"/>
      <c r="G2" s="37"/>
      <c r="H2" s="37"/>
      <c r="I2" s="37"/>
      <c r="J2" s="37"/>
      <c r="K2" s="37"/>
      <c r="L2" s="37"/>
      <c r="M2" s="37"/>
      <c r="N2" s="37"/>
      <c r="O2" s="37"/>
      <c r="P2" s="37"/>
      <c r="Q2" s="37"/>
      <c r="R2" s="37"/>
    </row>
    <row r="3" spans="1:30" ht="14.5" customHeight="1">
      <c r="A3" s="35"/>
      <c r="B3" s="37"/>
      <c r="C3" s="37"/>
      <c r="D3" s="1608"/>
      <c r="E3" s="37"/>
      <c r="F3" s="37"/>
      <c r="G3" s="37"/>
      <c r="H3" s="37"/>
      <c r="I3" s="261"/>
      <c r="L3" s="88"/>
      <c r="M3" s="1234" t="s">
        <v>103</v>
      </c>
      <c r="N3" s="1234">
        <f>'00 - Cover'!$F$17</f>
        <v>45688</v>
      </c>
      <c r="Q3" s="39"/>
      <c r="R3" s="39"/>
      <c r="S3" s="39"/>
      <c r="T3" s="39"/>
    </row>
    <row r="4" spans="1:30" ht="14.5" customHeight="1">
      <c r="A4" s="35"/>
      <c r="B4" s="37"/>
      <c r="C4" s="37"/>
      <c r="D4" s="1608"/>
      <c r="E4" s="37"/>
      <c r="F4" s="37"/>
      <c r="G4" s="37"/>
      <c r="H4" s="37"/>
      <c r="I4" s="261"/>
      <c r="L4" s="88"/>
      <c r="M4" s="1234" t="s">
        <v>4</v>
      </c>
      <c r="N4" s="1234">
        <f>'00 - Cover'!$F$19</f>
        <v>45708</v>
      </c>
      <c r="Q4" s="39"/>
      <c r="R4" s="39"/>
      <c r="S4" s="39"/>
      <c r="T4" s="39"/>
    </row>
    <row r="5" spans="1:30" ht="14.5" customHeight="1">
      <c r="A5" s="35"/>
      <c r="B5" s="37"/>
      <c r="C5" s="37"/>
      <c r="D5" s="1608"/>
      <c r="E5" s="37"/>
      <c r="F5" s="37"/>
      <c r="G5" s="37"/>
      <c r="H5" s="37"/>
      <c r="I5" s="261"/>
      <c r="L5" s="88"/>
      <c r="M5" s="1234" t="s">
        <v>5</v>
      </c>
      <c r="N5" s="1234">
        <f>'00 - Cover'!$F$20</f>
        <v>45715</v>
      </c>
      <c r="Q5" s="39"/>
      <c r="R5" s="39"/>
      <c r="S5" s="39"/>
      <c r="T5" s="39"/>
    </row>
    <row r="6" spans="1:30" ht="14.5" customHeight="1">
      <c r="A6" s="35"/>
      <c r="B6" s="37"/>
      <c r="C6" s="37"/>
      <c r="D6" s="1608"/>
      <c r="E6" s="37"/>
      <c r="F6" s="37"/>
      <c r="G6" s="37"/>
      <c r="H6" s="37"/>
      <c r="I6" s="261"/>
      <c r="J6" s="261"/>
      <c r="K6" s="88"/>
      <c r="L6" s="88"/>
      <c r="M6" s="262"/>
      <c r="N6" s="262"/>
      <c r="O6" s="37"/>
      <c r="P6" s="37"/>
      <c r="Q6" s="37"/>
      <c r="R6" s="37"/>
      <c r="S6" s="37"/>
      <c r="T6" s="37"/>
    </row>
    <row r="7" spans="1:30">
      <c r="A7" s="35"/>
      <c r="B7" s="37"/>
      <c r="C7" s="37"/>
      <c r="D7" s="1608"/>
      <c r="E7" s="37"/>
      <c r="F7" s="37"/>
      <c r="G7" s="37"/>
      <c r="H7" s="1789"/>
      <c r="I7" s="1789"/>
      <c r="J7" s="1789"/>
      <c r="K7" s="37"/>
      <c r="L7" s="37"/>
      <c r="M7" s="37"/>
      <c r="N7" s="37"/>
      <c r="O7" s="37"/>
      <c r="P7" s="37"/>
      <c r="Q7" s="37"/>
      <c r="R7" s="37"/>
    </row>
    <row r="8" spans="1:30">
      <c r="A8" s="236"/>
      <c r="E8" s="42"/>
    </row>
    <row r="9" spans="1:30">
      <c r="B9" s="43" t="s">
        <v>646</v>
      </c>
      <c r="C9" s="43"/>
      <c r="D9" s="1609"/>
      <c r="E9" s="263"/>
      <c r="F9" s="1280"/>
      <c r="G9" s="264"/>
      <c r="H9" s="264"/>
      <c r="I9" s="264"/>
      <c r="J9" s="264"/>
      <c r="K9" s="264"/>
      <c r="L9" s="264"/>
      <c r="M9" s="264"/>
      <c r="N9" s="264"/>
      <c r="O9" s="264"/>
      <c r="P9" s="264"/>
      <c r="Q9" s="264"/>
      <c r="R9" s="264"/>
      <c r="S9" s="264"/>
      <c r="T9" s="264"/>
      <c r="U9" s="264"/>
      <c r="V9" s="264"/>
      <c r="W9" s="264"/>
      <c r="X9" s="264"/>
      <c r="Y9" s="264"/>
      <c r="Z9" s="264"/>
      <c r="AA9" s="264"/>
      <c r="AB9" s="264"/>
      <c r="AC9" s="264"/>
      <c r="AD9" s="264"/>
    </row>
    <row r="10" spans="1:30">
      <c r="C10" s="42">
        <f>C13-'03 - Monthly Asset Follow up'!P17</f>
        <v>0</v>
      </c>
      <c r="E10" s="265" t="s">
        <v>110</v>
      </c>
      <c r="F10" s="265"/>
      <c r="G10" s="265" t="s">
        <v>111</v>
      </c>
      <c r="H10" s="265"/>
      <c r="I10" s="265" t="s">
        <v>112</v>
      </c>
      <c r="J10" s="265"/>
      <c r="K10" s="265" t="s">
        <v>113</v>
      </c>
      <c r="L10" s="265"/>
    </row>
    <row r="11" spans="1:30" ht="54.75" customHeight="1">
      <c r="B11" s="1874" t="s">
        <v>579</v>
      </c>
      <c r="C11" s="1876" t="s">
        <v>251</v>
      </c>
      <c r="D11" s="1881" t="s">
        <v>774</v>
      </c>
      <c r="E11" s="1878" t="s">
        <v>641</v>
      </c>
      <c r="F11" s="1879"/>
      <c r="G11" s="1879"/>
      <c r="H11" s="1879"/>
      <c r="I11" s="1879"/>
      <c r="J11" s="1879"/>
      <c r="K11" s="1879"/>
      <c r="L11" s="1879"/>
      <c r="M11" s="1879"/>
      <c r="N11" s="1879"/>
      <c r="O11" s="1879"/>
      <c r="P11" s="1879"/>
      <c r="Q11" s="1879"/>
      <c r="R11" s="1879"/>
      <c r="S11" s="1879"/>
      <c r="T11" s="1879"/>
      <c r="U11" s="1879"/>
      <c r="V11" s="1879"/>
      <c r="W11" s="1879"/>
      <c r="X11" s="1879"/>
      <c r="Y11" s="1879"/>
      <c r="Z11" s="1879"/>
      <c r="AA11" s="1879"/>
      <c r="AB11" s="1879"/>
      <c r="AC11" s="1879"/>
      <c r="AD11" s="1880"/>
    </row>
    <row r="12" spans="1:30" ht="59.25" customHeight="1">
      <c r="B12" s="1875"/>
      <c r="C12" s="1877"/>
      <c r="D12" s="1882"/>
      <c r="E12" s="1203" t="s">
        <v>770</v>
      </c>
      <c r="F12" s="1203" t="s">
        <v>771</v>
      </c>
      <c r="G12" s="1204" t="s">
        <v>772</v>
      </c>
      <c r="H12" s="1204" t="s">
        <v>773</v>
      </c>
      <c r="I12" s="1204" t="s">
        <v>759</v>
      </c>
      <c r="J12" s="1204" t="s">
        <v>758</v>
      </c>
      <c r="K12" s="1204" t="s">
        <v>760</v>
      </c>
      <c r="L12" s="1204" t="s">
        <v>761</v>
      </c>
      <c r="M12" s="1204" t="s">
        <v>762</v>
      </c>
      <c r="N12" s="1204" t="s">
        <v>763</v>
      </c>
      <c r="O12" s="1204" t="s">
        <v>764</v>
      </c>
      <c r="P12" s="1204" t="s">
        <v>765</v>
      </c>
      <c r="Q12" s="1204" t="s">
        <v>766</v>
      </c>
      <c r="R12" s="1204" t="s">
        <v>767</v>
      </c>
      <c r="S12" s="1204" t="s">
        <v>768</v>
      </c>
      <c r="T12" s="1204" t="s">
        <v>769</v>
      </c>
      <c r="U12" s="1204" t="s">
        <v>756</v>
      </c>
      <c r="V12" s="1204" t="s">
        <v>757</v>
      </c>
      <c r="W12" s="1204" t="s">
        <v>755</v>
      </c>
      <c r="X12" s="1204" t="s">
        <v>754</v>
      </c>
      <c r="Y12" s="1204" t="s">
        <v>752</v>
      </c>
      <c r="Z12" s="1204" t="s">
        <v>753</v>
      </c>
      <c r="AA12" s="1204" t="s">
        <v>750</v>
      </c>
      <c r="AB12" s="1204" t="s">
        <v>751</v>
      </c>
      <c r="AC12" s="1204" t="s">
        <v>748</v>
      </c>
      <c r="AD12" s="1204" t="s">
        <v>749</v>
      </c>
    </row>
    <row r="13" spans="1:30">
      <c r="B13" s="1223">
        <f>'03 - Monthly Asset Follow up'!B17</f>
        <v>45688</v>
      </c>
      <c r="C13" s="267">
        <f>IF($B13=0,"",SUM(E13,G13,I13,K13,M13,O13,Q13,S13,U13,W13,Y13,AA13,AC13,AD13))</f>
        <v>7882097726.960001</v>
      </c>
      <c r="D13" s="1281">
        <f t="shared" ref="D13:D72" si="0">IF($B13=0,"",SUM(F13,H13,J13,L13,N13,P13,R13,T13,V13,X13,Z13,AB13,AD13,AE13))</f>
        <v>55980</v>
      </c>
      <c r="E13" s="267">
        <f>IF($B13=0,"",_xlfn.XLOOKUP($B13,INPUT_DATA!$CL:$CL,INPUT_DATA!CM:CM))</f>
        <v>7851886174.6700001</v>
      </c>
      <c r="F13" s="1281">
        <f>IF($B13=0,"",_xlfn.XLOOKUP($B13,INPUT_DATA!$CL:$CL,INPUT_DATA!CN:CN))</f>
        <v>55789</v>
      </c>
      <c r="G13" s="267">
        <f>IF($B13=0,"",_xlfn.XLOOKUP($B13,INPUT_DATA!$CL:$CL,INPUT_DATA!CO:CO))</f>
        <v>19070387.640000001</v>
      </c>
      <c r="H13" s="1281">
        <f>IF($B13=0,"",_xlfn.XLOOKUP($B13,INPUT_DATA!$CL:$CL,INPUT_DATA!CP:CP))</f>
        <v>114</v>
      </c>
      <c r="I13" s="267">
        <f>IF($B13=0,"",_xlfn.XLOOKUP($B13,INPUT_DATA!$CL:$CL,INPUT_DATA!CQ:CQ))</f>
        <v>7512666.54</v>
      </c>
      <c r="J13" s="1281">
        <f>IF($B13=0,"",_xlfn.XLOOKUP($B13,INPUT_DATA!$CL:$CL,INPUT_DATA!CR:CR))</f>
        <v>47</v>
      </c>
      <c r="K13" s="267">
        <f>IF($B13=0,"",_xlfn.XLOOKUP($B13,INPUT_DATA!$CL:$CL,INPUT_DATA!CS:CS))</f>
        <v>2234762.4300000002</v>
      </c>
      <c r="L13" s="1281">
        <f>IF($B13=0,"",_xlfn.XLOOKUP($B13,INPUT_DATA!$CL:$CL,INPUT_DATA!CT:CT))</f>
        <v>22</v>
      </c>
      <c r="M13" s="267">
        <f>IF($B13=0,"",_xlfn.XLOOKUP($B13,INPUT_DATA!$CL:$CL,INPUT_DATA!CU:CU))</f>
        <v>1393735.6799999999</v>
      </c>
      <c r="N13" s="1281">
        <f>IF($B13=0,"",_xlfn.XLOOKUP($B13,INPUT_DATA!$CL:$CL,INPUT_DATA!CV:CV))</f>
        <v>8</v>
      </c>
      <c r="O13" s="267">
        <f>IF($B13=0,"",_xlfn.XLOOKUP($B13,INPUT_DATA!$CL:$CL,INPUT_DATA!CW:CW))</f>
        <v>0</v>
      </c>
      <c r="P13" s="1281">
        <f>IF($B13=0,"",_xlfn.XLOOKUP($B13,INPUT_DATA!$CL:$CL,INPUT_DATA!CX:CX))</f>
        <v>0</v>
      </c>
      <c r="Q13" s="267">
        <f>IF($B13=0,"",_xlfn.XLOOKUP($B13,INPUT_DATA!$CL:$CL,INPUT_DATA!CY:CY))</f>
        <v>0</v>
      </c>
      <c r="R13" s="1281">
        <f>IF($B13=0,"",_xlfn.XLOOKUP($B13,INPUT_DATA!$CL:$CL,INPUT_DATA!CZ:CZ))</f>
        <v>0</v>
      </c>
      <c r="S13" s="267">
        <f>IF($B13=0,"",_xlfn.XLOOKUP($B13,INPUT_DATA!$CL:$CL,INPUT_DATA!DA:DA))</f>
        <v>0</v>
      </c>
      <c r="T13" s="1281">
        <f>IF($B13=0,"",_xlfn.XLOOKUP($B13,INPUT_DATA!$CL:$CL,INPUT_DATA!DB:DB))</f>
        <v>0</v>
      </c>
      <c r="U13" s="267">
        <f>IF($B13=0,"",_xlfn.XLOOKUP($B13,INPUT_DATA!$CL:$CL,INPUT_DATA!DC:DC))</f>
        <v>0</v>
      </c>
      <c r="V13" s="1281">
        <f>IF($B13=0,"",_xlfn.XLOOKUP($B13,INPUT_DATA!$CL:$CL,INPUT_DATA!DD:DD))</f>
        <v>0</v>
      </c>
      <c r="W13" s="267">
        <f>IF($B13=0,"",_xlfn.XLOOKUP($B13,INPUT_DATA!$CL:$CL,INPUT_DATA!DE:DE))</f>
        <v>0</v>
      </c>
      <c r="X13" s="1281">
        <f>IF($B13=0,"",_xlfn.XLOOKUP($B13,INPUT_DATA!$CL:$CL,INPUT_DATA!DF:DF))</f>
        <v>0</v>
      </c>
      <c r="Y13" s="267">
        <f>IF($B13=0,"",_xlfn.XLOOKUP($B13,INPUT_DATA!$CL:$CL,INPUT_DATA!DG:DG))</f>
        <v>0</v>
      </c>
      <c r="Z13" s="1281">
        <f>IF($B13=0,"",_xlfn.XLOOKUP($B13,INPUT_DATA!$CL:$CL,INPUT_DATA!DH:DH))</f>
        <v>0</v>
      </c>
      <c r="AA13" s="267">
        <f>IF($B13=0,"",_xlfn.XLOOKUP($B13,INPUT_DATA!$CL:$CL,INPUT_DATA!DI:DI))</f>
        <v>0</v>
      </c>
      <c r="AB13" s="1281">
        <f>IF($B13=0,"",_xlfn.XLOOKUP($B13,INPUT_DATA!$CL:$CL,INPUT_DATA!DJ:DJ))</f>
        <v>0</v>
      </c>
      <c r="AC13" s="267">
        <f>IF($B13=0,"",_xlfn.XLOOKUP($B13,INPUT_DATA!$CL:$CL,INPUT_DATA!DK:DK))</f>
        <v>0</v>
      </c>
      <c r="AD13" s="1281">
        <f>IF($B13=0,"",_xlfn.XLOOKUP($B13,INPUT_DATA!$CL:$CL,INPUT_DATA!DL:DL))</f>
        <v>0</v>
      </c>
    </row>
    <row r="14" spans="1:30">
      <c r="B14" s="1223">
        <f>'03 - Monthly Asset Follow up'!B18</f>
        <v>45657</v>
      </c>
      <c r="C14" s="267">
        <f t="shared" ref="C14:C72" si="1">IF($B14=0,"",SUM(E14,G14,I14,K14,M14,O14,Q14,S14,U14,W14,Y14,AA14,AC14,AD14))</f>
        <v>7942231678.2000008</v>
      </c>
      <c r="D14" s="1282">
        <f t="shared" si="0"/>
        <v>56150</v>
      </c>
      <c r="E14" s="267">
        <f>IF($B14=0,"",_xlfn.XLOOKUP($B14,INPUT_DATA!$CL:$CL,INPUT_DATA!CM:CM))</f>
        <v>7913177373.5100002</v>
      </c>
      <c r="F14" s="1282">
        <f>IF($B14=0,"",_xlfn.XLOOKUP($B14,INPUT_DATA!$CL:$CL,INPUT_DATA!CN:CN))</f>
        <v>55965</v>
      </c>
      <c r="G14" s="267">
        <f>IF($B14=0,"",_xlfn.XLOOKUP($B14,INPUT_DATA!$CL:$CL,INPUT_DATA!CO:CO))</f>
        <v>20261511.460000001</v>
      </c>
      <c r="H14" s="1282">
        <f>IF($B14=0,"",_xlfn.XLOOKUP($B14,INPUT_DATA!$CL:$CL,INPUT_DATA!CP:CP))</f>
        <v>126</v>
      </c>
      <c r="I14" s="267">
        <f>IF($B14=0,"",_xlfn.XLOOKUP($B14,INPUT_DATA!$CL:$CL,INPUT_DATA!CQ:CQ))</f>
        <v>6209398.6799999997</v>
      </c>
      <c r="J14" s="1282">
        <f>IF($B14=0,"",_xlfn.XLOOKUP($B14,INPUT_DATA!$CL:$CL,INPUT_DATA!CR:CR))</f>
        <v>39</v>
      </c>
      <c r="K14" s="267">
        <f>IF($B14=0,"",_xlfn.XLOOKUP($B14,INPUT_DATA!$CL:$CL,INPUT_DATA!CS:CS))</f>
        <v>2583394.5499999998</v>
      </c>
      <c r="L14" s="1282">
        <f>IF($B14=0,"",_xlfn.XLOOKUP($B14,INPUT_DATA!$CL:$CL,INPUT_DATA!CT:CT))</f>
        <v>20</v>
      </c>
      <c r="M14" s="267">
        <f>IF($B14=0,"",_xlfn.XLOOKUP($B14,INPUT_DATA!$CL:$CL,INPUT_DATA!CU:CU))</f>
        <v>0</v>
      </c>
      <c r="N14" s="1282">
        <f>IF($B14=0,"",_xlfn.XLOOKUP($B14,INPUT_DATA!$CL:$CL,INPUT_DATA!CV:CV))</f>
        <v>0</v>
      </c>
      <c r="O14" s="267">
        <f>IF($B14=0,"",_xlfn.XLOOKUP($B14,INPUT_DATA!$CL:$CL,INPUT_DATA!CW:CW))</f>
        <v>0</v>
      </c>
      <c r="P14" s="1282">
        <f>IF($B14=0,"",_xlfn.XLOOKUP($B14,INPUT_DATA!$CL:$CL,INPUT_DATA!CX:CX))</f>
        <v>0</v>
      </c>
      <c r="Q14" s="267">
        <f>IF($B14=0,"",_xlfn.XLOOKUP($B14,INPUT_DATA!$CL:$CL,INPUT_DATA!CY:CY))</f>
        <v>0</v>
      </c>
      <c r="R14" s="1282">
        <f>IF($B14=0,"",_xlfn.XLOOKUP($B14,INPUT_DATA!$CL:$CL,INPUT_DATA!CZ:CZ))</f>
        <v>0</v>
      </c>
      <c r="S14" s="267">
        <f>IF($B14=0,"",_xlfn.XLOOKUP($B14,INPUT_DATA!$CL:$CL,INPUT_DATA!DA:DA))</f>
        <v>0</v>
      </c>
      <c r="T14" s="1282">
        <f>IF($B14=0,"",_xlfn.XLOOKUP($B14,INPUT_DATA!$CL:$CL,INPUT_DATA!DB:DB))</f>
        <v>0</v>
      </c>
      <c r="U14" s="267">
        <f>IF($B14=0,"",_xlfn.XLOOKUP($B14,INPUT_DATA!$CL:$CL,INPUT_DATA!DC:DC))</f>
        <v>0</v>
      </c>
      <c r="V14" s="1282">
        <f>IF($B14=0,"",_xlfn.XLOOKUP($B14,INPUT_DATA!$CL:$CL,INPUT_DATA!DD:DD))</f>
        <v>0</v>
      </c>
      <c r="W14" s="267">
        <f>IF($B14=0,"",_xlfn.XLOOKUP($B14,INPUT_DATA!$CL:$CL,INPUT_DATA!DE:DE))</f>
        <v>0</v>
      </c>
      <c r="X14" s="1282">
        <f>IF($B14=0,"",_xlfn.XLOOKUP($B14,INPUT_DATA!$CL:$CL,INPUT_DATA!DF:DF))</f>
        <v>0</v>
      </c>
      <c r="Y14" s="267">
        <f>IF($B14=0,"",_xlfn.XLOOKUP($B14,INPUT_DATA!$CL:$CL,INPUT_DATA!DG:DG))</f>
        <v>0</v>
      </c>
      <c r="Z14" s="1282">
        <f>IF($B14=0,"",_xlfn.XLOOKUP($B14,INPUT_DATA!$CL:$CL,INPUT_DATA!DH:DH))</f>
        <v>0</v>
      </c>
      <c r="AA14" s="267">
        <f>IF($B14=0,"",_xlfn.XLOOKUP($B14,INPUT_DATA!$CL:$CL,INPUT_DATA!DI:DI))</f>
        <v>0</v>
      </c>
      <c r="AB14" s="1282">
        <f>IF($B14=0,"",_xlfn.XLOOKUP($B14,INPUT_DATA!$CL:$CL,INPUT_DATA!DJ:DJ))</f>
        <v>0</v>
      </c>
      <c r="AC14" s="267">
        <f>IF($B14=0,"",_xlfn.XLOOKUP($B14,INPUT_DATA!$CL:$CL,INPUT_DATA!DK:DK))</f>
        <v>0</v>
      </c>
      <c r="AD14" s="1282">
        <f>IF($B14=0,"",_xlfn.XLOOKUP($B14,INPUT_DATA!$CL:$CL,INPUT_DATA!DL:DL))</f>
        <v>0</v>
      </c>
    </row>
    <row r="15" spans="1:30">
      <c r="B15" s="1223">
        <f>'03 - Monthly Asset Follow up'!B19</f>
        <v>45626</v>
      </c>
      <c r="C15" s="267">
        <f t="shared" si="1"/>
        <v>8062678431.4300003</v>
      </c>
      <c r="D15" s="1282">
        <f t="shared" si="0"/>
        <v>56690</v>
      </c>
      <c r="E15" s="267">
        <f>IF($B15=0,"",_xlfn.XLOOKUP($B15,INPUT_DATA!$CL:$CL,INPUT_DATA!CM:CM))</f>
        <v>8038993600.0500002</v>
      </c>
      <c r="F15" s="1282">
        <f>IF($B15=0,"",_xlfn.XLOOKUP($B15,INPUT_DATA!$CL:$CL,INPUT_DATA!CN:CN))</f>
        <v>56548</v>
      </c>
      <c r="G15" s="267">
        <f>IF($B15=0,"",_xlfn.XLOOKUP($B15,INPUT_DATA!$CL:$CL,INPUT_DATA!CO:CO))</f>
        <v>17650355.260000002</v>
      </c>
      <c r="H15" s="1282">
        <f>IF($B15=0,"",_xlfn.XLOOKUP($B15,INPUT_DATA!$CL:$CL,INPUT_DATA!CP:CP))</f>
        <v>111</v>
      </c>
      <c r="I15" s="267">
        <f>IF($B15=0,"",_xlfn.XLOOKUP($B15,INPUT_DATA!$CL:$CL,INPUT_DATA!CQ:CQ))</f>
        <v>6034476.1200000001</v>
      </c>
      <c r="J15" s="1282">
        <f>IF($B15=0,"",_xlfn.XLOOKUP($B15,INPUT_DATA!$CL:$CL,INPUT_DATA!CR:CR))</f>
        <v>31</v>
      </c>
      <c r="K15" s="267">
        <f>IF($B15=0,"",_xlfn.XLOOKUP($B15,INPUT_DATA!$CL:$CL,INPUT_DATA!CS:CS))</f>
        <v>0</v>
      </c>
      <c r="L15" s="1282">
        <f>IF($B15=0,"",_xlfn.XLOOKUP($B15,INPUT_DATA!$CL:$CL,INPUT_DATA!CT:CT))</f>
        <v>0</v>
      </c>
      <c r="M15" s="267">
        <f>IF($B15=0,"",_xlfn.XLOOKUP($B15,INPUT_DATA!$CL:$CL,INPUT_DATA!CU:CU))</f>
        <v>0</v>
      </c>
      <c r="N15" s="1282">
        <f>IF($B15=0,"",_xlfn.XLOOKUP($B15,INPUT_DATA!$CL:$CL,INPUT_DATA!CV:CV))</f>
        <v>0</v>
      </c>
      <c r="O15" s="267">
        <f>IF($B15=0,"",_xlfn.XLOOKUP($B15,INPUT_DATA!$CL:$CL,INPUT_DATA!CW:CW))</f>
        <v>0</v>
      </c>
      <c r="P15" s="1282">
        <f>IF($B15=0,"",_xlfn.XLOOKUP($B15,INPUT_DATA!$CL:$CL,INPUT_DATA!CX:CX))</f>
        <v>0</v>
      </c>
      <c r="Q15" s="267">
        <f>IF($B15=0,"",_xlfn.XLOOKUP($B15,INPUT_DATA!$CL:$CL,INPUT_DATA!CY:CY))</f>
        <v>0</v>
      </c>
      <c r="R15" s="1282">
        <f>IF($B15=0,"",_xlfn.XLOOKUP($B15,INPUT_DATA!$CL:$CL,INPUT_DATA!CZ:CZ))</f>
        <v>0</v>
      </c>
      <c r="S15" s="267">
        <f>IF($B15=0,"",_xlfn.XLOOKUP($B15,INPUT_DATA!$CL:$CL,INPUT_DATA!DA:DA))</f>
        <v>0</v>
      </c>
      <c r="T15" s="1282">
        <f>IF($B15=0,"",_xlfn.XLOOKUP($B15,INPUT_DATA!$CL:$CL,INPUT_DATA!DB:DB))</f>
        <v>0</v>
      </c>
      <c r="U15" s="267">
        <f>IF($B15=0,"",_xlfn.XLOOKUP($B15,INPUT_DATA!$CL:$CL,INPUT_DATA!DC:DC))</f>
        <v>0</v>
      </c>
      <c r="V15" s="1282">
        <f>IF($B15=0,"",_xlfn.XLOOKUP($B15,INPUT_DATA!$CL:$CL,INPUT_DATA!DD:DD))</f>
        <v>0</v>
      </c>
      <c r="W15" s="267">
        <f>IF($B15=0,"",_xlfn.XLOOKUP($B15,INPUT_DATA!$CL:$CL,INPUT_DATA!DE:DE))</f>
        <v>0</v>
      </c>
      <c r="X15" s="1282">
        <f>IF($B15=0,"",_xlfn.XLOOKUP($B15,INPUT_DATA!$CL:$CL,INPUT_DATA!DF:DF))</f>
        <v>0</v>
      </c>
      <c r="Y15" s="267">
        <f>IF($B15=0,"",_xlfn.XLOOKUP($B15,INPUT_DATA!$CL:$CL,INPUT_DATA!DG:DG))</f>
        <v>0</v>
      </c>
      <c r="Z15" s="1282">
        <f>IF($B15=0,"",_xlfn.XLOOKUP($B15,INPUT_DATA!$CL:$CL,INPUT_DATA!DH:DH))</f>
        <v>0</v>
      </c>
      <c r="AA15" s="267">
        <f>IF($B15=0,"",_xlfn.XLOOKUP($B15,INPUT_DATA!$CL:$CL,INPUT_DATA!DI:DI))</f>
        <v>0</v>
      </c>
      <c r="AB15" s="1282">
        <f>IF($B15=0,"",_xlfn.XLOOKUP($B15,INPUT_DATA!$CL:$CL,INPUT_DATA!DJ:DJ))</f>
        <v>0</v>
      </c>
      <c r="AC15" s="267">
        <f>IF($B15=0,"",_xlfn.XLOOKUP($B15,INPUT_DATA!$CL:$CL,INPUT_DATA!DK:DK))</f>
        <v>0</v>
      </c>
      <c r="AD15" s="1282">
        <f>IF($B15=0,"",_xlfn.XLOOKUP($B15,INPUT_DATA!$CL:$CL,INPUT_DATA!DL:DL))</f>
        <v>0</v>
      </c>
    </row>
    <row r="16" spans="1:30">
      <c r="B16" s="1223">
        <f>'03 - Monthly Asset Follow up'!B20</f>
        <v>45596</v>
      </c>
      <c r="C16" s="267">
        <f t="shared" si="1"/>
        <v>8120798931.6599998</v>
      </c>
      <c r="D16" s="1282">
        <f t="shared" si="0"/>
        <v>56839</v>
      </c>
      <c r="E16" s="267">
        <f>IF($B16=0,"",_xlfn.XLOOKUP($B16,INPUT_DATA!$CL:$CL,INPUT_DATA!CM:CM))</f>
        <v>8120798931.6599998</v>
      </c>
      <c r="F16" s="1282">
        <f>IF($B16=0,"",_xlfn.XLOOKUP($B16,INPUT_DATA!$CL:$CL,INPUT_DATA!CN:CN))</f>
        <v>56839</v>
      </c>
      <c r="G16" s="267">
        <f>IF($B16=0,"",_xlfn.XLOOKUP($B16,INPUT_DATA!$CL:$CL,INPUT_DATA!CO:CO))</f>
        <v>0</v>
      </c>
      <c r="H16" s="1282">
        <f>IF($B16=0,"",_xlfn.XLOOKUP($B16,INPUT_DATA!$CL:$CL,INPUT_DATA!CP:CP))</f>
        <v>0</v>
      </c>
      <c r="I16" s="267">
        <f>IF($B16=0,"",_xlfn.XLOOKUP($B16,INPUT_DATA!$CL:$CL,INPUT_DATA!CQ:CQ))</f>
        <v>0</v>
      </c>
      <c r="J16" s="1282">
        <f>IF($B16=0,"",_xlfn.XLOOKUP($B16,INPUT_DATA!$CL:$CL,INPUT_DATA!CR:CR))</f>
        <v>0</v>
      </c>
      <c r="K16" s="267">
        <f>IF($B16=0,"",_xlfn.XLOOKUP($B16,INPUT_DATA!$CL:$CL,INPUT_DATA!CS:CS))</f>
        <v>0</v>
      </c>
      <c r="L16" s="1282">
        <f>IF($B16=0,"",_xlfn.XLOOKUP($B16,INPUT_DATA!$CL:$CL,INPUT_DATA!CT:CT))</f>
        <v>0</v>
      </c>
      <c r="M16" s="267">
        <f>IF($B16=0,"",_xlfn.XLOOKUP($B16,INPUT_DATA!$CL:$CL,INPUT_DATA!CU:CU))</f>
        <v>0</v>
      </c>
      <c r="N16" s="1282">
        <f>IF($B16=0,"",_xlfn.XLOOKUP($B16,INPUT_DATA!$CL:$CL,INPUT_DATA!CV:CV))</f>
        <v>0</v>
      </c>
      <c r="O16" s="267">
        <f>IF($B16=0,"",_xlfn.XLOOKUP($B16,INPUT_DATA!$CL:$CL,INPUT_DATA!CW:CW))</f>
        <v>0</v>
      </c>
      <c r="P16" s="1282">
        <f>IF($B16=0,"",_xlfn.XLOOKUP($B16,INPUT_DATA!$CL:$CL,INPUT_DATA!CX:CX))</f>
        <v>0</v>
      </c>
      <c r="Q16" s="267">
        <f>IF($B16=0,"",_xlfn.XLOOKUP($B16,INPUT_DATA!$CL:$CL,INPUT_DATA!CY:CY))</f>
        <v>0</v>
      </c>
      <c r="R16" s="1282">
        <f>IF($B16=0,"",_xlfn.XLOOKUP($B16,INPUT_DATA!$CL:$CL,INPUT_DATA!CZ:CZ))</f>
        <v>0</v>
      </c>
      <c r="S16" s="267">
        <f>IF($B16=0,"",_xlfn.XLOOKUP($B16,INPUT_DATA!$CL:$CL,INPUT_DATA!DA:DA))</f>
        <v>0</v>
      </c>
      <c r="T16" s="1282">
        <f>IF($B16=0,"",_xlfn.XLOOKUP($B16,INPUT_DATA!$CL:$CL,INPUT_DATA!DB:DB))</f>
        <v>0</v>
      </c>
      <c r="U16" s="267">
        <f>IF($B16=0,"",_xlfn.XLOOKUP($B16,INPUT_DATA!$CL:$CL,INPUT_DATA!DC:DC))</f>
        <v>0</v>
      </c>
      <c r="V16" s="1282">
        <f>IF($B16=0,"",_xlfn.XLOOKUP($B16,INPUT_DATA!$CL:$CL,INPUT_DATA!DD:DD))</f>
        <v>0</v>
      </c>
      <c r="W16" s="267">
        <f>IF($B16=0,"",_xlfn.XLOOKUP($B16,INPUT_DATA!$CL:$CL,INPUT_DATA!DE:DE))</f>
        <v>0</v>
      </c>
      <c r="X16" s="1282">
        <f>IF($B16=0,"",_xlfn.XLOOKUP($B16,INPUT_DATA!$CL:$CL,INPUT_DATA!DF:DF))</f>
        <v>0</v>
      </c>
      <c r="Y16" s="267">
        <f>IF($B16=0,"",_xlfn.XLOOKUP($B16,INPUT_DATA!$CL:$CL,INPUT_DATA!DG:DG))</f>
        <v>0</v>
      </c>
      <c r="Z16" s="1282">
        <f>IF($B16=0,"",_xlfn.XLOOKUP($B16,INPUT_DATA!$CL:$CL,INPUT_DATA!DH:DH))</f>
        <v>0</v>
      </c>
      <c r="AA16" s="267">
        <f>IF($B16=0,"",_xlfn.XLOOKUP($B16,INPUT_DATA!$CL:$CL,INPUT_DATA!DI:DI))</f>
        <v>0</v>
      </c>
      <c r="AB16" s="1282">
        <f>IF($B16=0,"",_xlfn.XLOOKUP($B16,INPUT_DATA!$CL:$CL,INPUT_DATA!DJ:DJ))</f>
        <v>0</v>
      </c>
      <c r="AC16" s="267">
        <f>IF($B16=0,"",_xlfn.XLOOKUP($B16,INPUT_DATA!$CL:$CL,INPUT_DATA!DK:DK))</f>
        <v>0</v>
      </c>
      <c r="AD16" s="1282">
        <f>IF($B16=0,"",_xlfn.XLOOKUP($B16,INPUT_DATA!$CL:$CL,INPUT_DATA!DL:DL))</f>
        <v>0</v>
      </c>
    </row>
    <row r="17" spans="2:30">
      <c r="B17" s="1223">
        <f>'03 - Monthly Asset Follow up'!B21</f>
        <v>45565</v>
      </c>
      <c r="C17" s="267">
        <f t="shared" si="1"/>
        <v>8182368484.4700003</v>
      </c>
      <c r="D17" s="1282">
        <f t="shared" si="0"/>
        <v>56971</v>
      </c>
      <c r="E17" s="267">
        <f>IF($B17=0,"",_xlfn.XLOOKUP($B17,INPUT_DATA!$CL:$CL,INPUT_DATA!CM:CM))</f>
        <v>8182368484.4700003</v>
      </c>
      <c r="F17" s="1282">
        <f>IF($B17=0,"",_xlfn.XLOOKUP($B17,INPUT_DATA!$CL:$CL,INPUT_DATA!CN:CN))</f>
        <v>56971</v>
      </c>
      <c r="G17" s="267">
        <f>IF($B17=0,"",_xlfn.XLOOKUP($B17,INPUT_DATA!$CL:$CL,INPUT_DATA!CO:CO))</f>
        <v>0</v>
      </c>
      <c r="H17" s="1282">
        <f>IF($B17=0,"",_xlfn.XLOOKUP($B17,INPUT_DATA!$CL:$CL,INPUT_DATA!CP:CP))</f>
        <v>0</v>
      </c>
      <c r="I17" s="267">
        <f>IF($B17=0,"",_xlfn.XLOOKUP($B17,INPUT_DATA!$CL:$CL,INPUT_DATA!CQ:CQ))</f>
        <v>0</v>
      </c>
      <c r="J17" s="1282">
        <f>IF($B17=0,"",_xlfn.XLOOKUP($B17,INPUT_DATA!$CL:$CL,INPUT_DATA!CR:CR))</f>
        <v>0</v>
      </c>
      <c r="K17" s="267">
        <f>IF($B17=0,"",_xlfn.XLOOKUP($B17,INPUT_DATA!$CL:$CL,INPUT_DATA!CS:CS))</f>
        <v>0</v>
      </c>
      <c r="L17" s="1282">
        <f>IF($B17=0,"",_xlfn.XLOOKUP($B17,INPUT_DATA!$CL:$CL,INPUT_DATA!CT:CT))</f>
        <v>0</v>
      </c>
      <c r="M17" s="267">
        <f>IF($B17=0,"",_xlfn.XLOOKUP($B17,INPUT_DATA!$CL:$CL,INPUT_DATA!CU:CU))</f>
        <v>0</v>
      </c>
      <c r="N17" s="1282">
        <f>IF($B17=0,"",_xlfn.XLOOKUP($B17,INPUT_DATA!$CL:$CL,INPUT_DATA!CV:CV))</f>
        <v>0</v>
      </c>
      <c r="O17" s="267">
        <f>IF($B17=0,"",_xlfn.XLOOKUP($B17,INPUT_DATA!$CL:$CL,INPUT_DATA!CW:CW))</f>
        <v>0</v>
      </c>
      <c r="P17" s="1282">
        <f>IF($B17=0,"",_xlfn.XLOOKUP($B17,INPUT_DATA!$CL:$CL,INPUT_DATA!CX:CX))</f>
        <v>0</v>
      </c>
      <c r="Q17" s="267">
        <f>IF($B17=0,"",_xlfn.XLOOKUP($B17,INPUT_DATA!$CL:$CL,INPUT_DATA!CY:CY))</f>
        <v>0</v>
      </c>
      <c r="R17" s="1282">
        <f>IF($B17=0,"",_xlfn.XLOOKUP($B17,INPUT_DATA!$CL:$CL,INPUT_DATA!CZ:CZ))</f>
        <v>0</v>
      </c>
      <c r="S17" s="267">
        <f>IF($B17=0,"",_xlfn.XLOOKUP($B17,INPUT_DATA!$CL:$CL,INPUT_DATA!DA:DA))</f>
        <v>0</v>
      </c>
      <c r="T17" s="1282">
        <f>IF($B17=0,"",_xlfn.XLOOKUP($B17,INPUT_DATA!$CL:$CL,INPUT_DATA!DB:DB))</f>
        <v>0</v>
      </c>
      <c r="U17" s="267">
        <f>IF($B17=0,"",_xlfn.XLOOKUP($B17,INPUT_DATA!$CL:$CL,INPUT_DATA!DC:DC))</f>
        <v>0</v>
      </c>
      <c r="V17" s="1282">
        <f>IF($B17=0,"",_xlfn.XLOOKUP($B17,INPUT_DATA!$CL:$CL,INPUT_DATA!DD:DD))</f>
        <v>0</v>
      </c>
      <c r="W17" s="267">
        <f>IF($B17=0,"",_xlfn.XLOOKUP($B17,INPUT_DATA!$CL:$CL,INPUT_DATA!DE:DE))</f>
        <v>0</v>
      </c>
      <c r="X17" s="1282">
        <f>IF($B17=0,"",_xlfn.XLOOKUP($B17,INPUT_DATA!$CL:$CL,INPUT_DATA!DF:DF))</f>
        <v>0</v>
      </c>
      <c r="Y17" s="267">
        <f>IF($B17=0,"",_xlfn.XLOOKUP($B17,INPUT_DATA!$CL:$CL,INPUT_DATA!DG:DG))</f>
        <v>0</v>
      </c>
      <c r="Z17" s="1282">
        <f>IF($B17=0,"",_xlfn.XLOOKUP($B17,INPUT_DATA!$CL:$CL,INPUT_DATA!DH:DH))</f>
        <v>0</v>
      </c>
      <c r="AA17" s="267">
        <f>IF($B17=0,"",_xlfn.XLOOKUP($B17,INPUT_DATA!$CL:$CL,INPUT_DATA!DI:DI))</f>
        <v>0</v>
      </c>
      <c r="AB17" s="1282">
        <f>IF($B17=0,"",_xlfn.XLOOKUP($B17,INPUT_DATA!$CL:$CL,INPUT_DATA!DJ:DJ))</f>
        <v>0</v>
      </c>
      <c r="AC17" s="267">
        <f>IF($B17=0,"",_xlfn.XLOOKUP($B17,INPUT_DATA!$CL:$CL,INPUT_DATA!DK:DK))</f>
        <v>0</v>
      </c>
      <c r="AD17" s="1282">
        <f>IF($B17=0,"",_xlfn.XLOOKUP($B17,INPUT_DATA!$CL:$CL,INPUT_DATA!DL:DL))</f>
        <v>0</v>
      </c>
    </row>
    <row r="18" spans="2:30">
      <c r="B18" s="1223">
        <f>'03 - Monthly Asset Follow up'!B22</f>
        <v>0</v>
      </c>
      <c r="C18" s="267" t="str">
        <f t="shared" si="1"/>
        <v/>
      </c>
      <c r="D18" s="1282" t="str">
        <f t="shared" si="0"/>
        <v/>
      </c>
      <c r="E18" s="267" t="str">
        <f>IF($B18=0,"",_xlfn.XLOOKUP($B18,INPUT_DATA!$CL:$CL,INPUT_DATA!CM:CM))</f>
        <v/>
      </c>
      <c r="F18" s="1282" t="str">
        <f>IF($B18=0,"",_xlfn.XLOOKUP($B18,INPUT_DATA!$CL:$CL,INPUT_DATA!CN:CN))</f>
        <v/>
      </c>
      <c r="G18" s="267" t="str">
        <f>IF($B18=0,"",_xlfn.XLOOKUP($B18,INPUT_DATA!$CL:$CL,INPUT_DATA!CO:CO))</f>
        <v/>
      </c>
      <c r="H18" s="1282" t="str">
        <f>IF($B18=0,"",_xlfn.XLOOKUP($B18,INPUT_DATA!$CL:$CL,INPUT_DATA!CP:CP))</f>
        <v/>
      </c>
      <c r="I18" s="267" t="str">
        <f>IF($B18=0,"",_xlfn.XLOOKUP($B18,INPUT_DATA!$CL:$CL,INPUT_DATA!CQ:CQ))</f>
        <v/>
      </c>
      <c r="J18" s="1282" t="str">
        <f>IF($B18=0,"",_xlfn.XLOOKUP($B18,INPUT_DATA!$CL:$CL,INPUT_DATA!CR:CR))</f>
        <v/>
      </c>
      <c r="K18" s="267" t="str">
        <f>IF($B18=0,"",_xlfn.XLOOKUP($B18,INPUT_DATA!$CL:$CL,INPUT_DATA!CS:CS))</f>
        <v/>
      </c>
      <c r="L18" s="1282" t="str">
        <f>IF($B18=0,"",_xlfn.XLOOKUP($B18,INPUT_DATA!$CL:$CL,INPUT_DATA!CT:CT))</f>
        <v/>
      </c>
      <c r="M18" s="267" t="str">
        <f>IF($B18=0,"",_xlfn.XLOOKUP($B18,INPUT_DATA!$CL:$CL,INPUT_DATA!CU:CU))</f>
        <v/>
      </c>
      <c r="N18" s="1282" t="str">
        <f>IF($B18=0,"",_xlfn.XLOOKUP($B18,INPUT_DATA!$CL:$CL,INPUT_DATA!CV:CV))</f>
        <v/>
      </c>
      <c r="O18" s="267" t="str">
        <f>IF($B18=0,"",_xlfn.XLOOKUP($B18,INPUT_DATA!$CL:$CL,INPUT_DATA!CW:CW))</f>
        <v/>
      </c>
      <c r="P18" s="1282" t="str">
        <f>IF($B18=0,"",_xlfn.XLOOKUP($B18,INPUT_DATA!$CL:$CL,INPUT_DATA!CX:CX))</f>
        <v/>
      </c>
      <c r="Q18" s="267" t="str">
        <f>IF($B18=0,"",_xlfn.XLOOKUP($B18,INPUT_DATA!$CL:$CL,INPUT_DATA!CY:CY))</f>
        <v/>
      </c>
      <c r="R18" s="1282" t="str">
        <f>IF($B18=0,"",_xlfn.XLOOKUP($B18,INPUT_DATA!$CL:$CL,INPUT_DATA!CZ:CZ))</f>
        <v/>
      </c>
      <c r="S18" s="267" t="str">
        <f>IF($B18=0,"",_xlfn.XLOOKUP($B18,INPUT_DATA!$CL:$CL,INPUT_DATA!DA:DA))</f>
        <v/>
      </c>
      <c r="T18" s="1282" t="str">
        <f>IF($B18=0,"",_xlfn.XLOOKUP($B18,INPUT_DATA!$CL:$CL,INPUT_DATA!DB:DB))</f>
        <v/>
      </c>
      <c r="U18" s="267" t="str">
        <f>IF($B18=0,"",_xlfn.XLOOKUP($B18,INPUT_DATA!$CL:$CL,INPUT_DATA!DC:DC))</f>
        <v/>
      </c>
      <c r="V18" s="1282" t="str">
        <f>IF($B18=0,"",_xlfn.XLOOKUP($B18,INPUT_DATA!$CL:$CL,INPUT_DATA!DD:DD))</f>
        <v/>
      </c>
      <c r="W18" s="267" t="str">
        <f>IF($B18=0,"",_xlfn.XLOOKUP($B18,INPUT_DATA!$CL:$CL,INPUT_DATA!DE:DE))</f>
        <v/>
      </c>
      <c r="X18" s="1282" t="str">
        <f>IF($B18=0,"",_xlfn.XLOOKUP($B18,INPUT_DATA!$CL:$CL,INPUT_DATA!DF:DF))</f>
        <v/>
      </c>
      <c r="Y18" s="267" t="str">
        <f>IF($B18=0,"",_xlfn.XLOOKUP($B18,INPUT_DATA!$CL:$CL,INPUT_DATA!DG:DG))</f>
        <v/>
      </c>
      <c r="Z18" s="1282" t="str">
        <f>IF($B18=0,"",_xlfn.XLOOKUP($B18,INPUT_DATA!$CL:$CL,INPUT_DATA!DH:DH))</f>
        <v/>
      </c>
      <c r="AA18" s="267" t="str">
        <f>IF($B18=0,"",_xlfn.XLOOKUP($B18,INPUT_DATA!$CL:$CL,INPUT_DATA!DI:DI))</f>
        <v/>
      </c>
      <c r="AB18" s="1282" t="str">
        <f>IF($B18=0,"",_xlfn.XLOOKUP($B18,INPUT_DATA!$CL:$CL,INPUT_DATA!DJ:DJ))</f>
        <v/>
      </c>
      <c r="AC18" s="267" t="str">
        <f>IF($B18=0,"",_xlfn.XLOOKUP($B18,INPUT_DATA!$CL:$CL,INPUT_DATA!DK:DK))</f>
        <v/>
      </c>
      <c r="AD18" s="1282" t="str">
        <f>IF($B18=0,"",_xlfn.XLOOKUP($B18,INPUT_DATA!$CL:$CL,INPUT_DATA!DL:DL))</f>
        <v/>
      </c>
    </row>
    <row r="19" spans="2:30">
      <c r="B19" s="1223">
        <f>'03 - Monthly Asset Follow up'!B23</f>
        <v>0</v>
      </c>
      <c r="C19" s="267" t="str">
        <f t="shared" si="1"/>
        <v/>
      </c>
      <c r="D19" s="1282" t="str">
        <f t="shared" si="0"/>
        <v/>
      </c>
      <c r="E19" s="267" t="str">
        <f>IF($B19=0,"",_xlfn.XLOOKUP($B19,INPUT_DATA!$CL:$CL,INPUT_DATA!CM:CM))</f>
        <v/>
      </c>
      <c r="F19" s="1282" t="str">
        <f>IF($B19=0,"",_xlfn.XLOOKUP($B19,INPUT_DATA!$CL:$CL,INPUT_DATA!CN:CN))</f>
        <v/>
      </c>
      <c r="G19" s="267" t="str">
        <f>IF($B19=0,"",_xlfn.XLOOKUP($B19,INPUT_DATA!$CL:$CL,INPUT_DATA!CO:CO))</f>
        <v/>
      </c>
      <c r="H19" s="1282" t="str">
        <f>IF($B19=0,"",_xlfn.XLOOKUP($B19,INPUT_DATA!$CL:$CL,INPUT_DATA!CP:CP))</f>
        <v/>
      </c>
      <c r="I19" s="267" t="str">
        <f>IF($B19=0,"",_xlfn.XLOOKUP($B19,INPUT_DATA!$CL:$CL,INPUT_DATA!CQ:CQ))</f>
        <v/>
      </c>
      <c r="J19" s="1282" t="str">
        <f>IF($B19=0,"",_xlfn.XLOOKUP($B19,INPUT_DATA!$CL:$CL,INPUT_DATA!CR:CR))</f>
        <v/>
      </c>
      <c r="K19" s="267" t="str">
        <f>IF($B19=0,"",_xlfn.XLOOKUP($B19,INPUT_DATA!$CL:$CL,INPUT_DATA!CS:CS))</f>
        <v/>
      </c>
      <c r="L19" s="1282" t="str">
        <f>IF($B19=0,"",_xlfn.XLOOKUP($B19,INPUT_DATA!$CL:$CL,INPUT_DATA!CT:CT))</f>
        <v/>
      </c>
      <c r="M19" s="267" t="str">
        <f>IF($B19=0,"",_xlfn.XLOOKUP($B19,INPUT_DATA!$CL:$CL,INPUT_DATA!CU:CU))</f>
        <v/>
      </c>
      <c r="N19" s="1282" t="str">
        <f>IF($B19=0,"",_xlfn.XLOOKUP($B19,INPUT_DATA!$CL:$CL,INPUT_DATA!CV:CV))</f>
        <v/>
      </c>
      <c r="O19" s="267" t="str">
        <f>IF($B19=0,"",_xlfn.XLOOKUP($B19,INPUT_DATA!$CL:$CL,INPUT_DATA!CW:CW))</f>
        <v/>
      </c>
      <c r="P19" s="1282" t="str">
        <f>IF($B19=0,"",_xlfn.XLOOKUP($B19,INPUT_DATA!$CL:$CL,INPUT_DATA!CX:CX))</f>
        <v/>
      </c>
      <c r="Q19" s="267" t="str">
        <f>IF($B19=0,"",_xlfn.XLOOKUP($B19,INPUT_DATA!$CL:$CL,INPUT_DATA!CY:CY))</f>
        <v/>
      </c>
      <c r="R19" s="1282" t="str">
        <f>IF($B19=0,"",_xlfn.XLOOKUP($B19,INPUT_DATA!$CL:$CL,INPUT_DATA!CZ:CZ))</f>
        <v/>
      </c>
      <c r="S19" s="267" t="str">
        <f>IF($B19=0,"",_xlfn.XLOOKUP($B19,INPUT_DATA!$CL:$CL,INPUT_DATA!DA:DA))</f>
        <v/>
      </c>
      <c r="T19" s="1282" t="str">
        <f>IF($B19=0,"",_xlfn.XLOOKUP($B19,INPUT_DATA!$CL:$CL,INPUT_DATA!DB:DB))</f>
        <v/>
      </c>
      <c r="U19" s="267" t="str">
        <f>IF($B19=0,"",_xlfn.XLOOKUP($B19,INPUT_DATA!$CL:$CL,INPUT_DATA!DC:DC))</f>
        <v/>
      </c>
      <c r="V19" s="1282" t="str">
        <f>IF($B19=0,"",_xlfn.XLOOKUP($B19,INPUT_DATA!$CL:$CL,INPUT_DATA!DD:DD))</f>
        <v/>
      </c>
      <c r="W19" s="267" t="str">
        <f>IF($B19=0,"",_xlfn.XLOOKUP($B19,INPUT_DATA!$CL:$CL,INPUT_DATA!DE:DE))</f>
        <v/>
      </c>
      <c r="X19" s="1282" t="str">
        <f>IF($B19=0,"",_xlfn.XLOOKUP($B19,INPUT_DATA!$CL:$CL,INPUT_DATA!DF:DF))</f>
        <v/>
      </c>
      <c r="Y19" s="267" t="str">
        <f>IF($B19=0,"",_xlfn.XLOOKUP($B19,INPUT_DATA!$CL:$CL,INPUT_DATA!DG:DG))</f>
        <v/>
      </c>
      <c r="Z19" s="1282" t="str">
        <f>IF($B19=0,"",_xlfn.XLOOKUP($B19,INPUT_DATA!$CL:$CL,INPUT_DATA!DH:DH))</f>
        <v/>
      </c>
      <c r="AA19" s="267" t="str">
        <f>IF($B19=0,"",_xlfn.XLOOKUP($B19,INPUT_DATA!$CL:$CL,INPUT_DATA!DI:DI))</f>
        <v/>
      </c>
      <c r="AB19" s="1282" t="str">
        <f>IF($B19=0,"",_xlfn.XLOOKUP($B19,INPUT_DATA!$CL:$CL,INPUT_DATA!DJ:DJ))</f>
        <v/>
      </c>
      <c r="AC19" s="267" t="str">
        <f>IF($B19=0,"",_xlfn.XLOOKUP($B19,INPUT_DATA!$CL:$CL,INPUT_DATA!DK:DK))</f>
        <v/>
      </c>
      <c r="AD19" s="1282" t="str">
        <f>IF($B19=0,"",_xlfn.XLOOKUP($B19,INPUT_DATA!$CL:$CL,INPUT_DATA!DL:DL))</f>
        <v/>
      </c>
    </row>
    <row r="20" spans="2:30">
      <c r="B20" s="1223">
        <f>'03 - Monthly Asset Follow up'!B24</f>
        <v>0</v>
      </c>
      <c r="C20" s="267" t="str">
        <f t="shared" si="1"/>
        <v/>
      </c>
      <c r="D20" s="1282" t="str">
        <f t="shared" si="0"/>
        <v/>
      </c>
      <c r="E20" s="267" t="str">
        <f>IF($B20=0,"",_xlfn.XLOOKUP($B20,INPUT_DATA!$CL:$CL,INPUT_DATA!CM:CM))</f>
        <v/>
      </c>
      <c r="F20" s="1282" t="str">
        <f>IF($B20=0,"",_xlfn.XLOOKUP($B20,INPUT_DATA!$CL:$CL,INPUT_DATA!CN:CN))</f>
        <v/>
      </c>
      <c r="G20" s="267" t="str">
        <f>IF($B20=0,"",_xlfn.XLOOKUP($B20,INPUT_DATA!$CL:$CL,INPUT_DATA!CO:CO))</f>
        <v/>
      </c>
      <c r="H20" s="1282" t="str">
        <f>IF($B20=0,"",_xlfn.XLOOKUP($B20,INPUT_DATA!$CL:$CL,INPUT_DATA!CP:CP))</f>
        <v/>
      </c>
      <c r="I20" s="267" t="str">
        <f>IF($B20=0,"",_xlfn.XLOOKUP($B20,INPUT_DATA!$CL:$CL,INPUT_DATA!CQ:CQ))</f>
        <v/>
      </c>
      <c r="J20" s="1282" t="str">
        <f>IF($B20=0,"",_xlfn.XLOOKUP($B20,INPUT_DATA!$CL:$CL,INPUT_DATA!CR:CR))</f>
        <v/>
      </c>
      <c r="K20" s="267" t="str">
        <f>IF($B20=0,"",_xlfn.XLOOKUP($B20,INPUT_DATA!$CL:$CL,INPUT_DATA!CS:CS))</f>
        <v/>
      </c>
      <c r="L20" s="1282" t="str">
        <f>IF($B20=0,"",_xlfn.XLOOKUP($B20,INPUT_DATA!$CL:$CL,INPUT_DATA!CT:CT))</f>
        <v/>
      </c>
      <c r="M20" s="267" t="str">
        <f>IF($B20=0,"",_xlfn.XLOOKUP($B20,INPUT_DATA!$CL:$CL,INPUT_DATA!CU:CU))</f>
        <v/>
      </c>
      <c r="N20" s="1282" t="str">
        <f>IF($B20=0,"",_xlfn.XLOOKUP($B20,INPUT_DATA!$CL:$CL,INPUT_DATA!CV:CV))</f>
        <v/>
      </c>
      <c r="O20" s="267" t="str">
        <f>IF($B20=0,"",_xlfn.XLOOKUP($B20,INPUT_DATA!$CL:$CL,INPUT_DATA!CW:CW))</f>
        <v/>
      </c>
      <c r="P20" s="1282" t="str">
        <f>IF($B20=0,"",_xlfn.XLOOKUP($B20,INPUT_DATA!$CL:$CL,INPUT_DATA!CX:CX))</f>
        <v/>
      </c>
      <c r="Q20" s="267" t="str">
        <f>IF($B20=0,"",_xlfn.XLOOKUP($B20,INPUT_DATA!$CL:$CL,INPUT_DATA!CY:CY))</f>
        <v/>
      </c>
      <c r="R20" s="1282" t="str">
        <f>IF($B20=0,"",_xlfn.XLOOKUP($B20,INPUT_DATA!$CL:$CL,INPUT_DATA!CZ:CZ))</f>
        <v/>
      </c>
      <c r="S20" s="267" t="str">
        <f>IF($B20=0,"",_xlfn.XLOOKUP($B20,INPUT_DATA!$CL:$CL,INPUT_DATA!DA:DA))</f>
        <v/>
      </c>
      <c r="T20" s="1282" t="str">
        <f>IF($B20=0,"",_xlfn.XLOOKUP($B20,INPUT_DATA!$CL:$CL,INPUT_DATA!DB:DB))</f>
        <v/>
      </c>
      <c r="U20" s="267" t="str">
        <f>IF($B20=0,"",_xlfn.XLOOKUP($B20,INPUT_DATA!$CL:$CL,INPUT_DATA!DC:DC))</f>
        <v/>
      </c>
      <c r="V20" s="1282" t="str">
        <f>IF($B20=0,"",_xlfn.XLOOKUP($B20,INPUT_DATA!$CL:$CL,INPUT_DATA!DD:DD))</f>
        <v/>
      </c>
      <c r="W20" s="267" t="str">
        <f>IF($B20=0,"",_xlfn.XLOOKUP($B20,INPUT_DATA!$CL:$CL,INPUT_DATA!DE:DE))</f>
        <v/>
      </c>
      <c r="X20" s="1282" t="str">
        <f>IF($B20=0,"",_xlfn.XLOOKUP($B20,INPUT_DATA!$CL:$CL,INPUT_DATA!DF:DF))</f>
        <v/>
      </c>
      <c r="Y20" s="267" t="str">
        <f>IF($B20=0,"",_xlfn.XLOOKUP($B20,INPUT_DATA!$CL:$CL,INPUT_DATA!DG:DG))</f>
        <v/>
      </c>
      <c r="Z20" s="1282" t="str">
        <f>IF($B20=0,"",_xlfn.XLOOKUP($B20,INPUT_DATA!$CL:$CL,INPUT_DATA!DH:DH))</f>
        <v/>
      </c>
      <c r="AA20" s="267" t="str">
        <f>IF($B20=0,"",_xlfn.XLOOKUP($B20,INPUT_DATA!$CL:$CL,INPUT_DATA!DI:DI))</f>
        <v/>
      </c>
      <c r="AB20" s="1282" t="str">
        <f>IF($B20=0,"",_xlfn.XLOOKUP($B20,INPUT_DATA!$CL:$CL,INPUT_DATA!DJ:DJ))</f>
        <v/>
      </c>
      <c r="AC20" s="267" t="str">
        <f>IF($B20=0,"",_xlfn.XLOOKUP($B20,INPUT_DATA!$CL:$CL,INPUT_DATA!DK:DK))</f>
        <v/>
      </c>
      <c r="AD20" s="1282" t="str">
        <f>IF($B20=0,"",_xlfn.XLOOKUP($B20,INPUT_DATA!$CL:$CL,INPUT_DATA!DL:DL))</f>
        <v/>
      </c>
    </row>
    <row r="21" spans="2:30">
      <c r="B21" s="1223">
        <f>'03 - Monthly Asset Follow up'!B25</f>
        <v>0</v>
      </c>
      <c r="C21" s="267" t="str">
        <f t="shared" si="1"/>
        <v/>
      </c>
      <c r="D21" s="1282" t="str">
        <f t="shared" si="0"/>
        <v/>
      </c>
      <c r="E21" s="267" t="str">
        <f>IF($B21=0,"",_xlfn.XLOOKUP($B21,INPUT_DATA!$CL:$CL,INPUT_DATA!CM:CM))</f>
        <v/>
      </c>
      <c r="F21" s="1282" t="str">
        <f>IF($B21=0,"",_xlfn.XLOOKUP($B21,INPUT_DATA!$CL:$CL,INPUT_DATA!CN:CN))</f>
        <v/>
      </c>
      <c r="G21" s="267" t="str">
        <f>IF($B21=0,"",_xlfn.XLOOKUP($B21,INPUT_DATA!$CL:$CL,INPUT_DATA!CO:CO))</f>
        <v/>
      </c>
      <c r="H21" s="1282" t="str">
        <f>IF($B21=0,"",_xlfn.XLOOKUP($B21,INPUT_DATA!$CL:$CL,INPUT_DATA!CP:CP))</f>
        <v/>
      </c>
      <c r="I21" s="267" t="str">
        <f>IF($B21=0,"",_xlfn.XLOOKUP($B21,INPUT_DATA!$CL:$CL,INPUT_DATA!CQ:CQ))</f>
        <v/>
      </c>
      <c r="J21" s="1282" t="str">
        <f>IF($B21=0,"",_xlfn.XLOOKUP($B21,INPUT_DATA!$CL:$CL,INPUT_DATA!CR:CR))</f>
        <v/>
      </c>
      <c r="K21" s="267" t="str">
        <f>IF($B21=0,"",_xlfn.XLOOKUP($B21,INPUT_DATA!$CL:$CL,INPUT_DATA!CS:CS))</f>
        <v/>
      </c>
      <c r="L21" s="1282" t="str">
        <f>IF($B21=0,"",_xlfn.XLOOKUP($B21,INPUT_DATA!$CL:$CL,INPUT_DATA!CT:CT))</f>
        <v/>
      </c>
      <c r="M21" s="267" t="str">
        <f>IF($B21=0,"",_xlfn.XLOOKUP($B21,INPUT_DATA!$CL:$CL,INPUT_DATA!CU:CU))</f>
        <v/>
      </c>
      <c r="N21" s="1282" t="str">
        <f>IF($B21=0,"",_xlfn.XLOOKUP($B21,INPUT_DATA!$CL:$CL,INPUT_DATA!CV:CV))</f>
        <v/>
      </c>
      <c r="O21" s="267" t="str">
        <f>IF($B21=0,"",_xlfn.XLOOKUP($B21,INPUT_DATA!$CL:$CL,INPUT_DATA!CW:CW))</f>
        <v/>
      </c>
      <c r="P21" s="1282" t="str">
        <f>IF($B21=0,"",_xlfn.XLOOKUP($B21,INPUT_DATA!$CL:$CL,INPUT_DATA!CX:CX))</f>
        <v/>
      </c>
      <c r="Q21" s="267" t="str">
        <f>IF($B21=0,"",_xlfn.XLOOKUP($B21,INPUT_DATA!$CL:$CL,INPUT_DATA!CY:CY))</f>
        <v/>
      </c>
      <c r="R21" s="1282" t="str">
        <f>IF($B21=0,"",_xlfn.XLOOKUP($B21,INPUT_DATA!$CL:$CL,INPUT_DATA!CZ:CZ))</f>
        <v/>
      </c>
      <c r="S21" s="267" t="str">
        <f>IF($B21=0,"",_xlfn.XLOOKUP($B21,INPUT_DATA!$CL:$CL,INPUT_DATA!DA:DA))</f>
        <v/>
      </c>
      <c r="T21" s="1282" t="str">
        <f>IF($B21=0,"",_xlfn.XLOOKUP($B21,INPUT_DATA!$CL:$CL,INPUT_DATA!DB:DB))</f>
        <v/>
      </c>
      <c r="U21" s="267" t="str">
        <f>IF($B21=0,"",_xlfn.XLOOKUP($B21,INPUT_DATA!$CL:$CL,INPUT_DATA!DC:DC))</f>
        <v/>
      </c>
      <c r="V21" s="1282" t="str">
        <f>IF($B21=0,"",_xlfn.XLOOKUP($B21,INPUT_DATA!$CL:$CL,INPUT_DATA!DD:DD))</f>
        <v/>
      </c>
      <c r="W21" s="267" t="str">
        <f>IF($B21=0,"",_xlfn.XLOOKUP($B21,INPUT_DATA!$CL:$CL,INPUT_DATA!DE:DE))</f>
        <v/>
      </c>
      <c r="X21" s="1282" t="str">
        <f>IF($B21=0,"",_xlfn.XLOOKUP($B21,INPUT_DATA!$CL:$CL,INPUT_DATA!DF:DF))</f>
        <v/>
      </c>
      <c r="Y21" s="267" t="str">
        <f>IF($B21=0,"",_xlfn.XLOOKUP($B21,INPUT_DATA!$CL:$CL,INPUT_DATA!DG:DG))</f>
        <v/>
      </c>
      <c r="Z21" s="1282" t="str">
        <f>IF($B21=0,"",_xlfn.XLOOKUP($B21,INPUT_DATA!$CL:$CL,INPUT_DATA!DH:DH))</f>
        <v/>
      </c>
      <c r="AA21" s="267" t="str">
        <f>IF($B21=0,"",_xlfn.XLOOKUP($B21,INPUT_DATA!$CL:$CL,INPUT_DATA!DI:DI))</f>
        <v/>
      </c>
      <c r="AB21" s="1282" t="str">
        <f>IF($B21=0,"",_xlfn.XLOOKUP($B21,INPUT_DATA!$CL:$CL,INPUT_DATA!DJ:DJ))</f>
        <v/>
      </c>
      <c r="AC21" s="267" t="str">
        <f>IF($B21=0,"",_xlfn.XLOOKUP($B21,INPUT_DATA!$CL:$CL,INPUT_DATA!DK:DK))</f>
        <v/>
      </c>
      <c r="AD21" s="1282" t="str">
        <f>IF($B21=0,"",_xlfn.XLOOKUP($B21,INPUT_DATA!$CL:$CL,INPUT_DATA!DL:DL))</f>
        <v/>
      </c>
    </row>
    <row r="22" spans="2:30">
      <c r="B22" s="1223">
        <f>'03 - Monthly Asset Follow up'!B26</f>
        <v>0</v>
      </c>
      <c r="C22" s="267" t="str">
        <f t="shared" si="1"/>
        <v/>
      </c>
      <c r="D22" s="1282" t="str">
        <f t="shared" si="0"/>
        <v/>
      </c>
      <c r="E22" s="267" t="str">
        <f>IF($B22=0,"",_xlfn.XLOOKUP($B22,INPUT_DATA!$CL:$CL,INPUT_DATA!CM:CM))</f>
        <v/>
      </c>
      <c r="F22" s="1282" t="str">
        <f>IF($B22=0,"",_xlfn.XLOOKUP($B22,INPUT_DATA!$CL:$CL,INPUT_DATA!CN:CN))</f>
        <v/>
      </c>
      <c r="G22" s="267" t="str">
        <f>IF($B22=0,"",_xlfn.XLOOKUP($B22,INPUT_DATA!$CL:$CL,INPUT_DATA!CO:CO))</f>
        <v/>
      </c>
      <c r="H22" s="1282" t="str">
        <f>IF($B22=0,"",_xlfn.XLOOKUP($B22,INPUT_DATA!$CL:$CL,INPUT_DATA!CP:CP))</f>
        <v/>
      </c>
      <c r="I22" s="267" t="str">
        <f>IF($B22=0,"",_xlfn.XLOOKUP($B22,INPUT_DATA!$CL:$CL,INPUT_DATA!CQ:CQ))</f>
        <v/>
      </c>
      <c r="J22" s="1282" t="str">
        <f>IF($B22=0,"",_xlfn.XLOOKUP($B22,INPUT_DATA!$CL:$CL,INPUT_DATA!CR:CR))</f>
        <v/>
      </c>
      <c r="K22" s="267" t="str">
        <f>IF($B22=0,"",_xlfn.XLOOKUP($B22,INPUT_DATA!$CL:$CL,INPUT_DATA!CS:CS))</f>
        <v/>
      </c>
      <c r="L22" s="1282" t="str">
        <f>IF($B22=0,"",_xlfn.XLOOKUP($B22,INPUT_DATA!$CL:$CL,INPUT_DATA!CT:CT))</f>
        <v/>
      </c>
      <c r="M22" s="267" t="str">
        <f>IF($B22=0,"",_xlfn.XLOOKUP($B22,INPUT_DATA!$CL:$CL,INPUT_DATA!CU:CU))</f>
        <v/>
      </c>
      <c r="N22" s="1282" t="str">
        <f>IF($B22=0,"",_xlfn.XLOOKUP($B22,INPUT_DATA!$CL:$CL,INPUT_DATA!CV:CV))</f>
        <v/>
      </c>
      <c r="O22" s="267" t="str">
        <f>IF($B22=0,"",_xlfn.XLOOKUP($B22,INPUT_DATA!$CL:$CL,INPUT_DATA!CW:CW))</f>
        <v/>
      </c>
      <c r="P22" s="1282" t="str">
        <f>IF($B22=0,"",_xlfn.XLOOKUP($B22,INPUT_DATA!$CL:$CL,INPUT_DATA!CX:CX))</f>
        <v/>
      </c>
      <c r="Q22" s="267" t="str">
        <f>IF($B22=0,"",_xlfn.XLOOKUP($B22,INPUT_DATA!$CL:$CL,INPUT_DATA!CY:CY))</f>
        <v/>
      </c>
      <c r="R22" s="1282" t="str">
        <f>IF($B22=0,"",_xlfn.XLOOKUP($B22,INPUT_DATA!$CL:$CL,INPUT_DATA!CZ:CZ))</f>
        <v/>
      </c>
      <c r="S22" s="267" t="str">
        <f>IF($B22=0,"",_xlfn.XLOOKUP($B22,INPUT_DATA!$CL:$CL,INPUT_DATA!DA:DA))</f>
        <v/>
      </c>
      <c r="T22" s="1282" t="str">
        <f>IF($B22=0,"",_xlfn.XLOOKUP($B22,INPUT_DATA!$CL:$CL,INPUT_DATA!DB:DB))</f>
        <v/>
      </c>
      <c r="U22" s="267" t="str">
        <f>IF($B22=0,"",_xlfn.XLOOKUP($B22,INPUT_DATA!$CL:$CL,INPUT_DATA!DC:DC))</f>
        <v/>
      </c>
      <c r="V22" s="1282" t="str">
        <f>IF($B22=0,"",_xlfn.XLOOKUP($B22,INPUT_DATA!$CL:$CL,INPUT_DATA!DD:DD))</f>
        <v/>
      </c>
      <c r="W22" s="267" t="str">
        <f>IF($B22=0,"",_xlfn.XLOOKUP($B22,INPUT_DATA!$CL:$CL,INPUT_DATA!DE:DE))</f>
        <v/>
      </c>
      <c r="X22" s="1282" t="str">
        <f>IF($B22=0,"",_xlfn.XLOOKUP($B22,INPUT_DATA!$CL:$CL,INPUT_DATA!DF:DF))</f>
        <v/>
      </c>
      <c r="Y22" s="267" t="str">
        <f>IF($B22=0,"",_xlfn.XLOOKUP($B22,INPUT_DATA!$CL:$CL,INPUT_DATA!DG:DG))</f>
        <v/>
      </c>
      <c r="Z22" s="1282" t="str">
        <f>IF($B22=0,"",_xlfn.XLOOKUP($B22,INPUT_DATA!$CL:$CL,INPUT_DATA!DH:DH))</f>
        <v/>
      </c>
      <c r="AA22" s="267" t="str">
        <f>IF($B22=0,"",_xlfn.XLOOKUP($B22,INPUT_DATA!$CL:$CL,INPUT_DATA!DI:DI))</f>
        <v/>
      </c>
      <c r="AB22" s="1282" t="str">
        <f>IF($B22=0,"",_xlfn.XLOOKUP($B22,INPUT_DATA!$CL:$CL,INPUT_DATA!DJ:DJ))</f>
        <v/>
      </c>
      <c r="AC22" s="267" t="str">
        <f>IF($B22=0,"",_xlfn.XLOOKUP($B22,INPUT_DATA!$CL:$CL,INPUT_DATA!DK:DK))</f>
        <v/>
      </c>
      <c r="AD22" s="1282" t="str">
        <f>IF($B22=0,"",_xlfn.XLOOKUP($B22,INPUT_DATA!$CL:$CL,INPUT_DATA!DL:DL))</f>
        <v/>
      </c>
    </row>
    <row r="23" spans="2:30">
      <c r="B23" s="1223">
        <f>'03 - Monthly Asset Follow up'!B27</f>
        <v>0</v>
      </c>
      <c r="C23" s="267" t="str">
        <f t="shared" si="1"/>
        <v/>
      </c>
      <c r="D23" s="1282" t="str">
        <f t="shared" si="0"/>
        <v/>
      </c>
      <c r="E23" s="267" t="str">
        <f>IF($B23=0,"",_xlfn.XLOOKUP($B23,INPUT_DATA!$CL:$CL,INPUT_DATA!CM:CM))</f>
        <v/>
      </c>
      <c r="F23" s="1282" t="str">
        <f>IF($B23=0,"",_xlfn.XLOOKUP($B23,INPUT_DATA!$CL:$CL,INPUT_DATA!CN:CN))</f>
        <v/>
      </c>
      <c r="G23" s="267" t="str">
        <f>IF($B23=0,"",_xlfn.XLOOKUP($B23,INPUT_DATA!$CL:$CL,INPUT_DATA!CO:CO))</f>
        <v/>
      </c>
      <c r="H23" s="1282" t="str">
        <f>IF($B23=0,"",_xlfn.XLOOKUP($B23,INPUT_DATA!$CL:$CL,INPUT_DATA!CP:CP))</f>
        <v/>
      </c>
      <c r="I23" s="267" t="str">
        <f>IF($B23=0,"",_xlfn.XLOOKUP($B23,INPUT_DATA!$CL:$CL,INPUT_DATA!CQ:CQ))</f>
        <v/>
      </c>
      <c r="J23" s="1282" t="str">
        <f>IF($B23=0,"",_xlfn.XLOOKUP($B23,INPUT_DATA!$CL:$CL,INPUT_DATA!CR:CR))</f>
        <v/>
      </c>
      <c r="K23" s="267" t="str">
        <f>IF($B23=0,"",_xlfn.XLOOKUP($B23,INPUT_DATA!$CL:$CL,INPUT_DATA!CS:CS))</f>
        <v/>
      </c>
      <c r="L23" s="1282" t="str">
        <f>IF($B23=0,"",_xlfn.XLOOKUP($B23,INPUT_DATA!$CL:$CL,INPUT_DATA!CT:CT))</f>
        <v/>
      </c>
      <c r="M23" s="267" t="str">
        <f>IF($B23=0,"",_xlfn.XLOOKUP($B23,INPUT_DATA!$CL:$CL,INPUT_DATA!CU:CU))</f>
        <v/>
      </c>
      <c r="N23" s="1282" t="str">
        <f>IF($B23=0,"",_xlfn.XLOOKUP($B23,INPUT_DATA!$CL:$CL,INPUT_DATA!CV:CV))</f>
        <v/>
      </c>
      <c r="O23" s="267" t="str">
        <f>IF($B23=0,"",_xlfn.XLOOKUP($B23,INPUT_DATA!$CL:$CL,INPUT_DATA!CW:CW))</f>
        <v/>
      </c>
      <c r="P23" s="1282" t="str">
        <f>IF($B23=0,"",_xlfn.XLOOKUP($B23,INPUT_DATA!$CL:$CL,INPUT_DATA!CX:CX))</f>
        <v/>
      </c>
      <c r="Q23" s="267" t="str">
        <f>IF($B23=0,"",_xlfn.XLOOKUP($B23,INPUT_DATA!$CL:$CL,INPUT_DATA!CY:CY))</f>
        <v/>
      </c>
      <c r="R23" s="1282" t="str">
        <f>IF($B23=0,"",_xlfn.XLOOKUP($B23,INPUT_DATA!$CL:$CL,INPUT_DATA!CZ:CZ))</f>
        <v/>
      </c>
      <c r="S23" s="267" t="str">
        <f>IF($B23=0,"",_xlfn.XLOOKUP($B23,INPUT_DATA!$CL:$CL,INPUT_DATA!DA:DA))</f>
        <v/>
      </c>
      <c r="T23" s="1282" t="str">
        <f>IF($B23=0,"",_xlfn.XLOOKUP($B23,INPUT_DATA!$CL:$CL,INPUT_DATA!DB:DB))</f>
        <v/>
      </c>
      <c r="U23" s="267" t="str">
        <f>IF($B23=0,"",_xlfn.XLOOKUP($B23,INPUT_DATA!$CL:$CL,INPUT_DATA!DC:DC))</f>
        <v/>
      </c>
      <c r="V23" s="1282" t="str">
        <f>IF($B23=0,"",_xlfn.XLOOKUP($B23,INPUT_DATA!$CL:$CL,INPUT_DATA!DD:DD))</f>
        <v/>
      </c>
      <c r="W23" s="267" t="str">
        <f>IF($B23=0,"",_xlfn.XLOOKUP($B23,INPUT_DATA!$CL:$CL,INPUT_DATA!DE:DE))</f>
        <v/>
      </c>
      <c r="X23" s="1282" t="str">
        <f>IF($B23=0,"",_xlfn.XLOOKUP($B23,INPUT_DATA!$CL:$CL,INPUT_DATA!DF:DF))</f>
        <v/>
      </c>
      <c r="Y23" s="267" t="str">
        <f>IF($B23=0,"",_xlfn.XLOOKUP($B23,INPUT_DATA!$CL:$CL,INPUT_DATA!DG:DG))</f>
        <v/>
      </c>
      <c r="Z23" s="1282" t="str">
        <f>IF($B23=0,"",_xlfn.XLOOKUP($B23,INPUT_DATA!$CL:$CL,INPUT_DATA!DH:DH))</f>
        <v/>
      </c>
      <c r="AA23" s="267" t="str">
        <f>IF($B23=0,"",_xlfn.XLOOKUP($B23,INPUT_DATA!$CL:$CL,INPUT_DATA!DI:DI))</f>
        <v/>
      </c>
      <c r="AB23" s="1282" t="str">
        <f>IF($B23=0,"",_xlfn.XLOOKUP($B23,INPUT_DATA!$CL:$CL,INPUT_DATA!DJ:DJ))</f>
        <v/>
      </c>
      <c r="AC23" s="267" t="str">
        <f>IF($B23=0,"",_xlfn.XLOOKUP($B23,INPUT_DATA!$CL:$CL,INPUT_DATA!DK:DK))</f>
        <v/>
      </c>
      <c r="AD23" s="1282" t="str">
        <f>IF($B23=0,"",_xlfn.XLOOKUP($B23,INPUT_DATA!$CL:$CL,INPUT_DATA!DL:DL))</f>
        <v/>
      </c>
    </row>
    <row r="24" spans="2:30">
      <c r="B24" s="1223">
        <f>'03 - Monthly Asset Follow up'!B28</f>
        <v>0</v>
      </c>
      <c r="C24" s="267" t="str">
        <f t="shared" si="1"/>
        <v/>
      </c>
      <c r="D24" s="1282" t="str">
        <f t="shared" si="0"/>
        <v/>
      </c>
      <c r="E24" s="267" t="str">
        <f>IF($B24=0,"",_xlfn.XLOOKUP($B24,INPUT_DATA!$CL:$CL,INPUT_DATA!CM:CM))</f>
        <v/>
      </c>
      <c r="F24" s="1282" t="str">
        <f>IF($B24=0,"",_xlfn.XLOOKUP($B24,INPUT_DATA!$CL:$CL,INPUT_DATA!CN:CN))</f>
        <v/>
      </c>
      <c r="G24" s="267" t="str">
        <f>IF($B24=0,"",_xlfn.XLOOKUP($B24,INPUT_DATA!$CL:$CL,INPUT_DATA!CO:CO))</f>
        <v/>
      </c>
      <c r="H24" s="1282" t="str">
        <f>IF($B24=0,"",_xlfn.XLOOKUP($B24,INPUT_DATA!$CL:$CL,INPUT_DATA!CP:CP))</f>
        <v/>
      </c>
      <c r="I24" s="267" t="str">
        <f>IF($B24=0,"",_xlfn.XLOOKUP($B24,INPUT_DATA!$CL:$CL,INPUT_DATA!CQ:CQ))</f>
        <v/>
      </c>
      <c r="J24" s="1282" t="str">
        <f>IF($B24=0,"",_xlfn.XLOOKUP($B24,INPUT_DATA!$CL:$CL,INPUT_DATA!CR:CR))</f>
        <v/>
      </c>
      <c r="K24" s="267" t="str">
        <f>IF($B24=0,"",_xlfn.XLOOKUP($B24,INPUT_DATA!$CL:$CL,INPUT_DATA!CS:CS))</f>
        <v/>
      </c>
      <c r="L24" s="1282" t="str">
        <f>IF($B24=0,"",_xlfn.XLOOKUP($B24,INPUT_DATA!$CL:$CL,INPUT_DATA!CT:CT))</f>
        <v/>
      </c>
      <c r="M24" s="267" t="str">
        <f>IF($B24=0,"",_xlfn.XLOOKUP($B24,INPUT_DATA!$CL:$CL,INPUT_DATA!CU:CU))</f>
        <v/>
      </c>
      <c r="N24" s="1282" t="str">
        <f>IF($B24=0,"",_xlfn.XLOOKUP($B24,INPUT_DATA!$CL:$CL,INPUT_DATA!CV:CV))</f>
        <v/>
      </c>
      <c r="O24" s="267" t="str">
        <f>IF($B24=0,"",_xlfn.XLOOKUP($B24,INPUT_DATA!$CL:$CL,INPUT_DATA!CW:CW))</f>
        <v/>
      </c>
      <c r="P24" s="1282" t="str">
        <f>IF($B24=0,"",_xlfn.XLOOKUP($B24,INPUT_DATA!$CL:$CL,INPUT_DATA!CX:CX))</f>
        <v/>
      </c>
      <c r="Q24" s="267" t="str">
        <f>IF($B24=0,"",_xlfn.XLOOKUP($B24,INPUT_DATA!$CL:$CL,INPUT_DATA!CY:CY))</f>
        <v/>
      </c>
      <c r="R24" s="1282" t="str">
        <f>IF($B24=0,"",_xlfn.XLOOKUP($B24,INPUT_DATA!$CL:$CL,INPUT_DATA!CZ:CZ))</f>
        <v/>
      </c>
      <c r="S24" s="267" t="str">
        <f>IF($B24=0,"",_xlfn.XLOOKUP($B24,INPUT_DATA!$CL:$CL,INPUT_DATA!DA:DA))</f>
        <v/>
      </c>
      <c r="T24" s="1282" t="str">
        <f>IF($B24=0,"",_xlfn.XLOOKUP($B24,INPUT_DATA!$CL:$CL,INPUT_DATA!DB:DB))</f>
        <v/>
      </c>
      <c r="U24" s="267" t="str">
        <f>IF($B24=0,"",_xlfn.XLOOKUP($B24,INPUT_DATA!$CL:$CL,INPUT_DATA!DC:DC))</f>
        <v/>
      </c>
      <c r="V24" s="1282" t="str">
        <f>IF($B24=0,"",_xlfn.XLOOKUP($B24,INPUT_DATA!$CL:$CL,INPUT_DATA!DD:DD))</f>
        <v/>
      </c>
      <c r="W24" s="267" t="str">
        <f>IF($B24=0,"",_xlfn.XLOOKUP($B24,INPUT_DATA!$CL:$CL,INPUT_DATA!DE:DE))</f>
        <v/>
      </c>
      <c r="X24" s="1282" t="str">
        <f>IF($B24=0,"",_xlfn.XLOOKUP($B24,INPUT_DATA!$CL:$CL,INPUT_DATA!DF:DF))</f>
        <v/>
      </c>
      <c r="Y24" s="267" t="str">
        <f>IF($B24=0,"",_xlfn.XLOOKUP($B24,INPUT_DATA!$CL:$CL,INPUT_DATA!DG:DG))</f>
        <v/>
      </c>
      <c r="Z24" s="1282" t="str">
        <f>IF($B24=0,"",_xlfn.XLOOKUP($B24,INPUT_DATA!$CL:$CL,INPUT_DATA!DH:DH))</f>
        <v/>
      </c>
      <c r="AA24" s="267" t="str">
        <f>IF($B24=0,"",_xlfn.XLOOKUP($B24,INPUT_DATA!$CL:$CL,INPUT_DATA!DI:DI))</f>
        <v/>
      </c>
      <c r="AB24" s="1282" t="str">
        <f>IF($B24=0,"",_xlfn.XLOOKUP($B24,INPUT_DATA!$CL:$CL,INPUT_DATA!DJ:DJ))</f>
        <v/>
      </c>
      <c r="AC24" s="267" t="str">
        <f>IF($B24=0,"",_xlfn.XLOOKUP($B24,INPUT_DATA!$CL:$CL,INPUT_DATA!DK:DK))</f>
        <v/>
      </c>
      <c r="AD24" s="1282" t="str">
        <f>IF($B24=0,"",_xlfn.XLOOKUP($B24,INPUT_DATA!$CL:$CL,INPUT_DATA!DL:DL))</f>
        <v/>
      </c>
    </row>
    <row r="25" spans="2:30">
      <c r="B25" s="1223">
        <f>'03 - Monthly Asset Follow up'!B29</f>
        <v>0</v>
      </c>
      <c r="C25" s="267" t="str">
        <f t="shared" si="1"/>
        <v/>
      </c>
      <c r="D25" s="1282" t="str">
        <f t="shared" si="0"/>
        <v/>
      </c>
      <c r="E25" s="267" t="str">
        <f>IF($B25=0,"",_xlfn.XLOOKUP($B25,INPUT_DATA!$CL:$CL,INPUT_DATA!CM:CM))</f>
        <v/>
      </c>
      <c r="F25" s="1282" t="str">
        <f>IF($B25=0,"",_xlfn.XLOOKUP($B25,INPUT_DATA!$CL:$CL,INPUT_DATA!CN:CN))</f>
        <v/>
      </c>
      <c r="G25" s="267" t="str">
        <f>IF($B25=0,"",_xlfn.XLOOKUP($B25,INPUT_DATA!$CL:$CL,INPUT_DATA!CO:CO))</f>
        <v/>
      </c>
      <c r="H25" s="1282" t="str">
        <f>IF($B25=0,"",_xlfn.XLOOKUP($B25,INPUT_DATA!$CL:$CL,INPUT_DATA!CP:CP))</f>
        <v/>
      </c>
      <c r="I25" s="267" t="str">
        <f>IF($B25=0,"",_xlfn.XLOOKUP($B25,INPUT_DATA!$CL:$CL,INPUT_DATA!CQ:CQ))</f>
        <v/>
      </c>
      <c r="J25" s="1282" t="str">
        <f>IF($B25=0,"",_xlfn.XLOOKUP($B25,INPUT_DATA!$CL:$CL,INPUT_DATA!CR:CR))</f>
        <v/>
      </c>
      <c r="K25" s="267" t="str">
        <f>IF($B25=0,"",_xlfn.XLOOKUP($B25,INPUT_DATA!$CL:$CL,INPUT_DATA!CS:CS))</f>
        <v/>
      </c>
      <c r="L25" s="1282" t="str">
        <f>IF($B25=0,"",_xlfn.XLOOKUP($B25,INPUT_DATA!$CL:$CL,INPUT_DATA!CT:CT))</f>
        <v/>
      </c>
      <c r="M25" s="267" t="str">
        <f>IF($B25=0,"",_xlfn.XLOOKUP($B25,INPUT_DATA!$CL:$CL,INPUT_DATA!CU:CU))</f>
        <v/>
      </c>
      <c r="N25" s="1282" t="str">
        <f>IF($B25=0,"",_xlfn.XLOOKUP($B25,INPUT_DATA!$CL:$CL,INPUT_DATA!CV:CV))</f>
        <v/>
      </c>
      <c r="O25" s="267" t="str">
        <f>IF($B25=0,"",_xlfn.XLOOKUP($B25,INPUT_DATA!$CL:$CL,INPUT_DATA!CW:CW))</f>
        <v/>
      </c>
      <c r="P25" s="1282" t="str">
        <f>IF($B25=0,"",_xlfn.XLOOKUP($B25,INPUT_DATA!$CL:$CL,INPUT_DATA!CX:CX))</f>
        <v/>
      </c>
      <c r="Q25" s="267" t="str">
        <f>IF($B25=0,"",_xlfn.XLOOKUP($B25,INPUT_DATA!$CL:$CL,INPUT_DATA!CY:CY))</f>
        <v/>
      </c>
      <c r="R25" s="1282" t="str">
        <f>IF($B25=0,"",_xlfn.XLOOKUP($B25,INPUT_DATA!$CL:$CL,INPUT_DATA!CZ:CZ))</f>
        <v/>
      </c>
      <c r="S25" s="267" t="str">
        <f>IF($B25=0,"",_xlfn.XLOOKUP($B25,INPUT_DATA!$CL:$CL,INPUT_DATA!DA:DA))</f>
        <v/>
      </c>
      <c r="T25" s="1282" t="str">
        <f>IF($B25=0,"",_xlfn.XLOOKUP($B25,INPUT_DATA!$CL:$CL,INPUT_DATA!DB:DB))</f>
        <v/>
      </c>
      <c r="U25" s="267" t="str">
        <f>IF($B25=0,"",_xlfn.XLOOKUP($B25,INPUT_DATA!$CL:$CL,INPUT_DATA!DC:DC))</f>
        <v/>
      </c>
      <c r="V25" s="1282" t="str">
        <f>IF($B25=0,"",_xlfn.XLOOKUP($B25,INPUT_DATA!$CL:$CL,INPUT_DATA!DD:DD))</f>
        <v/>
      </c>
      <c r="W25" s="267" t="str">
        <f>IF($B25=0,"",_xlfn.XLOOKUP($B25,INPUT_DATA!$CL:$CL,INPUT_DATA!DE:DE))</f>
        <v/>
      </c>
      <c r="X25" s="1282" t="str">
        <f>IF($B25=0,"",_xlfn.XLOOKUP($B25,INPUT_DATA!$CL:$CL,INPUT_DATA!DF:DF))</f>
        <v/>
      </c>
      <c r="Y25" s="267" t="str">
        <f>IF($B25=0,"",_xlfn.XLOOKUP($B25,INPUT_DATA!$CL:$CL,INPUT_DATA!DG:DG))</f>
        <v/>
      </c>
      <c r="Z25" s="1282" t="str">
        <f>IF($B25=0,"",_xlfn.XLOOKUP($B25,INPUT_DATA!$CL:$CL,INPUT_DATA!DH:DH))</f>
        <v/>
      </c>
      <c r="AA25" s="267" t="str">
        <f>IF($B25=0,"",_xlfn.XLOOKUP($B25,INPUT_DATA!$CL:$CL,INPUT_DATA!DI:DI))</f>
        <v/>
      </c>
      <c r="AB25" s="1282" t="str">
        <f>IF($B25=0,"",_xlfn.XLOOKUP($B25,INPUT_DATA!$CL:$CL,INPUT_DATA!DJ:DJ))</f>
        <v/>
      </c>
      <c r="AC25" s="267" t="str">
        <f>IF($B25=0,"",_xlfn.XLOOKUP($B25,INPUT_DATA!$CL:$CL,INPUT_DATA!DK:DK))</f>
        <v/>
      </c>
      <c r="AD25" s="1282" t="str">
        <f>IF($B25=0,"",_xlfn.XLOOKUP($B25,INPUT_DATA!$CL:$CL,INPUT_DATA!DL:DL))</f>
        <v/>
      </c>
    </row>
    <row r="26" spans="2:30">
      <c r="B26" s="1223">
        <f>'03 - Monthly Asset Follow up'!B30</f>
        <v>0</v>
      </c>
      <c r="C26" s="267" t="str">
        <f t="shared" si="1"/>
        <v/>
      </c>
      <c r="D26" s="1282" t="str">
        <f t="shared" si="0"/>
        <v/>
      </c>
      <c r="E26" s="267" t="str">
        <f>IF($B26=0,"",_xlfn.XLOOKUP($B26,INPUT_DATA!$CL:$CL,INPUT_DATA!CM:CM))</f>
        <v/>
      </c>
      <c r="F26" s="1282" t="str">
        <f>IF($B26=0,"",_xlfn.XLOOKUP($B26,INPUT_DATA!$CL:$CL,INPUT_DATA!CN:CN))</f>
        <v/>
      </c>
      <c r="G26" s="267" t="str">
        <f>IF($B26=0,"",_xlfn.XLOOKUP($B26,INPUT_DATA!$CL:$CL,INPUT_DATA!CO:CO))</f>
        <v/>
      </c>
      <c r="H26" s="1282" t="str">
        <f>IF($B26=0,"",_xlfn.XLOOKUP($B26,INPUT_DATA!$CL:$CL,INPUT_DATA!CP:CP))</f>
        <v/>
      </c>
      <c r="I26" s="267" t="str">
        <f>IF($B26=0,"",_xlfn.XLOOKUP($B26,INPUT_DATA!$CL:$CL,INPUT_DATA!CQ:CQ))</f>
        <v/>
      </c>
      <c r="J26" s="1282" t="str">
        <f>IF($B26=0,"",_xlfn.XLOOKUP($B26,INPUT_DATA!$CL:$CL,INPUT_DATA!CR:CR))</f>
        <v/>
      </c>
      <c r="K26" s="267" t="str">
        <f>IF($B26=0,"",_xlfn.XLOOKUP($B26,INPUT_DATA!$CL:$CL,INPUT_DATA!CS:CS))</f>
        <v/>
      </c>
      <c r="L26" s="1282" t="str">
        <f>IF($B26=0,"",_xlfn.XLOOKUP($B26,INPUT_DATA!$CL:$CL,INPUT_DATA!CT:CT))</f>
        <v/>
      </c>
      <c r="M26" s="267" t="str">
        <f>IF($B26=0,"",_xlfn.XLOOKUP($B26,INPUT_DATA!$CL:$CL,INPUT_DATA!CU:CU))</f>
        <v/>
      </c>
      <c r="N26" s="1282" t="str">
        <f>IF($B26=0,"",_xlfn.XLOOKUP($B26,INPUT_DATA!$CL:$CL,INPUT_DATA!CV:CV))</f>
        <v/>
      </c>
      <c r="O26" s="267" t="str">
        <f>IF($B26=0,"",_xlfn.XLOOKUP($B26,INPUT_DATA!$CL:$CL,INPUT_DATA!CW:CW))</f>
        <v/>
      </c>
      <c r="P26" s="1282" t="str">
        <f>IF($B26=0,"",_xlfn.XLOOKUP($B26,INPUT_DATA!$CL:$CL,INPUT_DATA!CX:CX))</f>
        <v/>
      </c>
      <c r="Q26" s="267" t="str">
        <f>IF($B26=0,"",_xlfn.XLOOKUP($B26,INPUT_DATA!$CL:$CL,INPUT_DATA!CY:CY))</f>
        <v/>
      </c>
      <c r="R26" s="1282" t="str">
        <f>IF($B26=0,"",_xlfn.XLOOKUP($B26,INPUT_DATA!$CL:$CL,INPUT_DATA!CZ:CZ))</f>
        <v/>
      </c>
      <c r="S26" s="267" t="str">
        <f>IF($B26=0,"",_xlfn.XLOOKUP($B26,INPUT_DATA!$CL:$CL,INPUT_DATA!DA:DA))</f>
        <v/>
      </c>
      <c r="T26" s="1282" t="str">
        <f>IF($B26=0,"",_xlfn.XLOOKUP($B26,INPUT_DATA!$CL:$CL,INPUT_DATA!DB:DB))</f>
        <v/>
      </c>
      <c r="U26" s="267" t="str">
        <f>IF($B26=0,"",_xlfn.XLOOKUP($B26,INPUT_DATA!$CL:$CL,INPUT_DATA!DC:DC))</f>
        <v/>
      </c>
      <c r="V26" s="1282" t="str">
        <f>IF($B26=0,"",_xlfn.XLOOKUP($B26,INPUT_DATA!$CL:$CL,INPUT_DATA!DD:DD))</f>
        <v/>
      </c>
      <c r="W26" s="267" t="str">
        <f>IF($B26=0,"",_xlfn.XLOOKUP($B26,INPUT_DATA!$CL:$CL,INPUT_DATA!DE:DE))</f>
        <v/>
      </c>
      <c r="X26" s="1282" t="str">
        <f>IF($B26=0,"",_xlfn.XLOOKUP($B26,INPUT_DATA!$CL:$CL,INPUT_DATA!DF:DF))</f>
        <v/>
      </c>
      <c r="Y26" s="267" t="str">
        <f>IF($B26=0,"",_xlfn.XLOOKUP($B26,INPUT_DATA!$CL:$CL,INPUT_DATA!DG:DG))</f>
        <v/>
      </c>
      <c r="Z26" s="1282" t="str">
        <f>IF($B26=0,"",_xlfn.XLOOKUP($B26,INPUT_DATA!$CL:$CL,INPUT_DATA!DH:DH))</f>
        <v/>
      </c>
      <c r="AA26" s="267" t="str">
        <f>IF($B26=0,"",_xlfn.XLOOKUP($B26,INPUT_DATA!$CL:$CL,INPUT_DATA!DI:DI))</f>
        <v/>
      </c>
      <c r="AB26" s="1282" t="str">
        <f>IF($B26=0,"",_xlfn.XLOOKUP($B26,INPUT_DATA!$CL:$CL,INPUT_DATA!DJ:DJ))</f>
        <v/>
      </c>
      <c r="AC26" s="267" t="str">
        <f>IF($B26=0,"",_xlfn.XLOOKUP($B26,INPUT_DATA!$CL:$CL,INPUT_DATA!DK:DK))</f>
        <v/>
      </c>
      <c r="AD26" s="1282" t="str">
        <f>IF($B26=0,"",_xlfn.XLOOKUP($B26,INPUT_DATA!$CL:$CL,INPUT_DATA!DL:DL))</f>
        <v/>
      </c>
    </row>
    <row r="27" spans="2:30">
      <c r="B27" s="1223">
        <f>'03 - Monthly Asset Follow up'!B31</f>
        <v>0</v>
      </c>
      <c r="C27" s="267" t="str">
        <f t="shared" si="1"/>
        <v/>
      </c>
      <c r="D27" s="1282" t="str">
        <f t="shared" si="0"/>
        <v/>
      </c>
      <c r="E27" s="267" t="str">
        <f>IF($B27=0,"",_xlfn.XLOOKUP($B27,INPUT_DATA!$CL:$CL,INPUT_DATA!CM:CM))</f>
        <v/>
      </c>
      <c r="F27" s="1282" t="str">
        <f>IF($B27=0,"",_xlfn.XLOOKUP($B27,INPUT_DATA!$CL:$CL,INPUT_DATA!CN:CN))</f>
        <v/>
      </c>
      <c r="G27" s="267" t="str">
        <f>IF($B27=0,"",_xlfn.XLOOKUP($B27,INPUT_DATA!$CL:$CL,INPUT_DATA!CO:CO))</f>
        <v/>
      </c>
      <c r="H27" s="1282" t="str">
        <f>IF($B27=0,"",_xlfn.XLOOKUP($B27,INPUT_DATA!$CL:$CL,INPUT_DATA!CP:CP))</f>
        <v/>
      </c>
      <c r="I27" s="267" t="str">
        <f>IF($B27=0,"",_xlfn.XLOOKUP($B27,INPUT_DATA!$CL:$CL,INPUT_DATA!CQ:CQ))</f>
        <v/>
      </c>
      <c r="J27" s="1282" t="str">
        <f>IF($B27=0,"",_xlfn.XLOOKUP($B27,INPUT_DATA!$CL:$CL,INPUT_DATA!CR:CR))</f>
        <v/>
      </c>
      <c r="K27" s="267" t="str">
        <f>IF($B27=0,"",_xlfn.XLOOKUP($B27,INPUT_DATA!$CL:$CL,INPUT_DATA!CS:CS))</f>
        <v/>
      </c>
      <c r="L27" s="1282" t="str">
        <f>IF($B27=0,"",_xlfn.XLOOKUP($B27,INPUT_DATA!$CL:$CL,INPUT_DATA!CT:CT))</f>
        <v/>
      </c>
      <c r="M27" s="267" t="str">
        <f>IF($B27=0,"",_xlfn.XLOOKUP($B27,INPUT_DATA!$CL:$CL,INPUT_DATA!CU:CU))</f>
        <v/>
      </c>
      <c r="N27" s="1282" t="str">
        <f>IF($B27=0,"",_xlfn.XLOOKUP($B27,INPUT_DATA!$CL:$CL,INPUT_DATA!CV:CV))</f>
        <v/>
      </c>
      <c r="O27" s="267" t="str">
        <f>IF($B27=0,"",_xlfn.XLOOKUP($B27,INPUT_DATA!$CL:$CL,INPUT_DATA!CW:CW))</f>
        <v/>
      </c>
      <c r="P27" s="1282" t="str">
        <f>IF($B27=0,"",_xlfn.XLOOKUP($B27,INPUT_DATA!$CL:$CL,INPUT_DATA!CX:CX))</f>
        <v/>
      </c>
      <c r="Q27" s="267" t="str">
        <f>IF($B27=0,"",_xlfn.XLOOKUP($B27,INPUT_DATA!$CL:$CL,INPUT_DATA!CY:CY))</f>
        <v/>
      </c>
      <c r="R27" s="1282" t="str">
        <f>IF($B27=0,"",_xlfn.XLOOKUP($B27,INPUT_DATA!$CL:$CL,INPUT_DATA!CZ:CZ))</f>
        <v/>
      </c>
      <c r="S27" s="267" t="str">
        <f>IF($B27=0,"",_xlfn.XLOOKUP($B27,INPUT_DATA!$CL:$CL,INPUT_DATA!DA:DA))</f>
        <v/>
      </c>
      <c r="T27" s="1282" t="str">
        <f>IF($B27=0,"",_xlfn.XLOOKUP($B27,INPUT_DATA!$CL:$CL,INPUT_DATA!DB:DB))</f>
        <v/>
      </c>
      <c r="U27" s="267" t="str">
        <f>IF($B27=0,"",_xlfn.XLOOKUP($B27,INPUT_DATA!$CL:$CL,INPUT_DATA!DC:DC))</f>
        <v/>
      </c>
      <c r="V27" s="1282" t="str">
        <f>IF($B27=0,"",_xlfn.XLOOKUP($B27,INPUT_DATA!$CL:$CL,INPUT_DATA!DD:DD))</f>
        <v/>
      </c>
      <c r="W27" s="267" t="str">
        <f>IF($B27=0,"",_xlfn.XLOOKUP($B27,INPUT_DATA!$CL:$CL,INPUT_DATA!DE:DE))</f>
        <v/>
      </c>
      <c r="X27" s="1282" t="str">
        <f>IF($B27=0,"",_xlfn.XLOOKUP($B27,INPUT_DATA!$CL:$CL,INPUT_DATA!DF:DF))</f>
        <v/>
      </c>
      <c r="Y27" s="267" t="str">
        <f>IF($B27=0,"",_xlfn.XLOOKUP($B27,INPUT_DATA!$CL:$CL,INPUT_DATA!DG:DG))</f>
        <v/>
      </c>
      <c r="Z27" s="1282" t="str">
        <f>IF($B27=0,"",_xlfn.XLOOKUP($B27,INPUT_DATA!$CL:$CL,INPUT_DATA!DH:DH))</f>
        <v/>
      </c>
      <c r="AA27" s="267" t="str">
        <f>IF($B27=0,"",_xlfn.XLOOKUP($B27,INPUT_DATA!$CL:$CL,INPUT_DATA!DI:DI))</f>
        <v/>
      </c>
      <c r="AB27" s="1282" t="str">
        <f>IF($B27=0,"",_xlfn.XLOOKUP($B27,INPUT_DATA!$CL:$CL,INPUT_DATA!DJ:DJ))</f>
        <v/>
      </c>
      <c r="AC27" s="267" t="str">
        <f>IF($B27=0,"",_xlfn.XLOOKUP($B27,INPUT_DATA!$CL:$CL,INPUT_DATA!DK:DK))</f>
        <v/>
      </c>
      <c r="AD27" s="1282" t="str">
        <f>IF($B27=0,"",_xlfn.XLOOKUP($B27,INPUT_DATA!$CL:$CL,INPUT_DATA!DL:DL))</f>
        <v/>
      </c>
    </row>
    <row r="28" spans="2:30">
      <c r="B28" s="1223">
        <f>'03 - Monthly Asset Follow up'!B32</f>
        <v>0</v>
      </c>
      <c r="C28" s="267" t="str">
        <f t="shared" si="1"/>
        <v/>
      </c>
      <c r="D28" s="1282" t="str">
        <f t="shared" si="0"/>
        <v/>
      </c>
      <c r="E28" s="267" t="str">
        <f>IF($B28=0,"",_xlfn.XLOOKUP($B28,INPUT_DATA!$CL:$CL,INPUT_DATA!CM:CM))</f>
        <v/>
      </c>
      <c r="F28" s="1282" t="str">
        <f>IF($B28=0,"",_xlfn.XLOOKUP($B28,INPUT_DATA!$CL:$CL,INPUT_DATA!CN:CN))</f>
        <v/>
      </c>
      <c r="G28" s="267" t="str">
        <f>IF($B28=0,"",_xlfn.XLOOKUP($B28,INPUT_DATA!$CL:$CL,INPUT_DATA!CO:CO))</f>
        <v/>
      </c>
      <c r="H28" s="1282" t="str">
        <f>IF($B28=0,"",_xlfn.XLOOKUP($B28,INPUT_DATA!$CL:$CL,INPUT_DATA!CP:CP))</f>
        <v/>
      </c>
      <c r="I28" s="267" t="str">
        <f>IF($B28=0,"",_xlfn.XLOOKUP($B28,INPUT_DATA!$CL:$CL,INPUT_DATA!CQ:CQ))</f>
        <v/>
      </c>
      <c r="J28" s="1282" t="str">
        <f>IF($B28=0,"",_xlfn.XLOOKUP($B28,INPUT_DATA!$CL:$CL,INPUT_DATA!CR:CR))</f>
        <v/>
      </c>
      <c r="K28" s="267" t="str">
        <f>IF($B28=0,"",_xlfn.XLOOKUP($B28,INPUT_DATA!$CL:$CL,INPUT_DATA!CS:CS))</f>
        <v/>
      </c>
      <c r="L28" s="1282" t="str">
        <f>IF($B28=0,"",_xlfn.XLOOKUP($B28,INPUT_DATA!$CL:$CL,INPUT_DATA!CT:CT))</f>
        <v/>
      </c>
      <c r="M28" s="267" t="str">
        <f>IF($B28=0,"",_xlfn.XLOOKUP($B28,INPUT_DATA!$CL:$CL,INPUT_DATA!CU:CU))</f>
        <v/>
      </c>
      <c r="N28" s="1282" t="str">
        <f>IF($B28=0,"",_xlfn.XLOOKUP($B28,INPUT_DATA!$CL:$CL,INPUT_DATA!CV:CV))</f>
        <v/>
      </c>
      <c r="O28" s="267" t="str">
        <f>IF($B28=0,"",_xlfn.XLOOKUP($B28,INPUT_DATA!$CL:$CL,INPUT_DATA!CW:CW))</f>
        <v/>
      </c>
      <c r="P28" s="1282" t="str">
        <f>IF($B28=0,"",_xlfn.XLOOKUP($B28,INPUT_DATA!$CL:$CL,INPUT_DATA!CX:CX))</f>
        <v/>
      </c>
      <c r="Q28" s="267" t="str">
        <f>IF($B28=0,"",_xlfn.XLOOKUP($B28,INPUT_DATA!$CL:$CL,INPUT_DATA!CY:CY))</f>
        <v/>
      </c>
      <c r="R28" s="1282" t="str">
        <f>IF($B28=0,"",_xlfn.XLOOKUP($B28,INPUT_DATA!$CL:$CL,INPUT_DATA!CZ:CZ))</f>
        <v/>
      </c>
      <c r="S28" s="267" t="str">
        <f>IF($B28=0,"",_xlfn.XLOOKUP($B28,INPUT_DATA!$CL:$CL,INPUT_DATA!DA:DA))</f>
        <v/>
      </c>
      <c r="T28" s="1282" t="str">
        <f>IF($B28=0,"",_xlfn.XLOOKUP($B28,INPUT_DATA!$CL:$CL,INPUT_DATA!DB:DB))</f>
        <v/>
      </c>
      <c r="U28" s="267" t="str">
        <f>IF($B28=0,"",_xlfn.XLOOKUP($B28,INPUT_DATA!$CL:$CL,INPUT_DATA!DC:DC))</f>
        <v/>
      </c>
      <c r="V28" s="1282" t="str">
        <f>IF($B28=0,"",_xlfn.XLOOKUP($B28,INPUT_DATA!$CL:$CL,INPUT_DATA!DD:DD))</f>
        <v/>
      </c>
      <c r="W28" s="267" t="str">
        <f>IF($B28=0,"",_xlfn.XLOOKUP($B28,INPUT_DATA!$CL:$CL,INPUT_DATA!DE:DE))</f>
        <v/>
      </c>
      <c r="X28" s="1282" t="str">
        <f>IF($B28=0,"",_xlfn.XLOOKUP($B28,INPUT_DATA!$CL:$CL,INPUT_DATA!DF:DF))</f>
        <v/>
      </c>
      <c r="Y28" s="267" t="str">
        <f>IF($B28=0,"",_xlfn.XLOOKUP($B28,INPUT_DATA!$CL:$CL,INPUT_DATA!DG:DG))</f>
        <v/>
      </c>
      <c r="Z28" s="1282" t="str">
        <f>IF($B28=0,"",_xlfn.XLOOKUP($B28,INPUT_DATA!$CL:$CL,INPUT_DATA!DH:DH))</f>
        <v/>
      </c>
      <c r="AA28" s="267" t="str">
        <f>IF($B28=0,"",_xlfn.XLOOKUP($B28,INPUT_DATA!$CL:$CL,INPUT_DATA!DI:DI))</f>
        <v/>
      </c>
      <c r="AB28" s="1282" t="str">
        <f>IF($B28=0,"",_xlfn.XLOOKUP($B28,INPUT_DATA!$CL:$CL,INPUT_DATA!DJ:DJ))</f>
        <v/>
      </c>
      <c r="AC28" s="267" t="str">
        <f>IF($B28=0,"",_xlfn.XLOOKUP($B28,INPUT_DATA!$CL:$CL,INPUT_DATA!DK:DK))</f>
        <v/>
      </c>
      <c r="AD28" s="1282" t="str">
        <f>IF($B28=0,"",_xlfn.XLOOKUP($B28,INPUT_DATA!$CL:$CL,INPUT_DATA!DL:DL))</f>
        <v/>
      </c>
    </row>
    <row r="29" spans="2:30">
      <c r="B29" s="1223">
        <f>'03 - Monthly Asset Follow up'!B33</f>
        <v>0</v>
      </c>
      <c r="C29" s="267" t="str">
        <f t="shared" si="1"/>
        <v/>
      </c>
      <c r="D29" s="1282" t="str">
        <f t="shared" si="0"/>
        <v/>
      </c>
      <c r="E29" s="267" t="str">
        <f>IF($B29=0,"",_xlfn.XLOOKUP($B29,INPUT_DATA!$CL:$CL,INPUT_DATA!CM:CM))</f>
        <v/>
      </c>
      <c r="F29" s="1282" t="str">
        <f>IF($B29=0,"",_xlfn.XLOOKUP($B29,INPUT_DATA!$CL:$CL,INPUT_DATA!CN:CN))</f>
        <v/>
      </c>
      <c r="G29" s="267" t="str">
        <f>IF($B29=0,"",_xlfn.XLOOKUP($B29,INPUT_DATA!$CL:$CL,INPUT_DATA!CO:CO))</f>
        <v/>
      </c>
      <c r="H29" s="1282" t="str">
        <f>IF($B29=0,"",_xlfn.XLOOKUP($B29,INPUT_DATA!$CL:$CL,INPUT_DATA!CP:CP))</f>
        <v/>
      </c>
      <c r="I29" s="267" t="str">
        <f>IF($B29=0,"",_xlfn.XLOOKUP($B29,INPUT_DATA!$CL:$CL,INPUT_DATA!CQ:CQ))</f>
        <v/>
      </c>
      <c r="J29" s="1282" t="str">
        <f>IF($B29=0,"",_xlfn.XLOOKUP($B29,INPUT_DATA!$CL:$CL,INPUT_DATA!CR:CR))</f>
        <v/>
      </c>
      <c r="K29" s="267" t="str">
        <f>IF($B29=0,"",_xlfn.XLOOKUP($B29,INPUT_DATA!$CL:$CL,INPUT_DATA!CS:CS))</f>
        <v/>
      </c>
      <c r="L29" s="1282" t="str">
        <f>IF($B29=0,"",_xlfn.XLOOKUP($B29,INPUT_DATA!$CL:$CL,INPUT_DATA!CT:CT))</f>
        <v/>
      </c>
      <c r="M29" s="267" t="str">
        <f>IF($B29=0,"",_xlfn.XLOOKUP($B29,INPUT_DATA!$CL:$CL,INPUT_DATA!CU:CU))</f>
        <v/>
      </c>
      <c r="N29" s="1282" t="str">
        <f>IF($B29=0,"",_xlfn.XLOOKUP($B29,INPUT_DATA!$CL:$CL,INPUT_DATA!CV:CV))</f>
        <v/>
      </c>
      <c r="O29" s="267" t="str">
        <f>IF($B29=0,"",_xlfn.XLOOKUP($B29,INPUT_DATA!$CL:$CL,INPUT_DATA!CW:CW))</f>
        <v/>
      </c>
      <c r="P29" s="1282" t="str">
        <f>IF($B29=0,"",_xlfn.XLOOKUP($B29,INPUT_DATA!$CL:$CL,INPUT_DATA!CX:CX))</f>
        <v/>
      </c>
      <c r="Q29" s="267" t="str">
        <f>IF($B29=0,"",_xlfn.XLOOKUP($B29,INPUT_DATA!$CL:$CL,INPUT_DATA!CY:CY))</f>
        <v/>
      </c>
      <c r="R29" s="1282" t="str">
        <f>IF($B29=0,"",_xlfn.XLOOKUP($B29,INPUT_DATA!$CL:$CL,INPUT_DATA!CZ:CZ))</f>
        <v/>
      </c>
      <c r="S29" s="267" t="str">
        <f>IF($B29=0,"",_xlfn.XLOOKUP($B29,INPUT_DATA!$CL:$CL,INPUT_DATA!DA:DA))</f>
        <v/>
      </c>
      <c r="T29" s="1282" t="str">
        <f>IF($B29=0,"",_xlfn.XLOOKUP($B29,INPUT_DATA!$CL:$CL,INPUT_DATA!DB:DB))</f>
        <v/>
      </c>
      <c r="U29" s="267" t="str">
        <f>IF($B29=0,"",_xlfn.XLOOKUP($B29,INPUT_DATA!$CL:$CL,INPUT_DATA!DC:DC))</f>
        <v/>
      </c>
      <c r="V29" s="1282" t="str">
        <f>IF($B29=0,"",_xlfn.XLOOKUP($B29,INPUT_DATA!$CL:$CL,INPUT_DATA!DD:DD))</f>
        <v/>
      </c>
      <c r="W29" s="267" t="str">
        <f>IF($B29=0,"",_xlfn.XLOOKUP($B29,INPUT_DATA!$CL:$CL,INPUT_DATA!DE:DE))</f>
        <v/>
      </c>
      <c r="X29" s="1282" t="str">
        <f>IF($B29=0,"",_xlfn.XLOOKUP($B29,INPUT_DATA!$CL:$CL,INPUT_DATA!DF:DF))</f>
        <v/>
      </c>
      <c r="Y29" s="267" t="str">
        <f>IF($B29=0,"",_xlfn.XLOOKUP($B29,INPUT_DATA!$CL:$CL,INPUT_DATA!DG:DG))</f>
        <v/>
      </c>
      <c r="Z29" s="1282" t="str">
        <f>IF($B29=0,"",_xlfn.XLOOKUP($B29,INPUT_DATA!$CL:$CL,INPUT_DATA!DH:DH))</f>
        <v/>
      </c>
      <c r="AA29" s="267" t="str">
        <f>IF($B29=0,"",_xlfn.XLOOKUP($B29,INPUT_DATA!$CL:$CL,INPUT_DATA!DI:DI))</f>
        <v/>
      </c>
      <c r="AB29" s="1282" t="str">
        <f>IF($B29=0,"",_xlfn.XLOOKUP($B29,INPUT_DATA!$CL:$CL,INPUT_DATA!DJ:DJ))</f>
        <v/>
      </c>
      <c r="AC29" s="267" t="str">
        <f>IF($B29=0,"",_xlfn.XLOOKUP($B29,INPUT_DATA!$CL:$CL,INPUT_DATA!DK:DK))</f>
        <v/>
      </c>
      <c r="AD29" s="1282" t="str">
        <f>IF($B29=0,"",_xlfn.XLOOKUP($B29,INPUT_DATA!$CL:$CL,INPUT_DATA!DL:DL))</f>
        <v/>
      </c>
    </row>
    <row r="30" spans="2:30">
      <c r="B30" s="1223">
        <f>'03 - Monthly Asset Follow up'!B34</f>
        <v>0</v>
      </c>
      <c r="C30" s="267" t="str">
        <f t="shared" si="1"/>
        <v/>
      </c>
      <c r="D30" s="1282" t="str">
        <f t="shared" si="0"/>
        <v/>
      </c>
      <c r="E30" s="267" t="str">
        <f>IF($B30=0,"",_xlfn.XLOOKUP($B30,INPUT_DATA!$CL:$CL,INPUT_DATA!CM:CM))</f>
        <v/>
      </c>
      <c r="F30" s="1282" t="str">
        <f>IF($B30=0,"",_xlfn.XLOOKUP($B30,INPUT_DATA!$CL:$CL,INPUT_DATA!CN:CN))</f>
        <v/>
      </c>
      <c r="G30" s="267" t="str">
        <f>IF($B30=0,"",_xlfn.XLOOKUP($B30,INPUT_DATA!$CL:$CL,INPUT_DATA!CO:CO))</f>
        <v/>
      </c>
      <c r="H30" s="1282" t="str">
        <f>IF($B30=0,"",_xlfn.XLOOKUP($B30,INPUT_DATA!$CL:$CL,INPUT_DATA!CP:CP))</f>
        <v/>
      </c>
      <c r="I30" s="267" t="str">
        <f>IF($B30=0,"",_xlfn.XLOOKUP($B30,INPUT_DATA!$CL:$CL,INPUT_DATA!CQ:CQ))</f>
        <v/>
      </c>
      <c r="J30" s="1282" t="str">
        <f>IF($B30=0,"",_xlfn.XLOOKUP($B30,INPUT_DATA!$CL:$CL,INPUT_DATA!CR:CR))</f>
        <v/>
      </c>
      <c r="K30" s="267" t="str">
        <f>IF($B30=0,"",_xlfn.XLOOKUP($B30,INPUT_DATA!$CL:$CL,INPUT_DATA!CS:CS))</f>
        <v/>
      </c>
      <c r="L30" s="1282" t="str">
        <f>IF($B30=0,"",_xlfn.XLOOKUP($B30,INPUT_DATA!$CL:$CL,INPUT_DATA!CT:CT))</f>
        <v/>
      </c>
      <c r="M30" s="267" t="str">
        <f>IF($B30=0,"",_xlfn.XLOOKUP($B30,INPUT_DATA!$CL:$CL,INPUT_DATA!CU:CU))</f>
        <v/>
      </c>
      <c r="N30" s="1282" t="str">
        <f>IF($B30=0,"",_xlfn.XLOOKUP($B30,INPUT_DATA!$CL:$CL,INPUT_DATA!CV:CV))</f>
        <v/>
      </c>
      <c r="O30" s="267" t="str">
        <f>IF($B30=0,"",_xlfn.XLOOKUP($B30,INPUT_DATA!$CL:$CL,INPUT_DATA!CW:CW))</f>
        <v/>
      </c>
      <c r="P30" s="1282" t="str">
        <f>IF($B30=0,"",_xlfn.XLOOKUP($B30,INPUT_DATA!$CL:$CL,INPUT_DATA!CX:CX))</f>
        <v/>
      </c>
      <c r="Q30" s="267" t="str">
        <f>IF($B30=0,"",_xlfn.XLOOKUP($B30,INPUT_DATA!$CL:$CL,INPUT_DATA!CY:CY))</f>
        <v/>
      </c>
      <c r="R30" s="1282" t="str">
        <f>IF($B30=0,"",_xlfn.XLOOKUP($B30,INPUT_DATA!$CL:$CL,INPUT_DATA!CZ:CZ))</f>
        <v/>
      </c>
      <c r="S30" s="267" t="str">
        <f>IF($B30=0,"",_xlfn.XLOOKUP($B30,INPUT_DATA!$CL:$CL,INPUT_DATA!DA:DA))</f>
        <v/>
      </c>
      <c r="T30" s="1282" t="str">
        <f>IF($B30=0,"",_xlfn.XLOOKUP($B30,INPUT_DATA!$CL:$CL,INPUT_DATA!DB:DB))</f>
        <v/>
      </c>
      <c r="U30" s="267" t="str">
        <f>IF($B30=0,"",_xlfn.XLOOKUP($B30,INPUT_DATA!$CL:$CL,INPUT_DATA!DC:DC))</f>
        <v/>
      </c>
      <c r="V30" s="1282" t="str">
        <f>IF($B30=0,"",_xlfn.XLOOKUP($B30,INPUT_DATA!$CL:$CL,INPUT_DATA!DD:DD))</f>
        <v/>
      </c>
      <c r="W30" s="267" t="str">
        <f>IF($B30=0,"",_xlfn.XLOOKUP($B30,INPUT_DATA!$CL:$CL,INPUT_DATA!DE:DE))</f>
        <v/>
      </c>
      <c r="X30" s="1282" t="str">
        <f>IF($B30=0,"",_xlfn.XLOOKUP($B30,INPUT_DATA!$CL:$CL,INPUT_DATA!DF:DF))</f>
        <v/>
      </c>
      <c r="Y30" s="267" t="str">
        <f>IF($B30=0,"",_xlfn.XLOOKUP($B30,INPUT_DATA!$CL:$CL,INPUT_DATA!DG:DG))</f>
        <v/>
      </c>
      <c r="Z30" s="1282" t="str">
        <f>IF($B30=0,"",_xlfn.XLOOKUP($B30,INPUT_DATA!$CL:$CL,INPUT_DATA!DH:DH))</f>
        <v/>
      </c>
      <c r="AA30" s="267" t="str">
        <f>IF($B30=0,"",_xlfn.XLOOKUP($B30,INPUT_DATA!$CL:$CL,INPUT_DATA!DI:DI))</f>
        <v/>
      </c>
      <c r="AB30" s="1282" t="str">
        <f>IF($B30=0,"",_xlfn.XLOOKUP($B30,INPUT_DATA!$CL:$CL,INPUT_DATA!DJ:DJ))</f>
        <v/>
      </c>
      <c r="AC30" s="267" t="str">
        <f>IF($B30=0,"",_xlfn.XLOOKUP($B30,INPUT_DATA!$CL:$CL,INPUT_DATA!DK:DK))</f>
        <v/>
      </c>
      <c r="AD30" s="1282" t="str">
        <f>IF($B30=0,"",_xlfn.XLOOKUP($B30,INPUT_DATA!$CL:$CL,INPUT_DATA!DL:DL))</f>
        <v/>
      </c>
    </row>
    <row r="31" spans="2:30">
      <c r="B31" s="1223">
        <f>'03 - Monthly Asset Follow up'!B35</f>
        <v>0</v>
      </c>
      <c r="C31" s="267" t="str">
        <f t="shared" si="1"/>
        <v/>
      </c>
      <c r="D31" s="1282" t="str">
        <f t="shared" si="0"/>
        <v/>
      </c>
      <c r="E31" s="267" t="str">
        <f>IF($B31=0,"",_xlfn.XLOOKUP($B31,INPUT_DATA!$CL:$CL,INPUT_DATA!CM:CM))</f>
        <v/>
      </c>
      <c r="F31" s="1282" t="str">
        <f>IF($B31=0,"",_xlfn.XLOOKUP($B31,INPUT_DATA!$CL:$CL,INPUT_DATA!CN:CN))</f>
        <v/>
      </c>
      <c r="G31" s="267" t="str">
        <f>IF($B31=0,"",_xlfn.XLOOKUP($B31,INPUT_DATA!$CL:$CL,INPUT_DATA!CO:CO))</f>
        <v/>
      </c>
      <c r="H31" s="1282" t="str">
        <f>IF($B31=0,"",_xlfn.XLOOKUP($B31,INPUT_DATA!$CL:$CL,INPUT_DATA!CP:CP))</f>
        <v/>
      </c>
      <c r="I31" s="267" t="str">
        <f>IF($B31=0,"",_xlfn.XLOOKUP($B31,INPUT_DATA!$CL:$CL,INPUT_DATA!CQ:CQ))</f>
        <v/>
      </c>
      <c r="J31" s="1282" t="str">
        <f>IF($B31=0,"",_xlfn.XLOOKUP($B31,INPUT_DATA!$CL:$CL,INPUT_DATA!CR:CR))</f>
        <v/>
      </c>
      <c r="K31" s="267" t="str">
        <f>IF($B31=0,"",_xlfn.XLOOKUP($B31,INPUT_DATA!$CL:$CL,INPUT_DATA!CS:CS))</f>
        <v/>
      </c>
      <c r="L31" s="1282" t="str">
        <f>IF($B31=0,"",_xlfn.XLOOKUP($B31,INPUT_DATA!$CL:$CL,INPUT_DATA!CT:CT))</f>
        <v/>
      </c>
      <c r="M31" s="267" t="str">
        <f>IF($B31=0,"",_xlfn.XLOOKUP($B31,INPUT_DATA!$CL:$CL,INPUT_DATA!CU:CU))</f>
        <v/>
      </c>
      <c r="N31" s="1282" t="str">
        <f>IF($B31=0,"",_xlfn.XLOOKUP($B31,INPUT_DATA!$CL:$CL,INPUT_DATA!CV:CV))</f>
        <v/>
      </c>
      <c r="O31" s="267" t="str">
        <f>IF($B31=0,"",_xlfn.XLOOKUP($B31,INPUT_DATA!$CL:$CL,INPUT_DATA!CW:CW))</f>
        <v/>
      </c>
      <c r="P31" s="1282" t="str">
        <f>IF($B31=0,"",_xlfn.XLOOKUP($B31,INPUT_DATA!$CL:$CL,INPUT_DATA!CX:CX))</f>
        <v/>
      </c>
      <c r="Q31" s="267" t="str">
        <f>IF($B31=0,"",_xlfn.XLOOKUP($B31,INPUT_DATA!$CL:$CL,INPUT_DATA!CY:CY))</f>
        <v/>
      </c>
      <c r="R31" s="1282" t="str">
        <f>IF($B31=0,"",_xlfn.XLOOKUP($B31,INPUT_DATA!$CL:$CL,INPUT_DATA!CZ:CZ))</f>
        <v/>
      </c>
      <c r="S31" s="267" t="str">
        <f>IF($B31=0,"",_xlfn.XLOOKUP($B31,INPUT_DATA!$CL:$CL,INPUT_DATA!DA:DA))</f>
        <v/>
      </c>
      <c r="T31" s="1282" t="str">
        <f>IF($B31=0,"",_xlfn.XLOOKUP($B31,INPUT_DATA!$CL:$CL,INPUT_DATA!DB:DB))</f>
        <v/>
      </c>
      <c r="U31" s="267" t="str">
        <f>IF($B31=0,"",_xlfn.XLOOKUP($B31,INPUT_DATA!$CL:$CL,INPUT_DATA!DC:DC))</f>
        <v/>
      </c>
      <c r="V31" s="1282" t="str">
        <f>IF($B31=0,"",_xlfn.XLOOKUP($B31,INPUT_DATA!$CL:$CL,INPUT_DATA!DD:DD))</f>
        <v/>
      </c>
      <c r="W31" s="267" t="str">
        <f>IF($B31=0,"",_xlfn.XLOOKUP($B31,INPUT_DATA!$CL:$CL,INPUT_DATA!DE:DE))</f>
        <v/>
      </c>
      <c r="X31" s="1282" t="str">
        <f>IF($B31=0,"",_xlfn.XLOOKUP($B31,INPUT_DATA!$CL:$CL,INPUT_DATA!DF:DF))</f>
        <v/>
      </c>
      <c r="Y31" s="267" t="str">
        <f>IF($B31=0,"",_xlfn.XLOOKUP($B31,INPUT_DATA!$CL:$CL,INPUT_DATA!DG:DG))</f>
        <v/>
      </c>
      <c r="Z31" s="1282" t="str">
        <f>IF($B31=0,"",_xlfn.XLOOKUP($B31,INPUT_DATA!$CL:$CL,INPUT_DATA!DH:DH))</f>
        <v/>
      </c>
      <c r="AA31" s="267" t="str">
        <f>IF($B31=0,"",_xlfn.XLOOKUP($B31,INPUT_DATA!$CL:$CL,INPUT_DATA!DI:DI))</f>
        <v/>
      </c>
      <c r="AB31" s="1282" t="str">
        <f>IF($B31=0,"",_xlfn.XLOOKUP($B31,INPUT_DATA!$CL:$CL,INPUT_DATA!DJ:DJ))</f>
        <v/>
      </c>
      <c r="AC31" s="267" t="str">
        <f>IF($B31=0,"",_xlfn.XLOOKUP($B31,INPUT_DATA!$CL:$CL,INPUT_DATA!DK:DK))</f>
        <v/>
      </c>
      <c r="AD31" s="1282" t="str">
        <f>IF($B31=0,"",_xlfn.XLOOKUP($B31,INPUT_DATA!$CL:$CL,INPUT_DATA!DL:DL))</f>
        <v/>
      </c>
    </row>
    <row r="32" spans="2:30">
      <c r="B32" s="1223">
        <f>'03 - Monthly Asset Follow up'!B36</f>
        <v>0</v>
      </c>
      <c r="C32" s="267" t="str">
        <f t="shared" si="1"/>
        <v/>
      </c>
      <c r="D32" s="1282" t="str">
        <f t="shared" si="0"/>
        <v/>
      </c>
      <c r="E32" s="267" t="str">
        <f>IF($B32=0,"",_xlfn.XLOOKUP($B32,INPUT_DATA!$CL:$CL,INPUT_DATA!CM:CM))</f>
        <v/>
      </c>
      <c r="F32" s="1282" t="str">
        <f>IF($B32=0,"",_xlfn.XLOOKUP($B32,INPUT_DATA!$CL:$CL,INPUT_DATA!CN:CN))</f>
        <v/>
      </c>
      <c r="G32" s="267" t="str">
        <f>IF($B32=0,"",_xlfn.XLOOKUP($B32,INPUT_DATA!$CL:$CL,INPUT_DATA!CO:CO))</f>
        <v/>
      </c>
      <c r="H32" s="1282" t="str">
        <f>IF($B32=0,"",_xlfn.XLOOKUP($B32,INPUT_DATA!$CL:$CL,INPUT_DATA!CP:CP))</f>
        <v/>
      </c>
      <c r="I32" s="267" t="str">
        <f>IF($B32=0,"",_xlfn.XLOOKUP($B32,INPUT_DATA!$CL:$CL,INPUT_DATA!CQ:CQ))</f>
        <v/>
      </c>
      <c r="J32" s="1282" t="str">
        <f>IF($B32=0,"",_xlfn.XLOOKUP($B32,INPUT_DATA!$CL:$CL,INPUT_DATA!CR:CR))</f>
        <v/>
      </c>
      <c r="K32" s="267" t="str">
        <f>IF($B32=0,"",_xlfn.XLOOKUP($B32,INPUT_DATA!$CL:$CL,INPUT_DATA!CS:CS))</f>
        <v/>
      </c>
      <c r="L32" s="1282" t="str">
        <f>IF($B32=0,"",_xlfn.XLOOKUP($B32,INPUT_DATA!$CL:$CL,INPUT_DATA!CT:CT))</f>
        <v/>
      </c>
      <c r="M32" s="267" t="str">
        <f>IF($B32=0,"",_xlfn.XLOOKUP($B32,INPUT_DATA!$CL:$CL,INPUT_DATA!CU:CU))</f>
        <v/>
      </c>
      <c r="N32" s="1282" t="str">
        <f>IF($B32=0,"",_xlfn.XLOOKUP($B32,INPUT_DATA!$CL:$CL,INPUT_DATA!CV:CV))</f>
        <v/>
      </c>
      <c r="O32" s="267" t="str">
        <f>IF($B32=0,"",_xlfn.XLOOKUP($B32,INPUT_DATA!$CL:$CL,INPUT_DATA!CW:CW))</f>
        <v/>
      </c>
      <c r="P32" s="1282" t="str">
        <f>IF($B32=0,"",_xlfn.XLOOKUP($B32,INPUT_DATA!$CL:$CL,INPUT_DATA!CX:CX))</f>
        <v/>
      </c>
      <c r="Q32" s="267" t="str">
        <f>IF($B32=0,"",_xlfn.XLOOKUP($B32,INPUT_DATA!$CL:$CL,INPUT_DATA!CY:CY))</f>
        <v/>
      </c>
      <c r="R32" s="1282" t="str">
        <f>IF($B32=0,"",_xlfn.XLOOKUP($B32,INPUT_DATA!$CL:$CL,INPUT_DATA!CZ:CZ))</f>
        <v/>
      </c>
      <c r="S32" s="267" t="str">
        <f>IF($B32=0,"",_xlfn.XLOOKUP($B32,INPUT_DATA!$CL:$CL,INPUT_DATA!DA:DA))</f>
        <v/>
      </c>
      <c r="T32" s="1282" t="str">
        <f>IF($B32=0,"",_xlfn.XLOOKUP($B32,INPUT_DATA!$CL:$CL,INPUT_DATA!DB:DB))</f>
        <v/>
      </c>
      <c r="U32" s="267" t="str">
        <f>IF($B32=0,"",_xlfn.XLOOKUP($B32,INPUT_DATA!$CL:$CL,INPUT_DATA!DC:DC))</f>
        <v/>
      </c>
      <c r="V32" s="1282" t="str">
        <f>IF($B32=0,"",_xlfn.XLOOKUP($B32,INPUT_DATA!$CL:$CL,INPUT_DATA!DD:DD))</f>
        <v/>
      </c>
      <c r="W32" s="267" t="str">
        <f>IF($B32=0,"",_xlfn.XLOOKUP($B32,INPUT_DATA!$CL:$CL,INPUT_DATA!DE:DE))</f>
        <v/>
      </c>
      <c r="X32" s="1282" t="str">
        <f>IF($B32=0,"",_xlfn.XLOOKUP($B32,INPUT_DATA!$CL:$CL,INPUT_DATA!DF:DF))</f>
        <v/>
      </c>
      <c r="Y32" s="267" t="str">
        <f>IF($B32=0,"",_xlfn.XLOOKUP($B32,INPUT_DATA!$CL:$CL,INPUT_DATA!DG:DG))</f>
        <v/>
      </c>
      <c r="Z32" s="1282" t="str">
        <f>IF($B32=0,"",_xlfn.XLOOKUP($B32,INPUT_DATA!$CL:$CL,INPUT_DATA!DH:DH))</f>
        <v/>
      </c>
      <c r="AA32" s="267" t="str">
        <f>IF($B32=0,"",_xlfn.XLOOKUP($B32,INPUT_DATA!$CL:$CL,INPUT_DATA!DI:DI))</f>
        <v/>
      </c>
      <c r="AB32" s="1282" t="str">
        <f>IF($B32=0,"",_xlfn.XLOOKUP($B32,INPUT_DATA!$CL:$CL,INPUT_DATA!DJ:DJ))</f>
        <v/>
      </c>
      <c r="AC32" s="267" t="str">
        <f>IF($B32=0,"",_xlfn.XLOOKUP($B32,INPUT_DATA!$CL:$CL,INPUT_DATA!DK:DK))</f>
        <v/>
      </c>
      <c r="AD32" s="1282" t="str">
        <f>IF($B32=0,"",_xlfn.XLOOKUP($B32,INPUT_DATA!$CL:$CL,INPUT_DATA!DL:DL))</f>
        <v/>
      </c>
    </row>
    <row r="33" spans="2:30">
      <c r="B33" s="1223">
        <f>'03 - Monthly Asset Follow up'!B37</f>
        <v>0</v>
      </c>
      <c r="C33" s="267" t="str">
        <f t="shared" si="1"/>
        <v/>
      </c>
      <c r="D33" s="1282" t="str">
        <f t="shared" si="0"/>
        <v/>
      </c>
      <c r="E33" s="267" t="str">
        <f>IF($B33=0,"",_xlfn.XLOOKUP($B33,INPUT_DATA!$CL:$CL,INPUT_DATA!CM:CM))</f>
        <v/>
      </c>
      <c r="F33" s="1282" t="str">
        <f>IF($B33=0,"",_xlfn.XLOOKUP($B33,INPUT_DATA!$CL:$CL,INPUT_DATA!CN:CN))</f>
        <v/>
      </c>
      <c r="G33" s="267" t="str">
        <f>IF($B33=0,"",_xlfn.XLOOKUP($B33,INPUT_DATA!$CL:$CL,INPUT_DATA!CO:CO))</f>
        <v/>
      </c>
      <c r="H33" s="1282" t="str">
        <f>IF($B33=0,"",_xlfn.XLOOKUP($B33,INPUT_DATA!$CL:$CL,INPUT_DATA!CP:CP))</f>
        <v/>
      </c>
      <c r="I33" s="267" t="str">
        <f>IF($B33=0,"",_xlfn.XLOOKUP($B33,INPUT_DATA!$CL:$CL,INPUT_DATA!CQ:CQ))</f>
        <v/>
      </c>
      <c r="J33" s="1282" t="str">
        <f>IF($B33=0,"",_xlfn.XLOOKUP($B33,INPUT_DATA!$CL:$CL,INPUT_DATA!CR:CR))</f>
        <v/>
      </c>
      <c r="K33" s="267" t="str">
        <f>IF($B33=0,"",_xlfn.XLOOKUP($B33,INPUT_DATA!$CL:$CL,INPUT_DATA!CS:CS))</f>
        <v/>
      </c>
      <c r="L33" s="1282" t="str">
        <f>IF($B33=0,"",_xlfn.XLOOKUP($B33,INPUT_DATA!$CL:$CL,INPUT_DATA!CT:CT))</f>
        <v/>
      </c>
      <c r="M33" s="267" t="str">
        <f>IF($B33=0,"",_xlfn.XLOOKUP($B33,INPUT_DATA!$CL:$CL,INPUT_DATA!CU:CU))</f>
        <v/>
      </c>
      <c r="N33" s="1282" t="str">
        <f>IF($B33=0,"",_xlfn.XLOOKUP($B33,INPUT_DATA!$CL:$CL,INPUT_DATA!CV:CV))</f>
        <v/>
      </c>
      <c r="O33" s="267" t="str">
        <f>IF($B33=0,"",_xlfn.XLOOKUP($B33,INPUT_DATA!$CL:$CL,INPUT_DATA!CW:CW))</f>
        <v/>
      </c>
      <c r="P33" s="1282" t="str">
        <f>IF($B33=0,"",_xlfn.XLOOKUP($B33,INPUT_DATA!$CL:$CL,INPUT_DATA!CX:CX))</f>
        <v/>
      </c>
      <c r="Q33" s="267" t="str">
        <f>IF($B33=0,"",_xlfn.XLOOKUP($B33,INPUT_DATA!$CL:$CL,INPUT_DATA!CY:CY))</f>
        <v/>
      </c>
      <c r="R33" s="1282" t="str">
        <f>IF($B33=0,"",_xlfn.XLOOKUP($B33,INPUT_DATA!$CL:$CL,INPUT_DATA!CZ:CZ))</f>
        <v/>
      </c>
      <c r="S33" s="267" t="str">
        <f>IF($B33=0,"",_xlfn.XLOOKUP($B33,INPUT_DATA!$CL:$CL,INPUT_DATA!DA:DA))</f>
        <v/>
      </c>
      <c r="T33" s="1282" t="str">
        <f>IF($B33=0,"",_xlfn.XLOOKUP($B33,INPUT_DATA!$CL:$CL,INPUT_DATA!DB:DB))</f>
        <v/>
      </c>
      <c r="U33" s="267" t="str">
        <f>IF($B33=0,"",_xlfn.XLOOKUP($B33,INPUT_DATA!$CL:$CL,INPUT_DATA!DC:DC))</f>
        <v/>
      </c>
      <c r="V33" s="1282" t="str">
        <f>IF($B33=0,"",_xlfn.XLOOKUP($B33,INPUT_DATA!$CL:$CL,INPUT_DATA!DD:DD))</f>
        <v/>
      </c>
      <c r="W33" s="267" t="str">
        <f>IF($B33=0,"",_xlfn.XLOOKUP($B33,INPUT_DATA!$CL:$CL,INPUT_DATA!DE:DE))</f>
        <v/>
      </c>
      <c r="X33" s="1282" t="str">
        <f>IF($B33=0,"",_xlfn.XLOOKUP($B33,INPUT_DATA!$CL:$CL,INPUT_DATA!DF:DF))</f>
        <v/>
      </c>
      <c r="Y33" s="267" t="str">
        <f>IF($B33=0,"",_xlfn.XLOOKUP($B33,INPUT_DATA!$CL:$CL,INPUT_DATA!DG:DG))</f>
        <v/>
      </c>
      <c r="Z33" s="1282" t="str">
        <f>IF($B33=0,"",_xlfn.XLOOKUP($B33,INPUT_DATA!$CL:$CL,INPUT_DATA!DH:DH))</f>
        <v/>
      </c>
      <c r="AA33" s="267" t="str">
        <f>IF($B33=0,"",_xlfn.XLOOKUP($B33,INPUT_DATA!$CL:$CL,INPUT_DATA!DI:DI))</f>
        <v/>
      </c>
      <c r="AB33" s="1282" t="str">
        <f>IF($B33=0,"",_xlfn.XLOOKUP($B33,INPUT_DATA!$CL:$CL,INPUT_DATA!DJ:DJ))</f>
        <v/>
      </c>
      <c r="AC33" s="267" t="str">
        <f>IF($B33=0,"",_xlfn.XLOOKUP($B33,INPUT_DATA!$CL:$CL,INPUT_DATA!DK:DK))</f>
        <v/>
      </c>
      <c r="AD33" s="1282" t="str">
        <f>IF($B33=0,"",_xlfn.XLOOKUP($B33,INPUT_DATA!$CL:$CL,INPUT_DATA!DL:DL))</f>
        <v/>
      </c>
    </row>
    <row r="34" spans="2:30">
      <c r="B34" s="1223">
        <f>'03 - Monthly Asset Follow up'!B38</f>
        <v>0</v>
      </c>
      <c r="C34" s="267" t="str">
        <f t="shared" si="1"/>
        <v/>
      </c>
      <c r="D34" s="1282" t="str">
        <f t="shared" si="0"/>
        <v/>
      </c>
      <c r="E34" s="267" t="str">
        <f>IF($B34=0,"",_xlfn.XLOOKUP($B34,INPUT_DATA!$CL:$CL,INPUT_DATA!CM:CM))</f>
        <v/>
      </c>
      <c r="F34" s="1282" t="str">
        <f>IF($B34=0,"",_xlfn.XLOOKUP($B34,INPUT_DATA!$CL:$CL,INPUT_DATA!CN:CN))</f>
        <v/>
      </c>
      <c r="G34" s="267" t="str">
        <f>IF($B34=0,"",_xlfn.XLOOKUP($B34,INPUT_DATA!$CL:$CL,INPUT_DATA!CO:CO))</f>
        <v/>
      </c>
      <c r="H34" s="1282" t="str">
        <f>IF($B34=0,"",_xlfn.XLOOKUP($B34,INPUT_DATA!$CL:$CL,INPUT_DATA!CP:CP))</f>
        <v/>
      </c>
      <c r="I34" s="267" t="str">
        <f>IF($B34=0,"",_xlfn.XLOOKUP($B34,INPUT_DATA!$CL:$CL,INPUT_DATA!CQ:CQ))</f>
        <v/>
      </c>
      <c r="J34" s="1282" t="str">
        <f>IF($B34=0,"",_xlfn.XLOOKUP($B34,INPUT_DATA!$CL:$CL,INPUT_DATA!CR:CR))</f>
        <v/>
      </c>
      <c r="K34" s="267" t="str">
        <f>IF($B34=0,"",_xlfn.XLOOKUP($B34,INPUT_DATA!$CL:$CL,INPUT_DATA!CS:CS))</f>
        <v/>
      </c>
      <c r="L34" s="1282" t="str">
        <f>IF($B34=0,"",_xlfn.XLOOKUP($B34,INPUT_DATA!$CL:$CL,INPUT_DATA!CT:CT))</f>
        <v/>
      </c>
      <c r="M34" s="267" t="str">
        <f>IF($B34=0,"",_xlfn.XLOOKUP($B34,INPUT_DATA!$CL:$CL,INPUT_DATA!CU:CU))</f>
        <v/>
      </c>
      <c r="N34" s="1282" t="str">
        <f>IF($B34=0,"",_xlfn.XLOOKUP($B34,INPUT_DATA!$CL:$CL,INPUT_DATA!CV:CV))</f>
        <v/>
      </c>
      <c r="O34" s="267" t="str">
        <f>IF($B34=0,"",_xlfn.XLOOKUP($B34,INPUT_DATA!$CL:$CL,INPUT_DATA!CW:CW))</f>
        <v/>
      </c>
      <c r="P34" s="1282" t="str">
        <f>IF($B34=0,"",_xlfn.XLOOKUP($B34,INPUT_DATA!$CL:$CL,INPUT_DATA!CX:CX))</f>
        <v/>
      </c>
      <c r="Q34" s="267" t="str">
        <f>IF($B34=0,"",_xlfn.XLOOKUP($B34,INPUT_DATA!$CL:$CL,INPUT_DATA!CY:CY))</f>
        <v/>
      </c>
      <c r="R34" s="1282" t="str">
        <f>IF($B34=0,"",_xlfn.XLOOKUP($B34,INPUT_DATA!$CL:$CL,INPUT_DATA!CZ:CZ))</f>
        <v/>
      </c>
      <c r="S34" s="267" t="str">
        <f>IF($B34=0,"",_xlfn.XLOOKUP($B34,INPUT_DATA!$CL:$CL,INPUT_DATA!DA:DA))</f>
        <v/>
      </c>
      <c r="T34" s="1282" t="str">
        <f>IF($B34=0,"",_xlfn.XLOOKUP($B34,INPUT_DATA!$CL:$CL,INPUT_DATA!DB:DB))</f>
        <v/>
      </c>
      <c r="U34" s="267" t="str">
        <f>IF($B34=0,"",_xlfn.XLOOKUP($B34,INPUT_DATA!$CL:$CL,INPUT_DATA!DC:DC))</f>
        <v/>
      </c>
      <c r="V34" s="1282" t="str">
        <f>IF($B34=0,"",_xlfn.XLOOKUP($B34,INPUT_DATA!$CL:$CL,INPUT_DATA!DD:DD))</f>
        <v/>
      </c>
      <c r="W34" s="267" t="str">
        <f>IF($B34=0,"",_xlfn.XLOOKUP($B34,INPUT_DATA!$CL:$CL,INPUT_DATA!DE:DE))</f>
        <v/>
      </c>
      <c r="X34" s="1282" t="str">
        <f>IF($B34=0,"",_xlfn.XLOOKUP($B34,INPUT_DATA!$CL:$CL,INPUT_DATA!DF:DF))</f>
        <v/>
      </c>
      <c r="Y34" s="267" t="str">
        <f>IF($B34=0,"",_xlfn.XLOOKUP($B34,INPUT_DATA!$CL:$CL,INPUT_DATA!DG:DG))</f>
        <v/>
      </c>
      <c r="Z34" s="1282" t="str">
        <f>IF($B34=0,"",_xlfn.XLOOKUP($B34,INPUT_DATA!$CL:$CL,INPUT_DATA!DH:DH))</f>
        <v/>
      </c>
      <c r="AA34" s="267" t="str">
        <f>IF($B34=0,"",_xlfn.XLOOKUP($B34,INPUT_DATA!$CL:$CL,INPUT_DATA!DI:DI))</f>
        <v/>
      </c>
      <c r="AB34" s="1282" t="str">
        <f>IF($B34=0,"",_xlfn.XLOOKUP($B34,INPUT_DATA!$CL:$CL,INPUT_DATA!DJ:DJ))</f>
        <v/>
      </c>
      <c r="AC34" s="267" t="str">
        <f>IF($B34=0,"",_xlfn.XLOOKUP($B34,INPUT_DATA!$CL:$CL,INPUT_DATA!DK:DK))</f>
        <v/>
      </c>
      <c r="AD34" s="1282" t="str">
        <f>IF($B34=0,"",_xlfn.XLOOKUP($B34,INPUT_DATA!$CL:$CL,INPUT_DATA!DL:DL))</f>
        <v/>
      </c>
    </row>
    <row r="35" spans="2:30">
      <c r="B35" s="1223">
        <f>'03 - Monthly Asset Follow up'!B39</f>
        <v>0</v>
      </c>
      <c r="C35" s="267" t="str">
        <f t="shared" si="1"/>
        <v/>
      </c>
      <c r="D35" s="1282" t="str">
        <f t="shared" si="0"/>
        <v/>
      </c>
      <c r="E35" s="267" t="str">
        <f>IF($B35=0,"",_xlfn.XLOOKUP($B35,INPUT_DATA!$CL:$CL,INPUT_DATA!CM:CM))</f>
        <v/>
      </c>
      <c r="F35" s="1282" t="str">
        <f>IF($B35=0,"",_xlfn.XLOOKUP($B35,INPUT_DATA!$CL:$CL,INPUT_DATA!CN:CN))</f>
        <v/>
      </c>
      <c r="G35" s="267" t="str">
        <f>IF($B35=0,"",_xlfn.XLOOKUP($B35,INPUT_DATA!$CL:$CL,INPUT_DATA!CO:CO))</f>
        <v/>
      </c>
      <c r="H35" s="1282" t="str">
        <f>IF($B35=0,"",_xlfn.XLOOKUP($B35,INPUT_DATA!$CL:$CL,INPUT_DATA!CP:CP))</f>
        <v/>
      </c>
      <c r="I35" s="267" t="str">
        <f>IF($B35=0,"",_xlfn.XLOOKUP($B35,INPUT_DATA!$CL:$CL,INPUT_DATA!CQ:CQ))</f>
        <v/>
      </c>
      <c r="J35" s="1282" t="str">
        <f>IF($B35=0,"",_xlfn.XLOOKUP($B35,INPUT_DATA!$CL:$CL,INPUT_DATA!CR:CR))</f>
        <v/>
      </c>
      <c r="K35" s="267" t="str">
        <f>IF($B35=0,"",_xlfn.XLOOKUP($B35,INPUT_DATA!$CL:$CL,INPUT_DATA!CS:CS))</f>
        <v/>
      </c>
      <c r="L35" s="1282" t="str">
        <f>IF($B35=0,"",_xlfn.XLOOKUP($B35,INPUT_DATA!$CL:$CL,INPUT_DATA!CT:CT))</f>
        <v/>
      </c>
      <c r="M35" s="267" t="str">
        <f>IF($B35=0,"",_xlfn.XLOOKUP($B35,INPUT_DATA!$CL:$CL,INPUT_DATA!CU:CU))</f>
        <v/>
      </c>
      <c r="N35" s="1282" t="str">
        <f>IF($B35=0,"",_xlfn.XLOOKUP($B35,INPUT_DATA!$CL:$CL,INPUT_DATA!CV:CV))</f>
        <v/>
      </c>
      <c r="O35" s="267" t="str">
        <f>IF($B35=0,"",_xlfn.XLOOKUP($B35,INPUT_DATA!$CL:$CL,INPUT_DATA!CW:CW))</f>
        <v/>
      </c>
      <c r="P35" s="1282" t="str">
        <f>IF($B35=0,"",_xlfn.XLOOKUP($B35,INPUT_DATA!$CL:$CL,INPUT_DATA!CX:CX))</f>
        <v/>
      </c>
      <c r="Q35" s="267" t="str">
        <f>IF($B35=0,"",_xlfn.XLOOKUP($B35,INPUT_DATA!$CL:$CL,INPUT_DATA!CY:CY))</f>
        <v/>
      </c>
      <c r="R35" s="1282" t="str">
        <f>IF($B35=0,"",_xlfn.XLOOKUP($B35,INPUT_DATA!$CL:$CL,INPUT_DATA!CZ:CZ))</f>
        <v/>
      </c>
      <c r="S35" s="267" t="str">
        <f>IF($B35=0,"",_xlfn.XLOOKUP($B35,INPUT_DATA!$CL:$CL,INPUT_DATA!DA:DA))</f>
        <v/>
      </c>
      <c r="T35" s="1282" t="str">
        <f>IF($B35=0,"",_xlfn.XLOOKUP($B35,INPUT_DATA!$CL:$CL,INPUT_DATA!DB:DB))</f>
        <v/>
      </c>
      <c r="U35" s="267" t="str">
        <f>IF($B35=0,"",_xlfn.XLOOKUP($B35,INPUT_DATA!$CL:$CL,INPUT_DATA!DC:DC))</f>
        <v/>
      </c>
      <c r="V35" s="1282" t="str">
        <f>IF($B35=0,"",_xlfn.XLOOKUP($B35,INPUT_DATA!$CL:$CL,INPUT_DATA!DD:DD))</f>
        <v/>
      </c>
      <c r="W35" s="267" t="str">
        <f>IF($B35=0,"",_xlfn.XLOOKUP($B35,INPUT_DATA!$CL:$CL,INPUT_DATA!DE:DE))</f>
        <v/>
      </c>
      <c r="X35" s="1282" t="str">
        <f>IF($B35=0,"",_xlfn.XLOOKUP($B35,INPUT_DATA!$CL:$CL,INPUT_DATA!DF:DF))</f>
        <v/>
      </c>
      <c r="Y35" s="267" t="str">
        <f>IF($B35=0,"",_xlfn.XLOOKUP($B35,INPUT_DATA!$CL:$CL,INPUT_DATA!DG:DG))</f>
        <v/>
      </c>
      <c r="Z35" s="1282" t="str">
        <f>IF($B35=0,"",_xlfn.XLOOKUP($B35,INPUT_DATA!$CL:$CL,INPUT_DATA!DH:DH))</f>
        <v/>
      </c>
      <c r="AA35" s="267" t="str">
        <f>IF($B35=0,"",_xlfn.XLOOKUP($B35,INPUT_DATA!$CL:$CL,INPUT_DATA!DI:DI))</f>
        <v/>
      </c>
      <c r="AB35" s="1282" t="str">
        <f>IF($B35=0,"",_xlfn.XLOOKUP($B35,INPUT_DATA!$CL:$CL,INPUT_DATA!DJ:DJ))</f>
        <v/>
      </c>
      <c r="AC35" s="267" t="str">
        <f>IF($B35=0,"",_xlfn.XLOOKUP($B35,INPUT_DATA!$CL:$CL,INPUT_DATA!DK:DK))</f>
        <v/>
      </c>
      <c r="AD35" s="1282" t="str">
        <f>IF($B35=0,"",_xlfn.XLOOKUP($B35,INPUT_DATA!$CL:$CL,INPUT_DATA!DL:DL))</f>
        <v/>
      </c>
    </row>
    <row r="36" spans="2:30">
      <c r="B36" s="1223">
        <f>'03 - Monthly Asset Follow up'!B40</f>
        <v>0</v>
      </c>
      <c r="C36" s="267" t="str">
        <f t="shared" si="1"/>
        <v/>
      </c>
      <c r="D36" s="1282" t="str">
        <f t="shared" si="0"/>
        <v/>
      </c>
      <c r="E36" s="267" t="str">
        <f>IF($B36=0,"",_xlfn.XLOOKUP($B36,INPUT_DATA!$CL:$CL,INPUT_DATA!CM:CM))</f>
        <v/>
      </c>
      <c r="F36" s="1282" t="str">
        <f>IF($B36=0,"",_xlfn.XLOOKUP($B36,INPUT_DATA!$CL:$CL,INPUT_DATA!CN:CN))</f>
        <v/>
      </c>
      <c r="G36" s="267" t="str">
        <f>IF($B36=0,"",_xlfn.XLOOKUP($B36,INPUT_DATA!$CL:$CL,INPUT_DATA!CO:CO))</f>
        <v/>
      </c>
      <c r="H36" s="1282" t="str">
        <f>IF($B36=0,"",_xlfn.XLOOKUP($B36,INPUT_DATA!$CL:$CL,INPUT_DATA!CP:CP))</f>
        <v/>
      </c>
      <c r="I36" s="267" t="str">
        <f>IF($B36=0,"",_xlfn.XLOOKUP($B36,INPUT_DATA!$CL:$CL,INPUT_DATA!CQ:CQ))</f>
        <v/>
      </c>
      <c r="J36" s="1282" t="str">
        <f>IF($B36=0,"",_xlfn.XLOOKUP($B36,INPUT_DATA!$CL:$CL,INPUT_DATA!CR:CR))</f>
        <v/>
      </c>
      <c r="K36" s="267" t="str">
        <f>IF($B36=0,"",_xlfn.XLOOKUP($B36,INPUT_DATA!$CL:$CL,INPUT_DATA!CS:CS))</f>
        <v/>
      </c>
      <c r="L36" s="1282" t="str">
        <f>IF($B36=0,"",_xlfn.XLOOKUP($B36,INPUT_DATA!$CL:$CL,INPUT_DATA!CT:CT))</f>
        <v/>
      </c>
      <c r="M36" s="267" t="str">
        <f>IF($B36=0,"",_xlfn.XLOOKUP($B36,INPUT_DATA!$CL:$CL,INPUT_DATA!CU:CU))</f>
        <v/>
      </c>
      <c r="N36" s="1282" t="str">
        <f>IF($B36=0,"",_xlfn.XLOOKUP($B36,INPUT_DATA!$CL:$CL,INPUT_DATA!CV:CV))</f>
        <v/>
      </c>
      <c r="O36" s="267" t="str">
        <f>IF($B36=0,"",_xlfn.XLOOKUP($B36,INPUT_DATA!$CL:$CL,INPUT_DATA!CW:CW))</f>
        <v/>
      </c>
      <c r="P36" s="1282" t="str">
        <f>IF($B36=0,"",_xlfn.XLOOKUP($B36,INPUT_DATA!$CL:$CL,INPUT_DATA!CX:CX))</f>
        <v/>
      </c>
      <c r="Q36" s="267" t="str">
        <f>IF($B36=0,"",_xlfn.XLOOKUP($B36,INPUT_DATA!$CL:$CL,INPUT_DATA!CY:CY))</f>
        <v/>
      </c>
      <c r="R36" s="1282" t="str">
        <f>IF($B36=0,"",_xlfn.XLOOKUP($B36,INPUT_DATA!$CL:$CL,INPUT_DATA!CZ:CZ))</f>
        <v/>
      </c>
      <c r="S36" s="267" t="str">
        <f>IF($B36=0,"",_xlfn.XLOOKUP($B36,INPUT_DATA!$CL:$CL,INPUT_DATA!DA:DA))</f>
        <v/>
      </c>
      <c r="T36" s="1282" t="str">
        <f>IF($B36=0,"",_xlfn.XLOOKUP($B36,INPUT_DATA!$CL:$CL,INPUT_DATA!DB:DB))</f>
        <v/>
      </c>
      <c r="U36" s="267" t="str">
        <f>IF($B36=0,"",_xlfn.XLOOKUP($B36,INPUT_DATA!$CL:$CL,INPUT_DATA!DC:DC))</f>
        <v/>
      </c>
      <c r="V36" s="1282" t="str">
        <f>IF($B36=0,"",_xlfn.XLOOKUP($B36,INPUT_DATA!$CL:$CL,INPUT_DATA!DD:DD))</f>
        <v/>
      </c>
      <c r="W36" s="267" t="str">
        <f>IF($B36=0,"",_xlfn.XLOOKUP($B36,INPUT_DATA!$CL:$CL,INPUT_DATA!DE:DE))</f>
        <v/>
      </c>
      <c r="X36" s="1282" t="str">
        <f>IF($B36=0,"",_xlfn.XLOOKUP($B36,INPUT_DATA!$CL:$CL,INPUT_DATA!DF:DF))</f>
        <v/>
      </c>
      <c r="Y36" s="267" t="str">
        <f>IF($B36=0,"",_xlfn.XLOOKUP($B36,INPUT_DATA!$CL:$CL,INPUT_DATA!DG:DG))</f>
        <v/>
      </c>
      <c r="Z36" s="1282" t="str">
        <f>IF($B36=0,"",_xlfn.XLOOKUP($B36,INPUT_DATA!$CL:$CL,INPUT_DATA!DH:DH))</f>
        <v/>
      </c>
      <c r="AA36" s="267" t="str">
        <f>IF($B36=0,"",_xlfn.XLOOKUP($B36,INPUT_DATA!$CL:$CL,INPUT_DATA!DI:DI))</f>
        <v/>
      </c>
      <c r="AB36" s="1282" t="str">
        <f>IF($B36=0,"",_xlfn.XLOOKUP($B36,INPUT_DATA!$CL:$CL,INPUT_DATA!DJ:DJ))</f>
        <v/>
      </c>
      <c r="AC36" s="267" t="str">
        <f>IF($B36=0,"",_xlfn.XLOOKUP($B36,INPUT_DATA!$CL:$CL,INPUT_DATA!DK:DK))</f>
        <v/>
      </c>
      <c r="AD36" s="1282" t="str">
        <f>IF($B36=0,"",_xlfn.XLOOKUP($B36,INPUT_DATA!$CL:$CL,INPUT_DATA!DL:DL))</f>
        <v/>
      </c>
    </row>
    <row r="37" spans="2:30">
      <c r="B37" s="1223">
        <f>'03 - Monthly Asset Follow up'!B41</f>
        <v>0</v>
      </c>
      <c r="C37" s="267" t="str">
        <f t="shared" si="1"/>
        <v/>
      </c>
      <c r="D37" s="1282" t="str">
        <f t="shared" si="0"/>
        <v/>
      </c>
      <c r="E37" s="267" t="str">
        <f>IF($B37=0,"",_xlfn.XLOOKUP($B37,INPUT_DATA!$CL:$CL,INPUT_DATA!CM:CM))</f>
        <v/>
      </c>
      <c r="F37" s="1282" t="str">
        <f>IF($B37=0,"",_xlfn.XLOOKUP($B37,INPUT_DATA!$CL:$CL,INPUT_DATA!CN:CN))</f>
        <v/>
      </c>
      <c r="G37" s="267" t="str">
        <f>IF($B37=0,"",_xlfn.XLOOKUP($B37,INPUT_DATA!$CL:$CL,INPUT_DATA!CO:CO))</f>
        <v/>
      </c>
      <c r="H37" s="1282" t="str">
        <f>IF($B37=0,"",_xlfn.XLOOKUP($B37,INPUT_DATA!$CL:$CL,INPUT_DATA!CP:CP))</f>
        <v/>
      </c>
      <c r="I37" s="267" t="str">
        <f>IF($B37=0,"",_xlfn.XLOOKUP($B37,INPUT_DATA!$CL:$CL,INPUT_DATA!CQ:CQ))</f>
        <v/>
      </c>
      <c r="J37" s="1282" t="str">
        <f>IF($B37=0,"",_xlfn.XLOOKUP($B37,INPUT_DATA!$CL:$CL,INPUT_DATA!CR:CR))</f>
        <v/>
      </c>
      <c r="K37" s="267" t="str">
        <f>IF($B37=0,"",_xlfn.XLOOKUP($B37,INPUT_DATA!$CL:$CL,INPUT_DATA!CS:CS))</f>
        <v/>
      </c>
      <c r="L37" s="1282" t="str">
        <f>IF($B37=0,"",_xlfn.XLOOKUP($B37,INPUT_DATA!$CL:$CL,INPUT_DATA!CT:CT))</f>
        <v/>
      </c>
      <c r="M37" s="267" t="str">
        <f>IF($B37=0,"",_xlfn.XLOOKUP($B37,INPUT_DATA!$CL:$CL,INPUT_DATA!CU:CU))</f>
        <v/>
      </c>
      <c r="N37" s="1282" t="str">
        <f>IF($B37=0,"",_xlfn.XLOOKUP($B37,INPUT_DATA!$CL:$CL,INPUT_DATA!CV:CV))</f>
        <v/>
      </c>
      <c r="O37" s="267" t="str">
        <f>IF($B37=0,"",_xlfn.XLOOKUP($B37,INPUT_DATA!$CL:$CL,INPUT_DATA!CW:CW))</f>
        <v/>
      </c>
      <c r="P37" s="1282" t="str">
        <f>IF($B37=0,"",_xlfn.XLOOKUP($B37,INPUT_DATA!$CL:$CL,INPUT_DATA!CX:CX))</f>
        <v/>
      </c>
      <c r="Q37" s="267" t="str">
        <f>IF($B37=0,"",_xlfn.XLOOKUP($B37,INPUT_DATA!$CL:$CL,INPUT_DATA!CY:CY))</f>
        <v/>
      </c>
      <c r="R37" s="1282" t="str">
        <f>IF($B37=0,"",_xlfn.XLOOKUP($B37,INPUT_DATA!$CL:$CL,INPUT_DATA!CZ:CZ))</f>
        <v/>
      </c>
      <c r="S37" s="267" t="str">
        <f>IF($B37=0,"",_xlfn.XLOOKUP($B37,INPUT_DATA!$CL:$CL,INPUT_DATA!DA:DA))</f>
        <v/>
      </c>
      <c r="T37" s="1282" t="str">
        <f>IF($B37=0,"",_xlfn.XLOOKUP($B37,INPUT_DATA!$CL:$CL,INPUT_DATA!DB:DB))</f>
        <v/>
      </c>
      <c r="U37" s="267" t="str">
        <f>IF($B37=0,"",_xlfn.XLOOKUP($B37,INPUT_DATA!$CL:$CL,INPUT_DATA!DC:DC))</f>
        <v/>
      </c>
      <c r="V37" s="1282" t="str">
        <f>IF($B37=0,"",_xlfn.XLOOKUP($B37,INPUT_DATA!$CL:$CL,INPUT_DATA!DD:DD))</f>
        <v/>
      </c>
      <c r="W37" s="267" t="str">
        <f>IF($B37=0,"",_xlfn.XLOOKUP($B37,INPUT_DATA!$CL:$CL,INPUT_DATA!DE:DE))</f>
        <v/>
      </c>
      <c r="X37" s="1282" t="str">
        <f>IF($B37=0,"",_xlfn.XLOOKUP($B37,INPUT_DATA!$CL:$CL,INPUT_DATA!DF:DF))</f>
        <v/>
      </c>
      <c r="Y37" s="267" t="str">
        <f>IF($B37=0,"",_xlfn.XLOOKUP($B37,INPUT_DATA!$CL:$CL,INPUT_DATA!DG:DG))</f>
        <v/>
      </c>
      <c r="Z37" s="1282" t="str">
        <f>IF($B37=0,"",_xlfn.XLOOKUP($B37,INPUT_DATA!$CL:$CL,INPUT_DATA!DH:DH))</f>
        <v/>
      </c>
      <c r="AA37" s="267" t="str">
        <f>IF($B37=0,"",_xlfn.XLOOKUP($B37,INPUT_DATA!$CL:$CL,INPUT_DATA!DI:DI))</f>
        <v/>
      </c>
      <c r="AB37" s="1282" t="str">
        <f>IF($B37=0,"",_xlfn.XLOOKUP($B37,INPUT_DATA!$CL:$CL,INPUT_DATA!DJ:DJ))</f>
        <v/>
      </c>
      <c r="AC37" s="267" t="str">
        <f>IF($B37=0,"",_xlfn.XLOOKUP($B37,INPUT_DATA!$CL:$CL,INPUT_DATA!DK:DK))</f>
        <v/>
      </c>
      <c r="AD37" s="1282" t="str">
        <f>IF($B37=0,"",_xlfn.XLOOKUP($B37,INPUT_DATA!$CL:$CL,INPUT_DATA!DL:DL))</f>
        <v/>
      </c>
    </row>
    <row r="38" spans="2:30">
      <c r="B38" s="1223">
        <f>'03 - Monthly Asset Follow up'!B42</f>
        <v>0</v>
      </c>
      <c r="C38" s="267" t="str">
        <f t="shared" si="1"/>
        <v/>
      </c>
      <c r="D38" s="1282" t="str">
        <f t="shared" si="0"/>
        <v/>
      </c>
      <c r="E38" s="267" t="str">
        <f>IF($B38=0,"",_xlfn.XLOOKUP($B38,INPUT_DATA!$CL:$CL,INPUT_DATA!CM:CM))</f>
        <v/>
      </c>
      <c r="F38" s="1282" t="str">
        <f>IF($B38=0,"",_xlfn.XLOOKUP($B38,INPUT_DATA!$CL:$CL,INPUT_DATA!CN:CN))</f>
        <v/>
      </c>
      <c r="G38" s="267" t="str">
        <f>IF($B38=0,"",_xlfn.XLOOKUP($B38,INPUT_DATA!$CL:$CL,INPUT_DATA!CO:CO))</f>
        <v/>
      </c>
      <c r="H38" s="1282" t="str">
        <f>IF($B38=0,"",_xlfn.XLOOKUP($B38,INPUT_DATA!$CL:$CL,INPUT_DATA!CP:CP))</f>
        <v/>
      </c>
      <c r="I38" s="267" t="str">
        <f>IF($B38=0,"",_xlfn.XLOOKUP($B38,INPUT_DATA!$CL:$CL,INPUT_DATA!CQ:CQ))</f>
        <v/>
      </c>
      <c r="J38" s="1282" t="str">
        <f>IF($B38=0,"",_xlfn.XLOOKUP($B38,INPUT_DATA!$CL:$CL,INPUT_DATA!CR:CR))</f>
        <v/>
      </c>
      <c r="K38" s="267" t="str">
        <f>IF($B38=0,"",_xlfn.XLOOKUP($B38,INPUT_DATA!$CL:$CL,INPUT_DATA!CS:CS))</f>
        <v/>
      </c>
      <c r="L38" s="1282" t="str">
        <f>IF($B38=0,"",_xlfn.XLOOKUP($B38,INPUT_DATA!$CL:$CL,INPUT_DATA!CT:CT))</f>
        <v/>
      </c>
      <c r="M38" s="267" t="str">
        <f>IF($B38=0,"",_xlfn.XLOOKUP($B38,INPUT_DATA!$CL:$CL,INPUT_DATA!CU:CU))</f>
        <v/>
      </c>
      <c r="N38" s="1282" t="str">
        <f>IF($B38=0,"",_xlfn.XLOOKUP($B38,INPUT_DATA!$CL:$CL,INPUT_DATA!CV:CV))</f>
        <v/>
      </c>
      <c r="O38" s="267" t="str">
        <f>IF($B38=0,"",_xlfn.XLOOKUP($B38,INPUT_DATA!$CL:$CL,INPUT_DATA!CW:CW))</f>
        <v/>
      </c>
      <c r="P38" s="1282" t="str">
        <f>IF($B38=0,"",_xlfn.XLOOKUP($B38,INPUT_DATA!$CL:$CL,INPUT_DATA!CX:CX))</f>
        <v/>
      </c>
      <c r="Q38" s="267" t="str">
        <f>IF($B38=0,"",_xlfn.XLOOKUP($B38,INPUT_DATA!$CL:$CL,INPUT_DATA!CY:CY))</f>
        <v/>
      </c>
      <c r="R38" s="1282" t="str">
        <f>IF($B38=0,"",_xlfn.XLOOKUP($B38,INPUT_DATA!$CL:$CL,INPUT_DATA!CZ:CZ))</f>
        <v/>
      </c>
      <c r="S38" s="267" t="str">
        <f>IF($B38=0,"",_xlfn.XLOOKUP($B38,INPUT_DATA!$CL:$CL,INPUT_DATA!DA:DA))</f>
        <v/>
      </c>
      <c r="T38" s="1282" t="str">
        <f>IF($B38=0,"",_xlfn.XLOOKUP($B38,INPUT_DATA!$CL:$CL,INPUT_DATA!DB:DB))</f>
        <v/>
      </c>
      <c r="U38" s="267" t="str">
        <f>IF($B38=0,"",_xlfn.XLOOKUP($B38,INPUT_DATA!$CL:$CL,INPUT_DATA!DC:DC))</f>
        <v/>
      </c>
      <c r="V38" s="1282" t="str">
        <f>IF($B38=0,"",_xlfn.XLOOKUP($B38,INPUT_DATA!$CL:$CL,INPUT_DATA!DD:DD))</f>
        <v/>
      </c>
      <c r="W38" s="267" t="str">
        <f>IF($B38=0,"",_xlfn.XLOOKUP($B38,INPUT_DATA!$CL:$CL,INPUT_DATA!DE:DE))</f>
        <v/>
      </c>
      <c r="X38" s="1282" t="str">
        <f>IF($B38=0,"",_xlfn.XLOOKUP($B38,INPUT_DATA!$CL:$CL,INPUT_DATA!DF:DF))</f>
        <v/>
      </c>
      <c r="Y38" s="267" t="str">
        <f>IF($B38=0,"",_xlfn.XLOOKUP($B38,INPUT_DATA!$CL:$CL,INPUT_DATA!DG:DG))</f>
        <v/>
      </c>
      <c r="Z38" s="1282" t="str">
        <f>IF($B38=0,"",_xlfn.XLOOKUP($B38,INPUT_DATA!$CL:$CL,INPUT_DATA!DH:DH))</f>
        <v/>
      </c>
      <c r="AA38" s="267" t="str">
        <f>IF($B38=0,"",_xlfn.XLOOKUP($B38,INPUT_DATA!$CL:$CL,INPUT_DATA!DI:DI))</f>
        <v/>
      </c>
      <c r="AB38" s="1282" t="str">
        <f>IF($B38=0,"",_xlfn.XLOOKUP($B38,INPUT_DATA!$CL:$CL,INPUT_DATA!DJ:DJ))</f>
        <v/>
      </c>
      <c r="AC38" s="267" t="str">
        <f>IF($B38=0,"",_xlfn.XLOOKUP($B38,INPUT_DATA!$CL:$CL,INPUT_DATA!DK:DK))</f>
        <v/>
      </c>
      <c r="AD38" s="1282" t="str">
        <f>IF($B38=0,"",_xlfn.XLOOKUP($B38,INPUT_DATA!$CL:$CL,INPUT_DATA!DL:DL))</f>
        <v/>
      </c>
    </row>
    <row r="39" spans="2:30">
      <c r="B39" s="1223">
        <f>'03 - Monthly Asset Follow up'!B43</f>
        <v>0</v>
      </c>
      <c r="C39" s="267" t="str">
        <f t="shared" si="1"/>
        <v/>
      </c>
      <c r="D39" s="1282" t="str">
        <f t="shared" si="0"/>
        <v/>
      </c>
      <c r="E39" s="267" t="str">
        <f>IF($B39=0,"",_xlfn.XLOOKUP($B39,INPUT_DATA!$CL:$CL,INPUT_DATA!CM:CM))</f>
        <v/>
      </c>
      <c r="F39" s="1282" t="str">
        <f>IF($B39=0,"",_xlfn.XLOOKUP($B39,INPUT_DATA!$CL:$CL,INPUT_DATA!CN:CN))</f>
        <v/>
      </c>
      <c r="G39" s="267" t="str">
        <f>IF($B39=0,"",_xlfn.XLOOKUP($B39,INPUT_DATA!$CL:$CL,INPUT_DATA!CO:CO))</f>
        <v/>
      </c>
      <c r="H39" s="1282" t="str">
        <f>IF($B39=0,"",_xlfn.XLOOKUP($B39,INPUT_DATA!$CL:$CL,INPUT_DATA!CP:CP))</f>
        <v/>
      </c>
      <c r="I39" s="267" t="str">
        <f>IF($B39=0,"",_xlfn.XLOOKUP($B39,INPUT_DATA!$CL:$CL,INPUT_DATA!CQ:CQ))</f>
        <v/>
      </c>
      <c r="J39" s="1282" t="str">
        <f>IF($B39=0,"",_xlfn.XLOOKUP($B39,INPUT_DATA!$CL:$CL,INPUT_DATA!CR:CR))</f>
        <v/>
      </c>
      <c r="K39" s="267" t="str">
        <f>IF($B39=0,"",_xlfn.XLOOKUP($B39,INPUT_DATA!$CL:$CL,INPUT_DATA!CS:CS))</f>
        <v/>
      </c>
      <c r="L39" s="1282" t="str">
        <f>IF($B39=0,"",_xlfn.XLOOKUP($B39,INPUT_DATA!$CL:$CL,INPUT_DATA!CT:CT))</f>
        <v/>
      </c>
      <c r="M39" s="267" t="str">
        <f>IF($B39=0,"",_xlfn.XLOOKUP($B39,INPUT_DATA!$CL:$CL,INPUT_DATA!CU:CU))</f>
        <v/>
      </c>
      <c r="N39" s="1282" t="str">
        <f>IF($B39=0,"",_xlfn.XLOOKUP($B39,INPUT_DATA!$CL:$CL,INPUT_DATA!CV:CV))</f>
        <v/>
      </c>
      <c r="O39" s="267" t="str">
        <f>IF($B39=0,"",_xlfn.XLOOKUP($B39,INPUT_DATA!$CL:$CL,INPUT_DATA!CW:CW))</f>
        <v/>
      </c>
      <c r="P39" s="1282" t="str">
        <f>IF($B39=0,"",_xlfn.XLOOKUP($B39,INPUT_DATA!$CL:$CL,INPUT_DATA!CX:CX))</f>
        <v/>
      </c>
      <c r="Q39" s="267" t="str">
        <f>IF($B39=0,"",_xlfn.XLOOKUP($B39,INPUT_DATA!$CL:$CL,INPUT_DATA!CY:CY))</f>
        <v/>
      </c>
      <c r="R39" s="1282" t="str">
        <f>IF($B39=0,"",_xlfn.XLOOKUP($B39,INPUT_DATA!$CL:$CL,INPUT_DATA!CZ:CZ))</f>
        <v/>
      </c>
      <c r="S39" s="267" t="str">
        <f>IF($B39=0,"",_xlfn.XLOOKUP($B39,INPUT_DATA!$CL:$CL,INPUT_DATA!DA:DA))</f>
        <v/>
      </c>
      <c r="T39" s="1282" t="str">
        <f>IF($B39=0,"",_xlfn.XLOOKUP($B39,INPUT_DATA!$CL:$CL,INPUT_DATA!DB:DB))</f>
        <v/>
      </c>
      <c r="U39" s="267" t="str">
        <f>IF($B39=0,"",_xlfn.XLOOKUP($B39,INPUT_DATA!$CL:$CL,INPUT_DATA!DC:DC))</f>
        <v/>
      </c>
      <c r="V39" s="1282" t="str">
        <f>IF($B39=0,"",_xlfn.XLOOKUP($B39,INPUT_DATA!$CL:$CL,INPUT_DATA!DD:DD))</f>
        <v/>
      </c>
      <c r="W39" s="267" t="str">
        <f>IF($B39=0,"",_xlfn.XLOOKUP($B39,INPUT_DATA!$CL:$CL,INPUT_DATA!DE:DE))</f>
        <v/>
      </c>
      <c r="X39" s="1282" t="str">
        <f>IF($B39=0,"",_xlfn.XLOOKUP($B39,INPUT_DATA!$CL:$CL,INPUT_DATA!DF:DF))</f>
        <v/>
      </c>
      <c r="Y39" s="267" t="str">
        <f>IF($B39=0,"",_xlfn.XLOOKUP($B39,INPUT_DATA!$CL:$CL,INPUT_DATA!DG:DG))</f>
        <v/>
      </c>
      <c r="Z39" s="1282" t="str">
        <f>IF($B39=0,"",_xlfn.XLOOKUP($B39,INPUT_DATA!$CL:$CL,INPUT_DATA!DH:DH))</f>
        <v/>
      </c>
      <c r="AA39" s="267" t="str">
        <f>IF($B39=0,"",_xlfn.XLOOKUP($B39,INPUT_DATA!$CL:$CL,INPUT_DATA!DI:DI))</f>
        <v/>
      </c>
      <c r="AB39" s="1282" t="str">
        <f>IF($B39=0,"",_xlfn.XLOOKUP($B39,INPUT_DATA!$CL:$CL,INPUT_DATA!DJ:DJ))</f>
        <v/>
      </c>
      <c r="AC39" s="267" t="str">
        <f>IF($B39=0,"",_xlfn.XLOOKUP($B39,INPUT_DATA!$CL:$CL,INPUT_DATA!DK:DK))</f>
        <v/>
      </c>
      <c r="AD39" s="1282" t="str">
        <f>IF($B39=0,"",_xlfn.XLOOKUP($B39,INPUT_DATA!$CL:$CL,INPUT_DATA!DL:DL))</f>
        <v/>
      </c>
    </row>
    <row r="40" spans="2:30">
      <c r="B40" s="1223">
        <f>'03 - Monthly Asset Follow up'!B44</f>
        <v>0</v>
      </c>
      <c r="C40" s="267" t="str">
        <f t="shared" si="1"/>
        <v/>
      </c>
      <c r="D40" s="1282" t="str">
        <f t="shared" si="0"/>
        <v/>
      </c>
      <c r="E40" s="267" t="str">
        <f>IF($B40=0,"",_xlfn.XLOOKUP($B40,INPUT_DATA!$CL:$CL,INPUT_DATA!CM:CM))</f>
        <v/>
      </c>
      <c r="F40" s="1282" t="str">
        <f>IF($B40=0,"",_xlfn.XLOOKUP($B40,INPUT_DATA!$CL:$CL,INPUT_DATA!CN:CN))</f>
        <v/>
      </c>
      <c r="G40" s="267" t="str">
        <f>IF($B40=0,"",_xlfn.XLOOKUP($B40,INPUT_DATA!$CL:$CL,INPUT_DATA!CO:CO))</f>
        <v/>
      </c>
      <c r="H40" s="1282" t="str">
        <f>IF($B40=0,"",_xlfn.XLOOKUP($B40,INPUT_DATA!$CL:$CL,INPUT_DATA!CP:CP))</f>
        <v/>
      </c>
      <c r="I40" s="267" t="str">
        <f>IF($B40=0,"",_xlfn.XLOOKUP($B40,INPUT_DATA!$CL:$CL,INPUT_DATA!CQ:CQ))</f>
        <v/>
      </c>
      <c r="J40" s="1282" t="str">
        <f>IF($B40=0,"",_xlfn.XLOOKUP($B40,INPUT_DATA!$CL:$CL,INPUT_DATA!CR:CR))</f>
        <v/>
      </c>
      <c r="K40" s="267" t="str">
        <f>IF($B40=0,"",_xlfn.XLOOKUP($B40,INPUT_DATA!$CL:$CL,INPUT_DATA!CS:CS))</f>
        <v/>
      </c>
      <c r="L40" s="1282" t="str">
        <f>IF($B40=0,"",_xlfn.XLOOKUP($B40,INPUT_DATA!$CL:$CL,INPUT_DATA!CT:CT))</f>
        <v/>
      </c>
      <c r="M40" s="267" t="str">
        <f>IF($B40=0,"",_xlfn.XLOOKUP($B40,INPUT_DATA!$CL:$CL,INPUT_DATA!CU:CU))</f>
        <v/>
      </c>
      <c r="N40" s="1282" t="str">
        <f>IF($B40=0,"",_xlfn.XLOOKUP($B40,INPUT_DATA!$CL:$CL,INPUT_DATA!CV:CV))</f>
        <v/>
      </c>
      <c r="O40" s="267" t="str">
        <f>IF($B40=0,"",_xlfn.XLOOKUP($B40,INPUT_DATA!$CL:$CL,INPUT_DATA!CW:CW))</f>
        <v/>
      </c>
      <c r="P40" s="1282" t="str">
        <f>IF($B40=0,"",_xlfn.XLOOKUP($B40,INPUT_DATA!$CL:$CL,INPUT_DATA!CX:CX))</f>
        <v/>
      </c>
      <c r="Q40" s="267" t="str">
        <f>IF($B40=0,"",_xlfn.XLOOKUP($B40,INPUT_DATA!$CL:$CL,INPUT_DATA!CY:CY))</f>
        <v/>
      </c>
      <c r="R40" s="1282" t="str">
        <f>IF($B40=0,"",_xlfn.XLOOKUP($B40,INPUT_DATA!$CL:$CL,INPUT_DATA!CZ:CZ))</f>
        <v/>
      </c>
      <c r="S40" s="267" t="str">
        <f>IF($B40=0,"",_xlfn.XLOOKUP($B40,INPUT_DATA!$CL:$CL,INPUT_DATA!DA:DA))</f>
        <v/>
      </c>
      <c r="T40" s="1282" t="str">
        <f>IF($B40=0,"",_xlfn.XLOOKUP($B40,INPUT_DATA!$CL:$CL,INPUT_DATA!DB:DB))</f>
        <v/>
      </c>
      <c r="U40" s="267" t="str">
        <f>IF($B40=0,"",_xlfn.XLOOKUP($B40,INPUT_DATA!$CL:$CL,INPUT_DATA!DC:DC))</f>
        <v/>
      </c>
      <c r="V40" s="1282" t="str">
        <f>IF($B40=0,"",_xlfn.XLOOKUP($B40,INPUT_DATA!$CL:$CL,INPUT_DATA!DD:DD))</f>
        <v/>
      </c>
      <c r="W40" s="267" t="str">
        <f>IF($B40=0,"",_xlfn.XLOOKUP($B40,INPUT_DATA!$CL:$CL,INPUT_DATA!DE:DE))</f>
        <v/>
      </c>
      <c r="X40" s="1282" t="str">
        <f>IF($B40=0,"",_xlfn.XLOOKUP($B40,INPUT_DATA!$CL:$CL,INPUT_DATA!DF:DF))</f>
        <v/>
      </c>
      <c r="Y40" s="267" t="str">
        <f>IF($B40=0,"",_xlfn.XLOOKUP($B40,INPUT_DATA!$CL:$CL,INPUT_DATA!DG:DG))</f>
        <v/>
      </c>
      <c r="Z40" s="1282" t="str">
        <f>IF($B40=0,"",_xlfn.XLOOKUP($B40,INPUT_DATA!$CL:$CL,INPUT_DATA!DH:DH))</f>
        <v/>
      </c>
      <c r="AA40" s="267" t="str">
        <f>IF($B40=0,"",_xlfn.XLOOKUP($B40,INPUT_DATA!$CL:$CL,INPUT_DATA!DI:DI))</f>
        <v/>
      </c>
      <c r="AB40" s="1282" t="str">
        <f>IF($B40=0,"",_xlfn.XLOOKUP($B40,INPUT_DATA!$CL:$CL,INPUT_DATA!DJ:DJ))</f>
        <v/>
      </c>
      <c r="AC40" s="267" t="str">
        <f>IF($B40=0,"",_xlfn.XLOOKUP($B40,INPUT_DATA!$CL:$CL,INPUT_DATA!DK:DK))</f>
        <v/>
      </c>
      <c r="AD40" s="1282" t="str">
        <f>IF($B40=0,"",_xlfn.XLOOKUP($B40,INPUT_DATA!$CL:$CL,INPUT_DATA!DL:DL))</f>
        <v/>
      </c>
    </row>
    <row r="41" spans="2:30">
      <c r="B41" s="1223">
        <f>'03 - Monthly Asset Follow up'!B45</f>
        <v>0</v>
      </c>
      <c r="C41" s="267" t="str">
        <f t="shared" si="1"/>
        <v/>
      </c>
      <c r="D41" s="1282" t="str">
        <f t="shared" si="0"/>
        <v/>
      </c>
      <c r="E41" s="267" t="str">
        <f>IF($B41=0,"",_xlfn.XLOOKUP($B41,INPUT_DATA!$CL:$CL,INPUT_DATA!CM:CM))</f>
        <v/>
      </c>
      <c r="F41" s="1282" t="str">
        <f>IF($B41=0,"",_xlfn.XLOOKUP($B41,INPUT_DATA!$CL:$CL,INPUT_DATA!CN:CN))</f>
        <v/>
      </c>
      <c r="G41" s="267" t="str">
        <f>IF($B41=0,"",_xlfn.XLOOKUP($B41,INPUT_DATA!$CL:$CL,INPUT_DATA!CO:CO))</f>
        <v/>
      </c>
      <c r="H41" s="1282" t="str">
        <f>IF($B41=0,"",_xlfn.XLOOKUP($B41,INPUT_DATA!$CL:$CL,INPUT_DATA!CP:CP))</f>
        <v/>
      </c>
      <c r="I41" s="267" t="str">
        <f>IF($B41=0,"",_xlfn.XLOOKUP($B41,INPUT_DATA!$CL:$CL,INPUT_DATA!CQ:CQ))</f>
        <v/>
      </c>
      <c r="J41" s="1282" t="str">
        <f>IF($B41=0,"",_xlfn.XLOOKUP($B41,INPUT_DATA!$CL:$CL,INPUT_DATA!CR:CR))</f>
        <v/>
      </c>
      <c r="K41" s="267" t="str">
        <f>IF($B41=0,"",_xlfn.XLOOKUP($B41,INPUT_DATA!$CL:$CL,INPUT_DATA!CS:CS))</f>
        <v/>
      </c>
      <c r="L41" s="1282" t="str">
        <f>IF($B41=0,"",_xlfn.XLOOKUP($B41,INPUT_DATA!$CL:$CL,INPUT_DATA!CT:CT))</f>
        <v/>
      </c>
      <c r="M41" s="267" t="str">
        <f>IF($B41=0,"",_xlfn.XLOOKUP($B41,INPUT_DATA!$CL:$CL,INPUT_DATA!CU:CU))</f>
        <v/>
      </c>
      <c r="N41" s="1282" t="str">
        <f>IF($B41=0,"",_xlfn.XLOOKUP($B41,INPUT_DATA!$CL:$CL,INPUT_DATA!CV:CV))</f>
        <v/>
      </c>
      <c r="O41" s="267" t="str">
        <f>IF($B41=0,"",_xlfn.XLOOKUP($B41,INPUT_DATA!$CL:$CL,INPUT_DATA!CW:CW))</f>
        <v/>
      </c>
      <c r="P41" s="1282" t="str">
        <f>IF($B41=0,"",_xlfn.XLOOKUP($B41,INPUT_DATA!$CL:$CL,INPUT_DATA!CX:CX))</f>
        <v/>
      </c>
      <c r="Q41" s="267" t="str">
        <f>IF($B41=0,"",_xlfn.XLOOKUP($B41,INPUT_DATA!$CL:$CL,INPUT_DATA!CY:CY))</f>
        <v/>
      </c>
      <c r="R41" s="1282" t="str">
        <f>IF($B41=0,"",_xlfn.XLOOKUP($B41,INPUT_DATA!$CL:$CL,INPUT_DATA!CZ:CZ))</f>
        <v/>
      </c>
      <c r="S41" s="267" t="str">
        <f>IF($B41=0,"",_xlfn.XLOOKUP($B41,INPUT_DATA!$CL:$CL,INPUT_DATA!DA:DA))</f>
        <v/>
      </c>
      <c r="T41" s="1282" t="str">
        <f>IF($B41=0,"",_xlfn.XLOOKUP($B41,INPUT_DATA!$CL:$CL,INPUT_DATA!DB:DB))</f>
        <v/>
      </c>
      <c r="U41" s="267" t="str">
        <f>IF($B41=0,"",_xlfn.XLOOKUP($B41,INPUT_DATA!$CL:$CL,INPUT_DATA!DC:DC))</f>
        <v/>
      </c>
      <c r="V41" s="1282" t="str">
        <f>IF($B41=0,"",_xlfn.XLOOKUP($B41,INPUT_DATA!$CL:$CL,INPUT_DATA!DD:DD))</f>
        <v/>
      </c>
      <c r="W41" s="267" t="str">
        <f>IF($B41=0,"",_xlfn.XLOOKUP($B41,INPUT_DATA!$CL:$CL,INPUT_DATA!DE:DE))</f>
        <v/>
      </c>
      <c r="X41" s="1282" t="str">
        <f>IF($B41=0,"",_xlfn.XLOOKUP($B41,INPUT_DATA!$CL:$CL,INPUT_DATA!DF:DF))</f>
        <v/>
      </c>
      <c r="Y41" s="267" t="str">
        <f>IF($B41=0,"",_xlfn.XLOOKUP($B41,INPUT_DATA!$CL:$CL,INPUT_DATA!DG:DG))</f>
        <v/>
      </c>
      <c r="Z41" s="1282" t="str">
        <f>IF($B41=0,"",_xlfn.XLOOKUP($B41,INPUT_DATA!$CL:$CL,INPUT_DATA!DH:DH))</f>
        <v/>
      </c>
      <c r="AA41" s="267" t="str">
        <f>IF($B41=0,"",_xlfn.XLOOKUP($B41,INPUT_DATA!$CL:$CL,INPUT_DATA!DI:DI))</f>
        <v/>
      </c>
      <c r="AB41" s="1282" t="str">
        <f>IF($B41=0,"",_xlfn.XLOOKUP($B41,INPUT_DATA!$CL:$CL,INPUT_DATA!DJ:DJ))</f>
        <v/>
      </c>
      <c r="AC41" s="267" t="str">
        <f>IF($B41=0,"",_xlfn.XLOOKUP($B41,INPUT_DATA!$CL:$CL,INPUT_DATA!DK:DK))</f>
        <v/>
      </c>
      <c r="AD41" s="1282" t="str">
        <f>IF($B41=0,"",_xlfn.XLOOKUP($B41,INPUT_DATA!$CL:$CL,INPUT_DATA!DL:DL))</f>
        <v/>
      </c>
    </row>
    <row r="42" spans="2:30">
      <c r="B42" s="1223">
        <f>'03 - Monthly Asset Follow up'!B46</f>
        <v>0</v>
      </c>
      <c r="C42" s="267" t="str">
        <f t="shared" si="1"/>
        <v/>
      </c>
      <c r="D42" s="1282" t="str">
        <f t="shared" si="0"/>
        <v/>
      </c>
      <c r="E42" s="267" t="str">
        <f>IF($B42=0,"",_xlfn.XLOOKUP($B42,INPUT_DATA!$CL:$CL,INPUT_DATA!CM:CM))</f>
        <v/>
      </c>
      <c r="F42" s="1282" t="str">
        <f>IF($B42=0,"",_xlfn.XLOOKUP($B42,INPUT_DATA!$CL:$CL,INPUT_DATA!CN:CN))</f>
        <v/>
      </c>
      <c r="G42" s="267" t="str">
        <f>IF($B42=0,"",_xlfn.XLOOKUP($B42,INPUT_DATA!$CL:$CL,INPUT_DATA!CO:CO))</f>
        <v/>
      </c>
      <c r="H42" s="1282" t="str">
        <f>IF($B42=0,"",_xlfn.XLOOKUP($B42,INPUT_DATA!$CL:$CL,INPUT_DATA!CP:CP))</f>
        <v/>
      </c>
      <c r="I42" s="267" t="str">
        <f>IF($B42=0,"",_xlfn.XLOOKUP($B42,INPUT_DATA!$CL:$CL,INPUT_DATA!CQ:CQ))</f>
        <v/>
      </c>
      <c r="J42" s="1282" t="str">
        <f>IF($B42=0,"",_xlfn.XLOOKUP($B42,INPUT_DATA!$CL:$CL,INPUT_DATA!CR:CR))</f>
        <v/>
      </c>
      <c r="K42" s="267" t="str">
        <f>IF($B42=0,"",_xlfn.XLOOKUP($B42,INPUT_DATA!$CL:$CL,INPUT_DATA!CS:CS))</f>
        <v/>
      </c>
      <c r="L42" s="1282" t="str">
        <f>IF($B42=0,"",_xlfn.XLOOKUP($B42,INPUT_DATA!$CL:$CL,INPUT_DATA!CT:CT))</f>
        <v/>
      </c>
      <c r="M42" s="267" t="str">
        <f>IF($B42=0,"",_xlfn.XLOOKUP($B42,INPUT_DATA!$CL:$CL,INPUT_DATA!CU:CU))</f>
        <v/>
      </c>
      <c r="N42" s="1282" t="str">
        <f>IF($B42=0,"",_xlfn.XLOOKUP($B42,INPUT_DATA!$CL:$CL,INPUT_DATA!CV:CV))</f>
        <v/>
      </c>
      <c r="O42" s="267" t="str">
        <f>IF($B42=0,"",_xlfn.XLOOKUP($B42,INPUT_DATA!$CL:$CL,INPUT_DATA!CW:CW))</f>
        <v/>
      </c>
      <c r="P42" s="1282" t="str">
        <f>IF($B42=0,"",_xlfn.XLOOKUP($B42,INPUT_DATA!$CL:$CL,INPUT_DATA!CX:CX))</f>
        <v/>
      </c>
      <c r="Q42" s="267" t="str">
        <f>IF($B42=0,"",_xlfn.XLOOKUP($B42,INPUT_DATA!$CL:$CL,INPUT_DATA!CY:CY))</f>
        <v/>
      </c>
      <c r="R42" s="1282" t="str">
        <f>IF($B42=0,"",_xlfn.XLOOKUP($B42,INPUT_DATA!$CL:$CL,INPUT_DATA!CZ:CZ))</f>
        <v/>
      </c>
      <c r="S42" s="267" t="str">
        <f>IF($B42=0,"",_xlfn.XLOOKUP($B42,INPUT_DATA!$CL:$CL,INPUT_DATA!DA:DA))</f>
        <v/>
      </c>
      <c r="T42" s="1282" t="str">
        <f>IF($B42=0,"",_xlfn.XLOOKUP($B42,INPUT_DATA!$CL:$CL,INPUT_DATA!DB:DB))</f>
        <v/>
      </c>
      <c r="U42" s="267" t="str">
        <f>IF($B42=0,"",_xlfn.XLOOKUP($B42,INPUT_DATA!$CL:$CL,INPUT_DATA!DC:DC))</f>
        <v/>
      </c>
      <c r="V42" s="1282" t="str">
        <f>IF($B42=0,"",_xlfn.XLOOKUP($B42,INPUT_DATA!$CL:$CL,INPUT_DATA!DD:DD))</f>
        <v/>
      </c>
      <c r="W42" s="267" t="str">
        <f>IF($B42=0,"",_xlfn.XLOOKUP($B42,INPUT_DATA!$CL:$CL,INPUT_DATA!DE:DE))</f>
        <v/>
      </c>
      <c r="X42" s="1282" t="str">
        <f>IF($B42=0,"",_xlfn.XLOOKUP($B42,INPUT_DATA!$CL:$CL,INPUT_DATA!DF:DF))</f>
        <v/>
      </c>
      <c r="Y42" s="267" t="str">
        <f>IF($B42=0,"",_xlfn.XLOOKUP($B42,INPUT_DATA!$CL:$CL,INPUT_DATA!DG:DG))</f>
        <v/>
      </c>
      <c r="Z42" s="1282" t="str">
        <f>IF($B42=0,"",_xlfn.XLOOKUP($B42,INPUT_DATA!$CL:$CL,INPUT_DATA!DH:DH))</f>
        <v/>
      </c>
      <c r="AA42" s="267" t="str">
        <f>IF($B42=0,"",_xlfn.XLOOKUP($B42,INPUT_DATA!$CL:$CL,INPUT_DATA!DI:DI))</f>
        <v/>
      </c>
      <c r="AB42" s="1282" t="str">
        <f>IF($B42=0,"",_xlfn.XLOOKUP($B42,INPUT_DATA!$CL:$CL,INPUT_DATA!DJ:DJ))</f>
        <v/>
      </c>
      <c r="AC42" s="267" t="str">
        <f>IF($B42=0,"",_xlfn.XLOOKUP($B42,INPUT_DATA!$CL:$CL,INPUT_DATA!DK:DK))</f>
        <v/>
      </c>
      <c r="AD42" s="1282" t="str">
        <f>IF($B42=0,"",_xlfn.XLOOKUP($B42,INPUT_DATA!$CL:$CL,INPUT_DATA!DL:DL))</f>
        <v/>
      </c>
    </row>
    <row r="43" spans="2:30">
      <c r="B43" s="1223">
        <f>'03 - Monthly Asset Follow up'!B47</f>
        <v>0</v>
      </c>
      <c r="C43" s="267" t="str">
        <f t="shared" si="1"/>
        <v/>
      </c>
      <c r="D43" s="1282" t="str">
        <f t="shared" si="0"/>
        <v/>
      </c>
      <c r="E43" s="267" t="str">
        <f>IF($B43=0,"",_xlfn.XLOOKUP($B43,INPUT_DATA!$CL:$CL,INPUT_DATA!CM:CM))</f>
        <v/>
      </c>
      <c r="F43" s="1282" t="str">
        <f>IF($B43=0,"",_xlfn.XLOOKUP($B43,INPUT_DATA!$CL:$CL,INPUT_DATA!CN:CN))</f>
        <v/>
      </c>
      <c r="G43" s="267" t="str">
        <f>IF($B43=0,"",_xlfn.XLOOKUP($B43,INPUT_DATA!$CL:$CL,INPUT_DATA!CO:CO))</f>
        <v/>
      </c>
      <c r="H43" s="1282" t="str">
        <f>IF($B43=0,"",_xlfn.XLOOKUP($B43,INPUT_DATA!$CL:$CL,INPUT_DATA!CP:CP))</f>
        <v/>
      </c>
      <c r="I43" s="267" t="str">
        <f>IF($B43=0,"",_xlfn.XLOOKUP($B43,INPUT_DATA!$CL:$CL,INPUT_DATA!CQ:CQ))</f>
        <v/>
      </c>
      <c r="J43" s="1282" t="str">
        <f>IF($B43=0,"",_xlfn.XLOOKUP($B43,INPUT_DATA!$CL:$CL,INPUT_DATA!CR:CR))</f>
        <v/>
      </c>
      <c r="K43" s="267" t="str">
        <f>IF($B43=0,"",_xlfn.XLOOKUP($B43,INPUT_DATA!$CL:$CL,INPUT_DATA!CS:CS))</f>
        <v/>
      </c>
      <c r="L43" s="1282" t="str">
        <f>IF($B43=0,"",_xlfn.XLOOKUP($B43,INPUT_DATA!$CL:$CL,INPUT_DATA!CT:CT))</f>
        <v/>
      </c>
      <c r="M43" s="267" t="str">
        <f>IF($B43=0,"",_xlfn.XLOOKUP($B43,INPUT_DATA!$CL:$CL,INPUT_DATA!CU:CU))</f>
        <v/>
      </c>
      <c r="N43" s="1282" t="str">
        <f>IF($B43=0,"",_xlfn.XLOOKUP($B43,INPUT_DATA!$CL:$CL,INPUT_DATA!CV:CV))</f>
        <v/>
      </c>
      <c r="O43" s="267" t="str">
        <f>IF($B43=0,"",_xlfn.XLOOKUP($B43,INPUT_DATA!$CL:$CL,INPUT_DATA!CW:CW))</f>
        <v/>
      </c>
      <c r="P43" s="1282" t="str">
        <f>IF($B43=0,"",_xlfn.XLOOKUP($B43,INPUT_DATA!$CL:$CL,INPUT_DATA!CX:CX))</f>
        <v/>
      </c>
      <c r="Q43" s="267" t="str">
        <f>IF($B43=0,"",_xlfn.XLOOKUP($B43,INPUT_DATA!$CL:$CL,INPUT_DATA!CY:CY))</f>
        <v/>
      </c>
      <c r="R43" s="1282" t="str">
        <f>IF($B43=0,"",_xlfn.XLOOKUP($B43,INPUT_DATA!$CL:$CL,INPUT_DATA!CZ:CZ))</f>
        <v/>
      </c>
      <c r="S43" s="267" t="str">
        <f>IF($B43=0,"",_xlfn.XLOOKUP($B43,INPUT_DATA!$CL:$CL,INPUT_DATA!DA:DA))</f>
        <v/>
      </c>
      <c r="T43" s="1282" t="str">
        <f>IF($B43=0,"",_xlfn.XLOOKUP($B43,INPUT_DATA!$CL:$CL,INPUT_DATA!DB:DB))</f>
        <v/>
      </c>
      <c r="U43" s="267" t="str">
        <f>IF($B43=0,"",_xlfn.XLOOKUP($B43,INPUT_DATA!$CL:$CL,INPUT_DATA!DC:DC))</f>
        <v/>
      </c>
      <c r="V43" s="1282" t="str">
        <f>IF($B43=0,"",_xlfn.XLOOKUP($B43,INPUT_DATA!$CL:$CL,INPUT_DATA!DD:DD))</f>
        <v/>
      </c>
      <c r="W43" s="267" t="str">
        <f>IF($B43=0,"",_xlfn.XLOOKUP($B43,INPUT_DATA!$CL:$CL,INPUT_DATA!DE:DE))</f>
        <v/>
      </c>
      <c r="X43" s="1282" t="str">
        <f>IF($B43=0,"",_xlfn.XLOOKUP($B43,INPUT_DATA!$CL:$CL,INPUT_DATA!DF:DF))</f>
        <v/>
      </c>
      <c r="Y43" s="267" t="str">
        <f>IF($B43=0,"",_xlfn.XLOOKUP($B43,INPUT_DATA!$CL:$CL,INPUT_DATA!DG:DG))</f>
        <v/>
      </c>
      <c r="Z43" s="1282" t="str">
        <f>IF($B43=0,"",_xlfn.XLOOKUP($B43,INPUT_DATA!$CL:$CL,INPUT_DATA!DH:DH))</f>
        <v/>
      </c>
      <c r="AA43" s="267" t="str">
        <f>IF($B43=0,"",_xlfn.XLOOKUP($B43,INPUT_DATA!$CL:$CL,INPUT_DATA!DI:DI))</f>
        <v/>
      </c>
      <c r="AB43" s="1282" t="str">
        <f>IF($B43=0,"",_xlfn.XLOOKUP($B43,INPUT_DATA!$CL:$CL,INPUT_DATA!DJ:DJ))</f>
        <v/>
      </c>
      <c r="AC43" s="267" t="str">
        <f>IF($B43=0,"",_xlfn.XLOOKUP($B43,INPUT_DATA!$CL:$CL,INPUT_DATA!DK:DK))</f>
        <v/>
      </c>
      <c r="AD43" s="1282" t="str">
        <f>IF($B43=0,"",_xlfn.XLOOKUP($B43,INPUT_DATA!$CL:$CL,INPUT_DATA!DL:DL))</f>
        <v/>
      </c>
    </row>
    <row r="44" spans="2:30">
      <c r="B44" s="1223">
        <f>'03 - Monthly Asset Follow up'!B48</f>
        <v>0</v>
      </c>
      <c r="C44" s="267" t="str">
        <f t="shared" si="1"/>
        <v/>
      </c>
      <c r="D44" s="1282" t="str">
        <f t="shared" si="0"/>
        <v/>
      </c>
      <c r="E44" s="267" t="str">
        <f>IF($B44=0,"",_xlfn.XLOOKUP($B44,INPUT_DATA!$CL:$CL,INPUT_DATA!CM:CM))</f>
        <v/>
      </c>
      <c r="F44" s="1282" t="str">
        <f>IF($B44=0,"",_xlfn.XLOOKUP($B44,INPUT_DATA!$CL:$CL,INPUT_DATA!CN:CN))</f>
        <v/>
      </c>
      <c r="G44" s="267" t="str">
        <f>IF($B44=0,"",_xlfn.XLOOKUP($B44,INPUT_DATA!$CL:$CL,INPUT_DATA!CO:CO))</f>
        <v/>
      </c>
      <c r="H44" s="1282" t="str">
        <f>IF($B44=0,"",_xlfn.XLOOKUP($B44,INPUT_DATA!$CL:$CL,INPUT_DATA!CP:CP))</f>
        <v/>
      </c>
      <c r="I44" s="267" t="str">
        <f>IF($B44=0,"",_xlfn.XLOOKUP($B44,INPUT_DATA!$CL:$CL,INPUT_DATA!CQ:CQ))</f>
        <v/>
      </c>
      <c r="J44" s="1282" t="str">
        <f>IF($B44=0,"",_xlfn.XLOOKUP($B44,INPUT_DATA!$CL:$CL,INPUT_DATA!CR:CR))</f>
        <v/>
      </c>
      <c r="K44" s="267" t="str">
        <f>IF($B44=0,"",_xlfn.XLOOKUP($B44,INPUT_DATA!$CL:$CL,INPUT_DATA!CS:CS))</f>
        <v/>
      </c>
      <c r="L44" s="1282" t="str">
        <f>IF($B44=0,"",_xlfn.XLOOKUP($B44,INPUT_DATA!$CL:$CL,INPUT_DATA!CT:CT))</f>
        <v/>
      </c>
      <c r="M44" s="267" t="str">
        <f>IF($B44=0,"",_xlfn.XLOOKUP($B44,INPUT_DATA!$CL:$CL,INPUT_DATA!CU:CU))</f>
        <v/>
      </c>
      <c r="N44" s="1282" t="str">
        <f>IF($B44=0,"",_xlfn.XLOOKUP($B44,INPUT_DATA!$CL:$CL,INPUT_DATA!CV:CV))</f>
        <v/>
      </c>
      <c r="O44" s="267" t="str">
        <f>IF($B44=0,"",_xlfn.XLOOKUP($B44,INPUT_DATA!$CL:$CL,INPUT_DATA!CW:CW))</f>
        <v/>
      </c>
      <c r="P44" s="1282" t="str">
        <f>IF($B44=0,"",_xlfn.XLOOKUP($B44,INPUT_DATA!$CL:$CL,INPUT_DATA!CX:CX))</f>
        <v/>
      </c>
      <c r="Q44" s="267" t="str">
        <f>IF($B44=0,"",_xlfn.XLOOKUP($B44,INPUT_DATA!$CL:$CL,INPUT_DATA!CY:CY))</f>
        <v/>
      </c>
      <c r="R44" s="1282" t="str">
        <f>IF($B44=0,"",_xlfn.XLOOKUP($B44,INPUT_DATA!$CL:$CL,INPUT_DATA!CZ:CZ))</f>
        <v/>
      </c>
      <c r="S44" s="267" t="str">
        <f>IF($B44=0,"",_xlfn.XLOOKUP($B44,INPUT_DATA!$CL:$CL,INPUT_DATA!DA:DA))</f>
        <v/>
      </c>
      <c r="T44" s="1282" t="str">
        <f>IF($B44=0,"",_xlfn.XLOOKUP($B44,INPUT_DATA!$CL:$CL,INPUT_DATA!DB:DB))</f>
        <v/>
      </c>
      <c r="U44" s="267" t="str">
        <f>IF($B44=0,"",_xlfn.XLOOKUP($B44,INPUT_DATA!$CL:$CL,INPUT_DATA!DC:DC))</f>
        <v/>
      </c>
      <c r="V44" s="1282" t="str">
        <f>IF($B44=0,"",_xlfn.XLOOKUP($B44,INPUT_DATA!$CL:$CL,INPUT_DATA!DD:DD))</f>
        <v/>
      </c>
      <c r="W44" s="267" t="str">
        <f>IF($B44=0,"",_xlfn.XLOOKUP($B44,INPUT_DATA!$CL:$CL,INPUT_DATA!DE:DE))</f>
        <v/>
      </c>
      <c r="X44" s="1282" t="str">
        <f>IF($B44=0,"",_xlfn.XLOOKUP($B44,INPUT_DATA!$CL:$CL,INPUT_DATA!DF:DF))</f>
        <v/>
      </c>
      <c r="Y44" s="267" t="str">
        <f>IF($B44=0,"",_xlfn.XLOOKUP($B44,INPUT_DATA!$CL:$CL,INPUT_DATA!DG:DG))</f>
        <v/>
      </c>
      <c r="Z44" s="1282" t="str">
        <f>IF($B44=0,"",_xlfn.XLOOKUP($B44,INPUT_DATA!$CL:$CL,INPUT_DATA!DH:DH))</f>
        <v/>
      </c>
      <c r="AA44" s="267" t="str">
        <f>IF($B44=0,"",_xlfn.XLOOKUP($B44,INPUT_DATA!$CL:$CL,INPUT_DATA!DI:DI))</f>
        <v/>
      </c>
      <c r="AB44" s="1282" t="str">
        <f>IF($B44=0,"",_xlfn.XLOOKUP($B44,INPUT_DATA!$CL:$CL,INPUT_DATA!DJ:DJ))</f>
        <v/>
      </c>
      <c r="AC44" s="267" t="str">
        <f>IF($B44=0,"",_xlfn.XLOOKUP($B44,INPUT_DATA!$CL:$CL,INPUT_DATA!DK:DK))</f>
        <v/>
      </c>
      <c r="AD44" s="1282" t="str">
        <f>IF($B44=0,"",_xlfn.XLOOKUP($B44,INPUT_DATA!$CL:$CL,INPUT_DATA!DL:DL))</f>
        <v/>
      </c>
    </row>
    <row r="45" spans="2:30">
      <c r="B45" s="1223">
        <f>'03 - Monthly Asset Follow up'!B49</f>
        <v>0</v>
      </c>
      <c r="C45" s="267" t="str">
        <f t="shared" si="1"/>
        <v/>
      </c>
      <c r="D45" s="1282" t="str">
        <f t="shared" si="0"/>
        <v/>
      </c>
      <c r="E45" s="267" t="str">
        <f>IF($B45=0,"",_xlfn.XLOOKUP($B45,INPUT_DATA!$CL:$CL,INPUT_DATA!CM:CM))</f>
        <v/>
      </c>
      <c r="F45" s="1282" t="str">
        <f>IF($B45=0,"",_xlfn.XLOOKUP($B45,INPUT_DATA!$CL:$CL,INPUT_DATA!CN:CN))</f>
        <v/>
      </c>
      <c r="G45" s="267" t="str">
        <f>IF($B45=0,"",_xlfn.XLOOKUP($B45,INPUT_DATA!$CL:$CL,INPUT_DATA!CO:CO))</f>
        <v/>
      </c>
      <c r="H45" s="1282" t="str">
        <f>IF($B45=0,"",_xlfn.XLOOKUP($B45,INPUT_DATA!$CL:$CL,INPUT_DATA!CP:CP))</f>
        <v/>
      </c>
      <c r="I45" s="267" t="str">
        <f>IF($B45=0,"",_xlfn.XLOOKUP($B45,INPUT_DATA!$CL:$CL,INPUT_DATA!CQ:CQ))</f>
        <v/>
      </c>
      <c r="J45" s="1282" t="str">
        <f>IF($B45=0,"",_xlfn.XLOOKUP($B45,INPUT_DATA!$CL:$CL,INPUT_DATA!CR:CR))</f>
        <v/>
      </c>
      <c r="K45" s="267" t="str">
        <f>IF($B45=0,"",_xlfn.XLOOKUP($B45,INPUT_DATA!$CL:$CL,INPUT_DATA!CS:CS))</f>
        <v/>
      </c>
      <c r="L45" s="1282" t="str">
        <f>IF($B45=0,"",_xlfn.XLOOKUP($B45,INPUT_DATA!$CL:$CL,INPUT_DATA!CT:CT))</f>
        <v/>
      </c>
      <c r="M45" s="267" t="str">
        <f>IF($B45=0,"",_xlfn.XLOOKUP($B45,INPUT_DATA!$CL:$CL,INPUT_DATA!CU:CU))</f>
        <v/>
      </c>
      <c r="N45" s="1282" t="str">
        <f>IF($B45=0,"",_xlfn.XLOOKUP($B45,INPUT_DATA!$CL:$CL,INPUT_DATA!CV:CV))</f>
        <v/>
      </c>
      <c r="O45" s="267" t="str">
        <f>IF($B45=0,"",_xlfn.XLOOKUP($B45,INPUT_DATA!$CL:$CL,INPUT_DATA!CW:CW))</f>
        <v/>
      </c>
      <c r="P45" s="1282" t="str">
        <f>IF($B45=0,"",_xlfn.XLOOKUP($B45,INPUT_DATA!$CL:$CL,INPUT_DATA!CX:CX))</f>
        <v/>
      </c>
      <c r="Q45" s="267" t="str">
        <f>IF($B45=0,"",_xlfn.XLOOKUP($B45,INPUT_DATA!$CL:$CL,INPUT_DATA!CY:CY))</f>
        <v/>
      </c>
      <c r="R45" s="1282" t="str">
        <f>IF($B45=0,"",_xlfn.XLOOKUP($B45,INPUT_DATA!$CL:$CL,INPUT_DATA!CZ:CZ))</f>
        <v/>
      </c>
      <c r="S45" s="267" t="str">
        <f>IF($B45=0,"",_xlfn.XLOOKUP($B45,INPUT_DATA!$CL:$CL,INPUT_DATA!DA:DA))</f>
        <v/>
      </c>
      <c r="T45" s="1282" t="str">
        <f>IF($B45=0,"",_xlfn.XLOOKUP($B45,INPUT_DATA!$CL:$CL,INPUT_DATA!DB:DB))</f>
        <v/>
      </c>
      <c r="U45" s="267" t="str">
        <f>IF($B45=0,"",_xlfn.XLOOKUP($B45,INPUT_DATA!$CL:$CL,INPUT_DATA!DC:DC))</f>
        <v/>
      </c>
      <c r="V45" s="1282" t="str">
        <f>IF($B45=0,"",_xlfn.XLOOKUP($B45,INPUT_DATA!$CL:$CL,INPUT_DATA!DD:DD))</f>
        <v/>
      </c>
      <c r="W45" s="267" t="str">
        <f>IF($B45=0,"",_xlfn.XLOOKUP($B45,INPUT_DATA!$CL:$CL,INPUT_DATA!DE:DE))</f>
        <v/>
      </c>
      <c r="X45" s="1282" t="str">
        <f>IF($B45=0,"",_xlfn.XLOOKUP($B45,INPUT_DATA!$CL:$CL,INPUT_DATA!DF:DF))</f>
        <v/>
      </c>
      <c r="Y45" s="267" t="str">
        <f>IF($B45=0,"",_xlfn.XLOOKUP($B45,INPUT_DATA!$CL:$CL,INPUT_DATA!DG:DG))</f>
        <v/>
      </c>
      <c r="Z45" s="1282" t="str">
        <f>IF($B45=0,"",_xlfn.XLOOKUP($B45,INPUT_DATA!$CL:$CL,INPUT_DATA!DH:DH))</f>
        <v/>
      </c>
      <c r="AA45" s="267" t="str">
        <f>IF($B45=0,"",_xlfn.XLOOKUP($B45,INPUT_DATA!$CL:$CL,INPUT_DATA!DI:DI))</f>
        <v/>
      </c>
      <c r="AB45" s="1282" t="str">
        <f>IF($B45=0,"",_xlfn.XLOOKUP($B45,INPUT_DATA!$CL:$CL,INPUT_DATA!DJ:DJ))</f>
        <v/>
      </c>
      <c r="AC45" s="267" t="str">
        <f>IF($B45=0,"",_xlfn.XLOOKUP($B45,INPUT_DATA!$CL:$CL,INPUT_DATA!DK:DK))</f>
        <v/>
      </c>
      <c r="AD45" s="1282" t="str">
        <f>IF($B45=0,"",_xlfn.XLOOKUP($B45,INPUT_DATA!$CL:$CL,INPUT_DATA!DL:DL))</f>
        <v/>
      </c>
    </row>
    <row r="46" spans="2:30">
      <c r="B46" s="1223">
        <f>'03 - Monthly Asset Follow up'!B50</f>
        <v>0</v>
      </c>
      <c r="C46" s="267" t="str">
        <f t="shared" si="1"/>
        <v/>
      </c>
      <c r="D46" s="1282" t="str">
        <f t="shared" si="0"/>
        <v/>
      </c>
      <c r="E46" s="267" t="str">
        <f>IF($B46=0,"",_xlfn.XLOOKUP($B46,INPUT_DATA!$CL:$CL,INPUT_DATA!CM:CM))</f>
        <v/>
      </c>
      <c r="F46" s="1282" t="str">
        <f>IF($B46=0,"",_xlfn.XLOOKUP($B46,INPUT_DATA!$CL:$CL,INPUT_DATA!CN:CN))</f>
        <v/>
      </c>
      <c r="G46" s="267" t="str">
        <f>IF($B46=0,"",_xlfn.XLOOKUP($B46,INPUT_DATA!$CL:$CL,INPUT_DATA!CO:CO))</f>
        <v/>
      </c>
      <c r="H46" s="1282" t="str">
        <f>IF($B46=0,"",_xlfn.XLOOKUP($B46,INPUT_DATA!$CL:$CL,INPUT_DATA!CP:CP))</f>
        <v/>
      </c>
      <c r="I46" s="267" t="str">
        <f>IF($B46=0,"",_xlfn.XLOOKUP($B46,INPUT_DATA!$CL:$CL,INPUT_DATA!CQ:CQ))</f>
        <v/>
      </c>
      <c r="J46" s="1282" t="str">
        <f>IF($B46=0,"",_xlfn.XLOOKUP($B46,INPUT_DATA!$CL:$CL,INPUT_DATA!CR:CR))</f>
        <v/>
      </c>
      <c r="K46" s="267" t="str">
        <f>IF($B46=0,"",_xlfn.XLOOKUP($B46,INPUT_DATA!$CL:$CL,INPUT_DATA!CS:CS))</f>
        <v/>
      </c>
      <c r="L46" s="1282" t="str">
        <f>IF($B46=0,"",_xlfn.XLOOKUP($B46,INPUT_DATA!$CL:$CL,INPUT_DATA!CT:CT))</f>
        <v/>
      </c>
      <c r="M46" s="267" t="str">
        <f>IF($B46=0,"",_xlfn.XLOOKUP($B46,INPUT_DATA!$CL:$CL,INPUT_DATA!CU:CU))</f>
        <v/>
      </c>
      <c r="N46" s="1282" t="str">
        <f>IF($B46=0,"",_xlfn.XLOOKUP($B46,INPUT_DATA!$CL:$CL,INPUT_DATA!CV:CV))</f>
        <v/>
      </c>
      <c r="O46" s="267" t="str">
        <f>IF($B46=0,"",_xlfn.XLOOKUP($B46,INPUT_DATA!$CL:$CL,INPUT_DATA!CW:CW))</f>
        <v/>
      </c>
      <c r="P46" s="1282" t="str">
        <f>IF($B46=0,"",_xlfn.XLOOKUP($B46,INPUT_DATA!$CL:$CL,INPUT_DATA!CX:CX))</f>
        <v/>
      </c>
      <c r="Q46" s="267" t="str">
        <f>IF($B46=0,"",_xlfn.XLOOKUP($B46,INPUT_DATA!$CL:$CL,INPUT_DATA!CY:CY))</f>
        <v/>
      </c>
      <c r="R46" s="1282" t="str">
        <f>IF($B46=0,"",_xlfn.XLOOKUP($B46,INPUT_DATA!$CL:$CL,INPUT_DATA!CZ:CZ))</f>
        <v/>
      </c>
      <c r="S46" s="267" t="str">
        <f>IF($B46=0,"",_xlfn.XLOOKUP($B46,INPUT_DATA!$CL:$CL,INPUT_DATA!DA:DA))</f>
        <v/>
      </c>
      <c r="T46" s="1282" t="str">
        <f>IF($B46=0,"",_xlfn.XLOOKUP($B46,INPUT_DATA!$CL:$CL,INPUT_DATA!DB:DB))</f>
        <v/>
      </c>
      <c r="U46" s="267" t="str">
        <f>IF($B46=0,"",_xlfn.XLOOKUP($B46,INPUT_DATA!$CL:$CL,INPUT_DATA!DC:DC))</f>
        <v/>
      </c>
      <c r="V46" s="1282" t="str">
        <f>IF($B46=0,"",_xlfn.XLOOKUP($B46,INPUT_DATA!$CL:$CL,INPUT_DATA!DD:DD))</f>
        <v/>
      </c>
      <c r="W46" s="267" t="str">
        <f>IF($B46=0,"",_xlfn.XLOOKUP($B46,INPUT_DATA!$CL:$CL,INPUT_DATA!DE:DE))</f>
        <v/>
      </c>
      <c r="X46" s="1282" t="str">
        <f>IF($B46=0,"",_xlfn.XLOOKUP($B46,INPUT_DATA!$CL:$CL,INPUT_DATA!DF:DF))</f>
        <v/>
      </c>
      <c r="Y46" s="267" t="str">
        <f>IF($B46=0,"",_xlfn.XLOOKUP($B46,INPUT_DATA!$CL:$CL,INPUT_DATA!DG:DG))</f>
        <v/>
      </c>
      <c r="Z46" s="1282" t="str">
        <f>IF($B46=0,"",_xlfn.XLOOKUP($B46,INPUT_DATA!$CL:$CL,INPUT_DATA!DH:DH))</f>
        <v/>
      </c>
      <c r="AA46" s="267" t="str">
        <f>IF($B46=0,"",_xlfn.XLOOKUP($B46,INPUT_DATA!$CL:$CL,INPUT_DATA!DI:DI))</f>
        <v/>
      </c>
      <c r="AB46" s="1282" t="str">
        <f>IF($B46=0,"",_xlfn.XLOOKUP($B46,INPUT_DATA!$CL:$CL,INPUT_DATA!DJ:DJ))</f>
        <v/>
      </c>
      <c r="AC46" s="267" t="str">
        <f>IF($B46=0,"",_xlfn.XLOOKUP($B46,INPUT_DATA!$CL:$CL,INPUT_DATA!DK:DK))</f>
        <v/>
      </c>
      <c r="AD46" s="1282" t="str">
        <f>IF($B46=0,"",_xlfn.XLOOKUP($B46,INPUT_DATA!$CL:$CL,INPUT_DATA!DL:DL))</f>
        <v/>
      </c>
    </row>
    <row r="47" spans="2:30">
      <c r="B47" s="1223">
        <f>'03 - Monthly Asset Follow up'!B51</f>
        <v>0</v>
      </c>
      <c r="C47" s="267" t="str">
        <f t="shared" si="1"/>
        <v/>
      </c>
      <c r="D47" s="1282" t="str">
        <f t="shared" si="0"/>
        <v/>
      </c>
      <c r="E47" s="267" t="str">
        <f>IF($B47=0,"",_xlfn.XLOOKUP($B47,INPUT_DATA!$CL:$CL,INPUT_DATA!CM:CM))</f>
        <v/>
      </c>
      <c r="F47" s="1282" t="str">
        <f>IF($B47=0,"",_xlfn.XLOOKUP($B47,INPUT_DATA!$CL:$CL,INPUT_DATA!CN:CN))</f>
        <v/>
      </c>
      <c r="G47" s="267" t="str">
        <f>IF($B47=0,"",_xlfn.XLOOKUP($B47,INPUT_DATA!$CL:$CL,INPUT_DATA!CO:CO))</f>
        <v/>
      </c>
      <c r="H47" s="1282" t="str">
        <f>IF($B47=0,"",_xlfn.XLOOKUP($B47,INPUT_DATA!$CL:$CL,INPUT_DATA!CP:CP))</f>
        <v/>
      </c>
      <c r="I47" s="267" t="str">
        <f>IF($B47=0,"",_xlfn.XLOOKUP($B47,INPUT_DATA!$CL:$CL,INPUT_DATA!CQ:CQ))</f>
        <v/>
      </c>
      <c r="J47" s="1282" t="str">
        <f>IF($B47=0,"",_xlfn.XLOOKUP($B47,INPUT_DATA!$CL:$CL,INPUT_DATA!CR:CR))</f>
        <v/>
      </c>
      <c r="K47" s="267" t="str">
        <f>IF($B47=0,"",_xlfn.XLOOKUP($B47,INPUT_DATA!$CL:$CL,INPUT_DATA!CS:CS))</f>
        <v/>
      </c>
      <c r="L47" s="1282" t="str">
        <f>IF($B47=0,"",_xlfn.XLOOKUP($B47,INPUT_DATA!$CL:$CL,INPUT_DATA!CT:CT))</f>
        <v/>
      </c>
      <c r="M47" s="267" t="str">
        <f>IF($B47=0,"",_xlfn.XLOOKUP($B47,INPUT_DATA!$CL:$CL,INPUT_DATA!CU:CU))</f>
        <v/>
      </c>
      <c r="N47" s="1282" t="str">
        <f>IF($B47=0,"",_xlfn.XLOOKUP($B47,INPUT_DATA!$CL:$CL,INPUT_DATA!CV:CV))</f>
        <v/>
      </c>
      <c r="O47" s="267" t="str">
        <f>IF($B47=0,"",_xlfn.XLOOKUP($B47,INPUT_DATA!$CL:$CL,INPUT_DATA!CW:CW))</f>
        <v/>
      </c>
      <c r="P47" s="1282" t="str">
        <f>IF($B47=0,"",_xlfn.XLOOKUP($B47,INPUT_DATA!$CL:$CL,INPUT_DATA!CX:CX))</f>
        <v/>
      </c>
      <c r="Q47" s="267" t="str">
        <f>IF($B47=0,"",_xlfn.XLOOKUP($B47,INPUT_DATA!$CL:$CL,INPUT_DATA!CY:CY))</f>
        <v/>
      </c>
      <c r="R47" s="1282" t="str">
        <f>IF($B47=0,"",_xlfn.XLOOKUP($B47,INPUT_DATA!$CL:$CL,INPUT_DATA!CZ:CZ))</f>
        <v/>
      </c>
      <c r="S47" s="267" t="str">
        <f>IF($B47=0,"",_xlfn.XLOOKUP($B47,INPUT_DATA!$CL:$CL,INPUT_DATA!DA:DA))</f>
        <v/>
      </c>
      <c r="T47" s="1282" t="str">
        <f>IF($B47=0,"",_xlfn.XLOOKUP($B47,INPUT_DATA!$CL:$CL,INPUT_DATA!DB:DB))</f>
        <v/>
      </c>
      <c r="U47" s="267" t="str">
        <f>IF($B47=0,"",_xlfn.XLOOKUP($B47,INPUT_DATA!$CL:$CL,INPUT_DATA!DC:DC))</f>
        <v/>
      </c>
      <c r="V47" s="1282" t="str">
        <f>IF($B47=0,"",_xlfn.XLOOKUP($B47,INPUT_DATA!$CL:$CL,INPUT_DATA!DD:DD))</f>
        <v/>
      </c>
      <c r="W47" s="267" t="str">
        <f>IF($B47=0,"",_xlfn.XLOOKUP($B47,INPUT_DATA!$CL:$CL,INPUT_DATA!DE:DE))</f>
        <v/>
      </c>
      <c r="X47" s="1282" t="str">
        <f>IF($B47=0,"",_xlfn.XLOOKUP($B47,INPUT_DATA!$CL:$CL,INPUT_DATA!DF:DF))</f>
        <v/>
      </c>
      <c r="Y47" s="267" t="str">
        <f>IF($B47=0,"",_xlfn.XLOOKUP($B47,INPUT_DATA!$CL:$CL,INPUT_DATA!DG:DG))</f>
        <v/>
      </c>
      <c r="Z47" s="1282" t="str">
        <f>IF($B47=0,"",_xlfn.XLOOKUP($B47,INPUT_DATA!$CL:$CL,INPUT_DATA!DH:DH))</f>
        <v/>
      </c>
      <c r="AA47" s="267" t="str">
        <f>IF($B47=0,"",_xlfn.XLOOKUP($B47,INPUT_DATA!$CL:$CL,INPUT_DATA!DI:DI))</f>
        <v/>
      </c>
      <c r="AB47" s="1282" t="str">
        <f>IF($B47=0,"",_xlfn.XLOOKUP($B47,INPUT_DATA!$CL:$CL,INPUT_DATA!DJ:DJ))</f>
        <v/>
      </c>
      <c r="AC47" s="267" t="str">
        <f>IF($B47=0,"",_xlfn.XLOOKUP($B47,INPUT_DATA!$CL:$CL,INPUT_DATA!DK:DK))</f>
        <v/>
      </c>
      <c r="AD47" s="1282" t="str">
        <f>IF($B47=0,"",_xlfn.XLOOKUP($B47,INPUT_DATA!$CL:$CL,INPUT_DATA!DL:DL))</f>
        <v/>
      </c>
    </row>
    <row r="48" spans="2:30">
      <c r="B48" s="1223">
        <f>'03 - Monthly Asset Follow up'!B52</f>
        <v>0</v>
      </c>
      <c r="C48" s="267" t="str">
        <f t="shared" si="1"/>
        <v/>
      </c>
      <c r="D48" s="1282" t="str">
        <f t="shared" si="0"/>
        <v/>
      </c>
      <c r="E48" s="267" t="str">
        <f>IF($B48=0,"",_xlfn.XLOOKUP($B48,INPUT_DATA!$CL:$CL,INPUT_DATA!CM:CM))</f>
        <v/>
      </c>
      <c r="F48" s="1282" t="str">
        <f>IF($B48=0,"",_xlfn.XLOOKUP($B48,INPUT_DATA!$CL:$CL,INPUT_DATA!CN:CN))</f>
        <v/>
      </c>
      <c r="G48" s="267" t="str">
        <f>IF($B48=0,"",_xlfn.XLOOKUP($B48,INPUT_DATA!$CL:$CL,INPUT_DATA!CO:CO))</f>
        <v/>
      </c>
      <c r="H48" s="1282" t="str">
        <f>IF($B48=0,"",_xlfn.XLOOKUP($B48,INPUT_DATA!$CL:$CL,INPUT_DATA!CP:CP))</f>
        <v/>
      </c>
      <c r="I48" s="267" t="str">
        <f>IF($B48=0,"",_xlfn.XLOOKUP($B48,INPUT_DATA!$CL:$CL,INPUT_DATA!CQ:CQ))</f>
        <v/>
      </c>
      <c r="J48" s="1282" t="str">
        <f>IF($B48=0,"",_xlfn.XLOOKUP($B48,INPUT_DATA!$CL:$CL,INPUT_DATA!CR:CR))</f>
        <v/>
      </c>
      <c r="K48" s="267" t="str">
        <f>IF($B48=0,"",_xlfn.XLOOKUP($B48,INPUT_DATA!$CL:$CL,INPUT_DATA!CS:CS))</f>
        <v/>
      </c>
      <c r="L48" s="1282" t="str">
        <f>IF($B48=0,"",_xlfn.XLOOKUP($B48,INPUT_DATA!$CL:$CL,INPUT_DATA!CT:CT))</f>
        <v/>
      </c>
      <c r="M48" s="267" t="str">
        <f>IF($B48=0,"",_xlfn.XLOOKUP($B48,INPUT_DATA!$CL:$CL,INPUT_DATA!CU:CU))</f>
        <v/>
      </c>
      <c r="N48" s="1282" t="str">
        <f>IF($B48=0,"",_xlfn.XLOOKUP($B48,INPUT_DATA!$CL:$CL,INPUT_DATA!CV:CV))</f>
        <v/>
      </c>
      <c r="O48" s="267" t="str">
        <f>IF($B48=0,"",_xlfn.XLOOKUP($B48,INPUT_DATA!$CL:$CL,INPUT_DATA!CW:CW))</f>
        <v/>
      </c>
      <c r="P48" s="1282" t="str">
        <f>IF($B48=0,"",_xlfn.XLOOKUP($B48,INPUT_DATA!$CL:$CL,INPUT_DATA!CX:CX))</f>
        <v/>
      </c>
      <c r="Q48" s="267" t="str">
        <f>IF($B48=0,"",_xlfn.XLOOKUP($B48,INPUT_DATA!$CL:$CL,INPUT_DATA!CY:CY))</f>
        <v/>
      </c>
      <c r="R48" s="1282" t="str">
        <f>IF($B48=0,"",_xlfn.XLOOKUP($B48,INPUT_DATA!$CL:$CL,INPUT_DATA!CZ:CZ))</f>
        <v/>
      </c>
      <c r="S48" s="267" t="str">
        <f>IF($B48=0,"",_xlfn.XLOOKUP($B48,INPUT_DATA!$CL:$CL,INPUT_DATA!DA:DA))</f>
        <v/>
      </c>
      <c r="T48" s="1282" t="str">
        <f>IF($B48=0,"",_xlfn.XLOOKUP($B48,INPUT_DATA!$CL:$CL,INPUT_DATA!DB:DB))</f>
        <v/>
      </c>
      <c r="U48" s="267" t="str">
        <f>IF($B48=0,"",_xlfn.XLOOKUP($B48,INPUT_DATA!$CL:$CL,INPUT_DATA!DC:DC))</f>
        <v/>
      </c>
      <c r="V48" s="1282" t="str">
        <f>IF($B48=0,"",_xlfn.XLOOKUP($B48,INPUT_DATA!$CL:$CL,INPUT_DATA!DD:DD))</f>
        <v/>
      </c>
      <c r="W48" s="267" t="str">
        <f>IF($B48=0,"",_xlfn.XLOOKUP($B48,INPUT_DATA!$CL:$CL,INPUT_DATA!DE:DE))</f>
        <v/>
      </c>
      <c r="X48" s="1282" t="str">
        <f>IF($B48=0,"",_xlfn.XLOOKUP($B48,INPUT_DATA!$CL:$CL,INPUT_DATA!DF:DF))</f>
        <v/>
      </c>
      <c r="Y48" s="267" t="str">
        <f>IF($B48=0,"",_xlfn.XLOOKUP($B48,INPUT_DATA!$CL:$CL,INPUT_DATA!DG:DG))</f>
        <v/>
      </c>
      <c r="Z48" s="1282" t="str">
        <f>IF($B48=0,"",_xlfn.XLOOKUP($B48,INPUT_DATA!$CL:$CL,INPUT_DATA!DH:DH))</f>
        <v/>
      </c>
      <c r="AA48" s="267" t="str">
        <f>IF($B48=0,"",_xlfn.XLOOKUP($B48,INPUT_DATA!$CL:$CL,INPUT_DATA!DI:DI))</f>
        <v/>
      </c>
      <c r="AB48" s="1282" t="str">
        <f>IF($B48=0,"",_xlfn.XLOOKUP($B48,INPUT_DATA!$CL:$CL,INPUT_DATA!DJ:DJ))</f>
        <v/>
      </c>
      <c r="AC48" s="267" t="str">
        <f>IF($B48=0,"",_xlfn.XLOOKUP($B48,INPUT_DATA!$CL:$CL,INPUT_DATA!DK:DK))</f>
        <v/>
      </c>
      <c r="AD48" s="1282" t="str">
        <f>IF($B48=0,"",_xlfn.XLOOKUP($B48,INPUT_DATA!$CL:$CL,INPUT_DATA!DL:DL))</f>
        <v/>
      </c>
    </row>
    <row r="49" spans="2:30">
      <c r="B49" s="1223">
        <f>'03 - Monthly Asset Follow up'!B53</f>
        <v>0</v>
      </c>
      <c r="C49" s="267" t="str">
        <f t="shared" si="1"/>
        <v/>
      </c>
      <c r="D49" s="1282" t="str">
        <f t="shared" si="0"/>
        <v/>
      </c>
      <c r="E49" s="267" t="str">
        <f>IF($B49=0,"",_xlfn.XLOOKUP($B49,INPUT_DATA!$CL:$CL,INPUT_DATA!CM:CM))</f>
        <v/>
      </c>
      <c r="F49" s="1282" t="str">
        <f>IF($B49=0,"",_xlfn.XLOOKUP($B49,INPUT_DATA!$CL:$CL,INPUT_DATA!CN:CN))</f>
        <v/>
      </c>
      <c r="G49" s="267" t="str">
        <f>IF($B49=0,"",_xlfn.XLOOKUP($B49,INPUT_DATA!$CL:$CL,INPUT_DATA!CO:CO))</f>
        <v/>
      </c>
      <c r="H49" s="1282" t="str">
        <f>IF($B49=0,"",_xlfn.XLOOKUP($B49,INPUT_DATA!$CL:$CL,INPUT_DATA!CP:CP))</f>
        <v/>
      </c>
      <c r="I49" s="267" t="str">
        <f>IF($B49=0,"",_xlfn.XLOOKUP($B49,INPUT_DATA!$CL:$CL,INPUT_DATA!CQ:CQ))</f>
        <v/>
      </c>
      <c r="J49" s="1282" t="str">
        <f>IF($B49=0,"",_xlfn.XLOOKUP($B49,INPUT_DATA!$CL:$CL,INPUT_DATA!CR:CR))</f>
        <v/>
      </c>
      <c r="K49" s="267" t="str">
        <f>IF($B49=0,"",_xlfn.XLOOKUP($B49,INPUT_DATA!$CL:$CL,INPUT_DATA!CS:CS))</f>
        <v/>
      </c>
      <c r="L49" s="1282" t="str">
        <f>IF($B49=0,"",_xlfn.XLOOKUP($B49,INPUT_DATA!$CL:$CL,INPUT_DATA!CT:CT))</f>
        <v/>
      </c>
      <c r="M49" s="267" t="str">
        <f>IF($B49=0,"",_xlfn.XLOOKUP($B49,INPUT_DATA!$CL:$CL,INPUT_DATA!CU:CU))</f>
        <v/>
      </c>
      <c r="N49" s="1282" t="str">
        <f>IF($B49=0,"",_xlfn.XLOOKUP($B49,INPUT_DATA!$CL:$CL,INPUT_DATA!CV:CV))</f>
        <v/>
      </c>
      <c r="O49" s="267" t="str">
        <f>IF($B49=0,"",_xlfn.XLOOKUP($B49,INPUT_DATA!$CL:$CL,INPUT_DATA!CW:CW))</f>
        <v/>
      </c>
      <c r="P49" s="1282" t="str">
        <f>IF($B49=0,"",_xlfn.XLOOKUP($B49,INPUT_DATA!$CL:$CL,INPUT_DATA!CX:CX))</f>
        <v/>
      </c>
      <c r="Q49" s="267" t="str">
        <f>IF($B49=0,"",_xlfn.XLOOKUP($B49,INPUT_DATA!$CL:$CL,INPUT_DATA!CY:CY))</f>
        <v/>
      </c>
      <c r="R49" s="1282" t="str">
        <f>IF($B49=0,"",_xlfn.XLOOKUP($B49,INPUT_DATA!$CL:$CL,INPUT_DATA!CZ:CZ))</f>
        <v/>
      </c>
      <c r="S49" s="267" t="str">
        <f>IF($B49=0,"",_xlfn.XLOOKUP($B49,INPUT_DATA!$CL:$CL,INPUT_DATA!DA:DA))</f>
        <v/>
      </c>
      <c r="T49" s="1282" t="str">
        <f>IF($B49=0,"",_xlfn.XLOOKUP($B49,INPUT_DATA!$CL:$CL,INPUT_DATA!DB:DB))</f>
        <v/>
      </c>
      <c r="U49" s="267" t="str">
        <f>IF($B49=0,"",_xlfn.XLOOKUP($B49,INPUT_DATA!$CL:$CL,INPUT_DATA!DC:DC))</f>
        <v/>
      </c>
      <c r="V49" s="1282" t="str">
        <f>IF($B49=0,"",_xlfn.XLOOKUP($B49,INPUT_DATA!$CL:$CL,INPUT_DATA!DD:DD))</f>
        <v/>
      </c>
      <c r="W49" s="267" t="str">
        <f>IF($B49=0,"",_xlfn.XLOOKUP($B49,INPUT_DATA!$CL:$CL,INPUT_DATA!DE:DE))</f>
        <v/>
      </c>
      <c r="X49" s="1282" t="str">
        <f>IF($B49=0,"",_xlfn.XLOOKUP($B49,INPUT_DATA!$CL:$CL,INPUT_DATA!DF:DF))</f>
        <v/>
      </c>
      <c r="Y49" s="267" t="str">
        <f>IF($B49=0,"",_xlfn.XLOOKUP($B49,INPUT_DATA!$CL:$CL,INPUT_DATA!DG:DG))</f>
        <v/>
      </c>
      <c r="Z49" s="1282" t="str">
        <f>IF($B49=0,"",_xlfn.XLOOKUP($B49,INPUT_DATA!$CL:$CL,INPUT_DATA!DH:DH))</f>
        <v/>
      </c>
      <c r="AA49" s="267" t="str">
        <f>IF($B49=0,"",_xlfn.XLOOKUP($B49,INPUT_DATA!$CL:$CL,INPUT_DATA!DI:DI))</f>
        <v/>
      </c>
      <c r="AB49" s="1282" t="str">
        <f>IF($B49=0,"",_xlfn.XLOOKUP($B49,INPUT_DATA!$CL:$CL,INPUT_DATA!DJ:DJ))</f>
        <v/>
      </c>
      <c r="AC49" s="267" t="str">
        <f>IF($B49=0,"",_xlfn.XLOOKUP($B49,INPUT_DATA!$CL:$CL,INPUT_DATA!DK:DK))</f>
        <v/>
      </c>
      <c r="AD49" s="1282" t="str">
        <f>IF($B49=0,"",_xlfn.XLOOKUP($B49,INPUT_DATA!$CL:$CL,INPUT_DATA!DL:DL))</f>
        <v/>
      </c>
    </row>
    <row r="50" spans="2:30">
      <c r="B50" s="1223">
        <f>'03 - Monthly Asset Follow up'!B54</f>
        <v>0</v>
      </c>
      <c r="C50" s="267" t="str">
        <f t="shared" si="1"/>
        <v/>
      </c>
      <c r="D50" s="1282" t="str">
        <f t="shared" si="0"/>
        <v/>
      </c>
      <c r="E50" s="267" t="str">
        <f>IF($B50=0,"",_xlfn.XLOOKUP($B50,INPUT_DATA!$CL:$CL,INPUT_DATA!CM:CM))</f>
        <v/>
      </c>
      <c r="F50" s="1282" t="str">
        <f>IF($B50=0,"",_xlfn.XLOOKUP($B50,INPUT_DATA!$CL:$CL,INPUT_DATA!CN:CN))</f>
        <v/>
      </c>
      <c r="G50" s="267" t="str">
        <f>IF($B50=0,"",_xlfn.XLOOKUP($B50,INPUT_DATA!$CL:$CL,INPUT_DATA!CO:CO))</f>
        <v/>
      </c>
      <c r="H50" s="1282" t="str">
        <f>IF($B50=0,"",_xlfn.XLOOKUP($B50,INPUT_DATA!$CL:$CL,INPUT_DATA!CP:CP))</f>
        <v/>
      </c>
      <c r="I50" s="267" t="str">
        <f>IF($B50=0,"",_xlfn.XLOOKUP($B50,INPUT_DATA!$CL:$CL,INPUT_DATA!CQ:CQ))</f>
        <v/>
      </c>
      <c r="J50" s="1282" t="str">
        <f>IF($B50=0,"",_xlfn.XLOOKUP($B50,INPUT_DATA!$CL:$CL,INPUT_DATA!CR:CR))</f>
        <v/>
      </c>
      <c r="K50" s="267" t="str">
        <f>IF($B50=0,"",_xlfn.XLOOKUP($B50,INPUT_DATA!$CL:$CL,INPUT_DATA!CS:CS))</f>
        <v/>
      </c>
      <c r="L50" s="1282" t="str">
        <f>IF($B50=0,"",_xlfn.XLOOKUP($B50,INPUT_DATA!$CL:$CL,INPUT_DATA!CT:CT))</f>
        <v/>
      </c>
      <c r="M50" s="267" t="str">
        <f>IF($B50=0,"",_xlfn.XLOOKUP($B50,INPUT_DATA!$CL:$CL,INPUT_DATA!CU:CU))</f>
        <v/>
      </c>
      <c r="N50" s="1282" t="str">
        <f>IF($B50=0,"",_xlfn.XLOOKUP($B50,INPUT_DATA!$CL:$CL,INPUT_DATA!CV:CV))</f>
        <v/>
      </c>
      <c r="O50" s="267" t="str">
        <f>IF($B50=0,"",_xlfn.XLOOKUP($B50,INPUT_DATA!$CL:$CL,INPUT_DATA!CW:CW))</f>
        <v/>
      </c>
      <c r="P50" s="1282" t="str">
        <f>IF($B50=0,"",_xlfn.XLOOKUP($B50,INPUT_DATA!$CL:$CL,INPUT_DATA!CX:CX))</f>
        <v/>
      </c>
      <c r="Q50" s="267" t="str">
        <f>IF($B50=0,"",_xlfn.XLOOKUP($B50,INPUT_DATA!$CL:$CL,INPUT_DATA!CY:CY))</f>
        <v/>
      </c>
      <c r="R50" s="1282" t="str">
        <f>IF($B50=0,"",_xlfn.XLOOKUP($B50,INPUT_DATA!$CL:$CL,INPUT_DATA!CZ:CZ))</f>
        <v/>
      </c>
      <c r="S50" s="267" t="str">
        <f>IF($B50=0,"",_xlfn.XLOOKUP($B50,INPUT_DATA!$CL:$CL,INPUT_DATA!DA:DA))</f>
        <v/>
      </c>
      <c r="T50" s="1282" t="str">
        <f>IF($B50=0,"",_xlfn.XLOOKUP($B50,INPUT_DATA!$CL:$CL,INPUT_DATA!DB:DB))</f>
        <v/>
      </c>
      <c r="U50" s="267" t="str">
        <f>IF($B50=0,"",_xlfn.XLOOKUP($B50,INPUT_DATA!$CL:$CL,INPUT_DATA!DC:DC))</f>
        <v/>
      </c>
      <c r="V50" s="1282" t="str">
        <f>IF($B50=0,"",_xlfn.XLOOKUP($B50,INPUT_DATA!$CL:$CL,INPUT_DATA!DD:DD))</f>
        <v/>
      </c>
      <c r="W50" s="267" t="str">
        <f>IF($B50=0,"",_xlfn.XLOOKUP($B50,INPUT_DATA!$CL:$CL,INPUT_DATA!DE:DE))</f>
        <v/>
      </c>
      <c r="X50" s="1282" t="str">
        <f>IF($B50=0,"",_xlfn.XLOOKUP($B50,INPUT_DATA!$CL:$CL,INPUT_DATA!DF:DF))</f>
        <v/>
      </c>
      <c r="Y50" s="267" t="str">
        <f>IF($B50=0,"",_xlfn.XLOOKUP($B50,INPUT_DATA!$CL:$CL,INPUT_DATA!DG:DG))</f>
        <v/>
      </c>
      <c r="Z50" s="1282" t="str">
        <f>IF($B50=0,"",_xlfn.XLOOKUP($B50,INPUT_DATA!$CL:$CL,INPUT_DATA!DH:DH))</f>
        <v/>
      </c>
      <c r="AA50" s="267" t="str">
        <f>IF($B50=0,"",_xlfn.XLOOKUP($B50,INPUT_DATA!$CL:$CL,INPUT_DATA!DI:DI))</f>
        <v/>
      </c>
      <c r="AB50" s="1282" t="str">
        <f>IF($B50=0,"",_xlfn.XLOOKUP($B50,INPUT_DATA!$CL:$CL,INPUT_DATA!DJ:DJ))</f>
        <v/>
      </c>
      <c r="AC50" s="267" t="str">
        <f>IF($B50=0,"",_xlfn.XLOOKUP($B50,INPUT_DATA!$CL:$CL,INPUT_DATA!DK:DK))</f>
        <v/>
      </c>
      <c r="AD50" s="1282" t="str">
        <f>IF($B50=0,"",_xlfn.XLOOKUP($B50,INPUT_DATA!$CL:$CL,INPUT_DATA!DL:DL))</f>
        <v/>
      </c>
    </row>
    <row r="51" spans="2:30">
      <c r="B51" s="1223">
        <f>'03 - Monthly Asset Follow up'!B55</f>
        <v>0</v>
      </c>
      <c r="C51" s="267" t="str">
        <f t="shared" si="1"/>
        <v/>
      </c>
      <c r="D51" s="1282" t="str">
        <f t="shared" si="0"/>
        <v/>
      </c>
      <c r="E51" s="267" t="str">
        <f>IF($B51=0,"",_xlfn.XLOOKUP($B51,INPUT_DATA!$CL:$CL,INPUT_DATA!CM:CM))</f>
        <v/>
      </c>
      <c r="F51" s="1282" t="str">
        <f>IF($B51=0,"",_xlfn.XLOOKUP($B51,INPUT_DATA!$CL:$CL,INPUT_DATA!CN:CN))</f>
        <v/>
      </c>
      <c r="G51" s="267" t="str">
        <f>IF($B51=0,"",_xlfn.XLOOKUP($B51,INPUT_DATA!$CL:$CL,INPUT_DATA!CO:CO))</f>
        <v/>
      </c>
      <c r="H51" s="1282" t="str">
        <f>IF($B51=0,"",_xlfn.XLOOKUP($B51,INPUT_DATA!$CL:$CL,INPUT_DATA!CP:CP))</f>
        <v/>
      </c>
      <c r="I51" s="267" t="str">
        <f>IF($B51=0,"",_xlfn.XLOOKUP($B51,INPUT_DATA!$CL:$CL,INPUT_DATA!CQ:CQ))</f>
        <v/>
      </c>
      <c r="J51" s="1282" t="str">
        <f>IF($B51=0,"",_xlfn.XLOOKUP($B51,INPUT_DATA!$CL:$CL,INPUT_DATA!CR:CR))</f>
        <v/>
      </c>
      <c r="K51" s="267" t="str">
        <f>IF($B51=0,"",_xlfn.XLOOKUP($B51,INPUT_DATA!$CL:$CL,INPUT_DATA!CS:CS))</f>
        <v/>
      </c>
      <c r="L51" s="1282" t="str">
        <f>IF($B51=0,"",_xlfn.XLOOKUP($B51,INPUT_DATA!$CL:$CL,INPUT_DATA!CT:CT))</f>
        <v/>
      </c>
      <c r="M51" s="267" t="str">
        <f>IF($B51=0,"",_xlfn.XLOOKUP($B51,INPUT_DATA!$CL:$CL,INPUT_DATA!CU:CU))</f>
        <v/>
      </c>
      <c r="N51" s="1282" t="str">
        <f>IF($B51=0,"",_xlfn.XLOOKUP($B51,INPUT_DATA!$CL:$CL,INPUT_DATA!CV:CV))</f>
        <v/>
      </c>
      <c r="O51" s="267" t="str">
        <f>IF($B51=0,"",_xlfn.XLOOKUP($B51,INPUT_DATA!$CL:$CL,INPUT_DATA!CW:CW))</f>
        <v/>
      </c>
      <c r="P51" s="1282" t="str">
        <f>IF($B51=0,"",_xlfn.XLOOKUP($B51,INPUT_DATA!$CL:$CL,INPUT_DATA!CX:CX))</f>
        <v/>
      </c>
      <c r="Q51" s="267" t="str">
        <f>IF($B51=0,"",_xlfn.XLOOKUP($B51,INPUT_DATA!$CL:$CL,INPUT_DATA!CY:CY))</f>
        <v/>
      </c>
      <c r="R51" s="1282" t="str">
        <f>IF($B51=0,"",_xlfn.XLOOKUP($B51,INPUT_DATA!$CL:$CL,INPUT_DATA!CZ:CZ))</f>
        <v/>
      </c>
      <c r="S51" s="267" t="str">
        <f>IF($B51=0,"",_xlfn.XLOOKUP($B51,INPUT_DATA!$CL:$CL,INPUT_DATA!DA:DA))</f>
        <v/>
      </c>
      <c r="T51" s="1282" t="str">
        <f>IF($B51=0,"",_xlfn.XLOOKUP($B51,INPUT_DATA!$CL:$CL,INPUT_DATA!DB:DB))</f>
        <v/>
      </c>
      <c r="U51" s="267" t="str">
        <f>IF($B51=0,"",_xlfn.XLOOKUP($B51,INPUT_DATA!$CL:$CL,INPUT_DATA!DC:DC))</f>
        <v/>
      </c>
      <c r="V51" s="1282" t="str">
        <f>IF($B51=0,"",_xlfn.XLOOKUP($B51,INPUT_DATA!$CL:$CL,INPUT_DATA!DD:DD))</f>
        <v/>
      </c>
      <c r="W51" s="267" t="str">
        <f>IF($B51=0,"",_xlfn.XLOOKUP($B51,INPUT_DATA!$CL:$CL,INPUT_DATA!DE:DE))</f>
        <v/>
      </c>
      <c r="X51" s="1282" t="str">
        <f>IF($B51=0,"",_xlfn.XLOOKUP($B51,INPUT_DATA!$CL:$CL,INPUT_DATA!DF:DF))</f>
        <v/>
      </c>
      <c r="Y51" s="267" t="str">
        <f>IF($B51=0,"",_xlfn.XLOOKUP($B51,INPUT_DATA!$CL:$CL,INPUT_DATA!DG:DG))</f>
        <v/>
      </c>
      <c r="Z51" s="1282" t="str">
        <f>IF($B51=0,"",_xlfn.XLOOKUP($B51,INPUT_DATA!$CL:$CL,INPUT_DATA!DH:DH))</f>
        <v/>
      </c>
      <c r="AA51" s="267" t="str">
        <f>IF($B51=0,"",_xlfn.XLOOKUP($B51,INPUT_DATA!$CL:$CL,INPUT_DATA!DI:DI))</f>
        <v/>
      </c>
      <c r="AB51" s="1282" t="str">
        <f>IF($B51=0,"",_xlfn.XLOOKUP($B51,INPUT_DATA!$CL:$CL,INPUT_DATA!DJ:DJ))</f>
        <v/>
      </c>
      <c r="AC51" s="267" t="str">
        <f>IF($B51=0,"",_xlfn.XLOOKUP($B51,INPUT_DATA!$CL:$CL,INPUT_DATA!DK:DK))</f>
        <v/>
      </c>
      <c r="AD51" s="1282" t="str">
        <f>IF($B51=0,"",_xlfn.XLOOKUP($B51,INPUT_DATA!$CL:$CL,INPUT_DATA!DL:DL))</f>
        <v/>
      </c>
    </row>
    <row r="52" spans="2:30">
      <c r="B52" s="1223">
        <f>'03 - Monthly Asset Follow up'!B56</f>
        <v>0</v>
      </c>
      <c r="C52" s="267" t="str">
        <f t="shared" si="1"/>
        <v/>
      </c>
      <c r="D52" s="1282" t="str">
        <f t="shared" si="0"/>
        <v/>
      </c>
      <c r="E52" s="267" t="str">
        <f>IF($B52=0,"",_xlfn.XLOOKUP($B52,INPUT_DATA!$CL:$CL,INPUT_DATA!CM:CM))</f>
        <v/>
      </c>
      <c r="F52" s="1282" t="str">
        <f>IF($B52=0,"",_xlfn.XLOOKUP($B52,INPUT_DATA!$CL:$CL,INPUT_DATA!CN:CN))</f>
        <v/>
      </c>
      <c r="G52" s="267" t="str">
        <f>IF($B52=0,"",_xlfn.XLOOKUP($B52,INPUT_DATA!$CL:$CL,INPUT_DATA!CO:CO))</f>
        <v/>
      </c>
      <c r="H52" s="1282" t="str">
        <f>IF($B52=0,"",_xlfn.XLOOKUP($B52,INPUT_DATA!$CL:$CL,INPUT_DATA!CP:CP))</f>
        <v/>
      </c>
      <c r="I52" s="267" t="str">
        <f>IF($B52=0,"",_xlfn.XLOOKUP($B52,INPUT_DATA!$CL:$CL,INPUT_DATA!CQ:CQ))</f>
        <v/>
      </c>
      <c r="J52" s="1282" t="str">
        <f>IF($B52=0,"",_xlfn.XLOOKUP($B52,INPUT_DATA!$CL:$CL,INPUT_DATA!CR:CR))</f>
        <v/>
      </c>
      <c r="K52" s="267" t="str">
        <f>IF($B52=0,"",_xlfn.XLOOKUP($B52,INPUT_DATA!$CL:$CL,INPUT_DATA!CS:CS))</f>
        <v/>
      </c>
      <c r="L52" s="1282" t="str">
        <f>IF($B52=0,"",_xlfn.XLOOKUP($B52,INPUT_DATA!$CL:$CL,INPUT_DATA!CT:CT))</f>
        <v/>
      </c>
      <c r="M52" s="267" t="str">
        <f>IF($B52=0,"",_xlfn.XLOOKUP($B52,INPUT_DATA!$CL:$CL,INPUT_DATA!CU:CU))</f>
        <v/>
      </c>
      <c r="N52" s="1282" t="str">
        <f>IF($B52=0,"",_xlfn.XLOOKUP($B52,INPUT_DATA!$CL:$CL,INPUT_DATA!CV:CV))</f>
        <v/>
      </c>
      <c r="O52" s="267" t="str">
        <f>IF($B52=0,"",_xlfn.XLOOKUP($B52,INPUT_DATA!$CL:$CL,INPUT_DATA!CW:CW))</f>
        <v/>
      </c>
      <c r="P52" s="1282" t="str">
        <f>IF($B52=0,"",_xlfn.XLOOKUP($B52,INPUT_DATA!$CL:$CL,INPUT_DATA!CX:CX))</f>
        <v/>
      </c>
      <c r="Q52" s="267" t="str">
        <f>IF($B52=0,"",_xlfn.XLOOKUP($B52,INPUT_DATA!$CL:$CL,INPUT_DATA!CY:CY))</f>
        <v/>
      </c>
      <c r="R52" s="1282" t="str">
        <f>IF($B52=0,"",_xlfn.XLOOKUP($B52,INPUT_DATA!$CL:$CL,INPUT_DATA!CZ:CZ))</f>
        <v/>
      </c>
      <c r="S52" s="267" t="str">
        <f>IF($B52=0,"",_xlfn.XLOOKUP($B52,INPUT_DATA!$CL:$CL,INPUT_DATA!DA:DA))</f>
        <v/>
      </c>
      <c r="T52" s="1282" t="str">
        <f>IF($B52=0,"",_xlfn.XLOOKUP($B52,INPUT_DATA!$CL:$CL,INPUT_DATA!DB:DB))</f>
        <v/>
      </c>
      <c r="U52" s="267" t="str">
        <f>IF($B52=0,"",_xlfn.XLOOKUP($B52,INPUT_DATA!$CL:$CL,INPUT_DATA!DC:DC))</f>
        <v/>
      </c>
      <c r="V52" s="1282" t="str">
        <f>IF($B52=0,"",_xlfn.XLOOKUP($B52,INPUT_DATA!$CL:$CL,INPUT_DATA!DD:DD))</f>
        <v/>
      </c>
      <c r="W52" s="267" t="str">
        <f>IF($B52=0,"",_xlfn.XLOOKUP($B52,INPUT_DATA!$CL:$CL,INPUT_DATA!DE:DE))</f>
        <v/>
      </c>
      <c r="X52" s="1282" t="str">
        <f>IF($B52=0,"",_xlfn.XLOOKUP($B52,INPUT_DATA!$CL:$CL,INPUT_DATA!DF:DF))</f>
        <v/>
      </c>
      <c r="Y52" s="267" t="str">
        <f>IF($B52=0,"",_xlfn.XLOOKUP($B52,INPUT_DATA!$CL:$CL,INPUT_DATA!DG:DG))</f>
        <v/>
      </c>
      <c r="Z52" s="1282" t="str">
        <f>IF($B52=0,"",_xlfn.XLOOKUP($B52,INPUT_DATA!$CL:$CL,INPUT_DATA!DH:DH))</f>
        <v/>
      </c>
      <c r="AA52" s="267" t="str">
        <f>IF($B52=0,"",_xlfn.XLOOKUP($B52,INPUT_DATA!$CL:$CL,INPUT_DATA!DI:DI))</f>
        <v/>
      </c>
      <c r="AB52" s="1282" t="str">
        <f>IF($B52=0,"",_xlfn.XLOOKUP($B52,INPUT_DATA!$CL:$CL,INPUT_DATA!DJ:DJ))</f>
        <v/>
      </c>
      <c r="AC52" s="267" t="str">
        <f>IF($B52=0,"",_xlfn.XLOOKUP($B52,INPUT_DATA!$CL:$CL,INPUT_DATA!DK:DK))</f>
        <v/>
      </c>
      <c r="AD52" s="1282" t="str">
        <f>IF($B52=0,"",_xlfn.XLOOKUP($B52,INPUT_DATA!$CL:$CL,INPUT_DATA!DL:DL))</f>
        <v/>
      </c>
    </row>
    <row r="53" spans="2:30">
      <c r="B53" s="1223">
        <f>'03 - Monthly Asset Follow up'!B57</f>
        <v>0</v>
      </c>
      <c r="C53" s="267" t="str">
        <f t="shared" si="1"/>
        <v/>
      </c>
      <c r="D53" s="1282" t="str">
        <f t="shared" si="0"/>
        <v/>
      </c>
      <c r="E53" s="267" t="str">
        <f>IF($B53=0,"",_xlfn.XLOOKUP($B53,INPUT_DATA!$CL:$CL,INPUT_DATA!CM:CM))</f>
        <v/>
      </c>
      <c r="F53" s="1282" t="str">
        <f>IF($B53=0,"",_xlfn.XLOOKUP($B53,INPUT_DATA!$CL:$CL,INPUT_DATA!CN:CN))</f>
        <v/>
      </c>
      <c r="G53" s="267" t="str">
        <f>IF($B53=0,"",_xlfn.XLOOKUP($B53,INPUT_DATA!$CL:$CL,INPUT_DATA!CO:CO))</f>
        <v/>
      </c>
      <c r="H53" s="1282" t="str">
        <f>IF($B53=0,"",_xlfn.XLOOKUP($B53,INPUT_DATA!$CL:$CL,INPUT_DATA!CP:CP))</f>
        <v/>
      </c>
      <c r="I53" s="267" t="str">
        <f>IF($B53=0,"",_xlfn.XLOOKUP($B53,INPUT_DATA!$CL:$CL,INPUT_DATA!CQ:CQ))</f>
        <v/>
      </c>
      <c r="J53" s="1282" t="str">
        <f>IF($B53=0,"",_xlfn.XLOOKUP($B53,INPUT_DATA!$CL:$CL,INPUT_DATA!CR:CR))</f>
        <v/>
      </c>
      <c r="K53" s="267" t="str">
        <f>IF($B53=0,"",_xlfn.XLOOKUP($B53,INPUT_DATA!$CL:$CL,INPUT_DATA!CS:CS))</f>
        <v/>
      </c>
      <c r="L53" s="1282" t="str">
        <f>IF($B53=0,"",_xlfn.XLOOKUP($B53,INPUT_DATA!$CL:$CL,INPUT_DATA!CT:CT))</f>
        <v/>
      </c>
      <c r="M53" s="267" t="str">
        <f>IF($B53=0,"",_xlfn.XLOOKUP($B53,INPUT_DATA!$CL:$CL,INPUT_DATA!CU:CU))</f>
        <v/>
      </c>
      <c r="N53" s="1282" t="str">
        <f>IF($B53=0,"",_xlfn.XLOOKUP($B53,INPUT_DATA!$CL:$CL,INPUT_DATA!CV:CV))</f>
        <v/>
      </c>
      <c r="O53" s="267" t="str">
        <f>IF($B53=0,"",_xlfn.XLOOKUP($B53,INPUT_DATA!$CL:$CL,INPUT_DATA!CW:CW))</f>
        <v/>
      </c>
      <c r="P53" s="1282" t="str">
        <f>IF($B53=0,"",_xlfn.XLOOKUP($B53,INPUT_DATA!$CL:$CL,INPUT_DATA!CX:CX))</f>
        <v/>
      </c>
      <c r="Q53" s="267" t="str">
        <f>IF($B53=0,"",_xlfn.XLOOKUP($B53,INPUT_DATA!$CL:$CL,INPUT_DATA!CY:CY))</f>
        <v/>
      </c>
      <c r="R53" s="1282" t="str">
        <f>IF($B53=0,"",_xlfn.XLOOKUP($B53,INPUT_DATA!$CL:$CL,INPUT_DATA!CZ:CZ))</f>
        <v/>
      </c>
      <c r="S53" s="267" t="str">
        <f>IF($B53=0,"",_xlfn.XLOOKUP($B53,INPUT_DATA!$CL:$CL,INPUT_DATA!DA:DA))</f>
        <v/>
      </c>
      <c r="T53" s="1282" t="str">
        <f>IF($B53=0,"",_xlfn.XLOOKUP($B53,INPUT_DATA!$CL:$CL,INPUT_DATA!DB:DB))</f>
        <v/>
      </c>
      <c r="U53" s="267" t="str">
        <f>IF($B53=0,"",_xlfn.XLOOKUP($B53,INPUT_DATA!$CL:$CL,INPUT_DATA!DC:DC))</f>
        <v/>
      </c>
      <c r="V53" s="1282" t="str">
        <f>IF($B53=0,"",_xlfn.XLOOKUP($B53,INPUT_DATA!$CL:$CL,INPUT_DATA!DD:DD))</f>
        <v/>
      </c>
      <c r="W53" s="267" t="str">
        <f>IF($B53=0,"",_xlfn.XLOOKUP($B53,INPUT_DATA!$CL:$CL,INPUT_DATA!DE:DE))</f>
        <v/>
      </c>
      <c r="X53" s="1282" t="str">
        <f>IF($B53=0,"",_xlfn.XLOOKUP($B53,INPUT_DATA!$CL:$CL,INPUT_DATA!DF:DF))</f>
        <v/>
      </c>
      <c r="Y53" s="267" t="str">
        <f>IF($B53=0,"",_xlfn.XLOOKUP($B53,INPUT_DATA!$CL:$CL,INPUT_DATA!DG:DG))</f>
        <v/>
      </c>
      <c r="Z53" s="1282" t="str">
        <f>IF($B53=0,"",_xlfn.XLOOKUP($B53,INPUT_DATA!$CL:$CL,INPUT_DATA!DH:DH))</f>
        <v/>
      </c>
      <c r="AA53" s="267" t="str">
        <f>IF($B53=0,"",_xlfn.XLOOKUP($B53,INPUT_DATA!$CL:$CL,INPUT_DATA!DI:DI))</f>
        <v/>
      </c>
      <c r="AB53" s="1282" t="str">
        <f>IF($B53=0,"",_xlfn.XLOOKUP($B53,INPUT_DATA!$CL:$CL,INPUT_DATA!DJ:DJ))</f>
        <v/>
      </c>
      <c r="AC53" s="267" t="str">
        <f>IF($B53=0,"",_xlfn.XLOOKUP($B53,INPUT_DATA!$CL:$CL,INPUT_DATA!DK:DK))</f>
        <v/>
      </c>
      <c r="AD53" s="1282" t="str">
        <f>IF($B53=0,"",_xlfn.XLOOKUP($B53,INPUT_DATA!$CL:$CL,INPUT_DATA!DL:DL))</f>
        <v/>
      </c>
    </row>
    <row r="54" spans="2:30">
      <c r="B54" s="1223">
        <f>'03 - Monthly Asset Follow up'!B58</f>
        <v>0</v>
      </c>
      <c r="C54" s="267" t="str">
        <f t="shared" si="1"/>
        <v/>
      </c>
      <c r="D54" s="1282" t="str">
        <f t="shared" si="0"/>
        <v/>
      </c>
      <c r="E54" s="267" t="str">
        <f>IF($B54=0,"",_xlfn.XLOOKUP($B54,INPUT_DATA!$CL:$CL,INPUT_DATA!CM:CM))</f>
        <v/>
      </c>
      <c r="F54" s="1282" t="str">
        <f>IF($B54=0,"",_xlfn.XLOOKUP($B54,INPUT_DATA!$CL:$CL,INPUT_DATA!CN:CN))</f>
        <v/>
      </c>
      <c r="G54" s="267" t="str">
        <f>IF($B54=0,"",_xlfn.XLOOKUP($B54,INPUT_DATA!$CL:$CL,INPUT_DATA!CO:CO))</f>
        <v/>
      </c>
      <c r="H54" s="1282" t="str">
        <f>IF($B54=0,"",_xlfn.XLOOKUP($B54,INPUT_DATA!$CL:$CL,INPUT_DATA!CP:CP))</f>
        <v/>
      </c>
      <c r="I54" s="267" t="str">
        <f>IF($B54=0,"",_xlfn.XLOOKUP($B54,INPUT_DATA!$CL:$CL,INPUT_DATA!CQ:CQ))</f>
        <v/>
      </c>
      <c r="J54" s="1282" t="str">
        <f>IF($B54=0,"",_xlfn.XLOOKUP($B54,INPUT_DATA!$CL:$CL,INPUT_DATA!CR:CR))</f>
        <v/>
      </c>
      <c r="K54" s="267" t="str">
        <f>IF($B54=0,"",_xlfn.XLOOKUP($B54,INPUT_DATA!$CL:$CL,INPUT_DATA!CS:CS))</f>
        <v/>
      </c>
      <c r="L54" s="1282" t="str">
        <f>IF($B54=0,"",_xlfn.XLOOKUP($B54,INPUT_DATA!$CL:$CL,INPUT_DATA!CT:CT))</f>
        <v/>
      </c>
      <c r="M54" s="267" t="str">
        <f>IF($B54=0,"",_xlfn.XLOOKUP($B54,INPUT_DATA!$CL:$CL,INPUT_DATA!CU:CU))</f>
        <v/>
      </c>
      <c r="N54" s="1282" t="str">
        <f>IF($B54=0,"",_xlfn.XLOOKUP($B54,INPUT_DATA!$CL:$CL,INPUT_DATA!CV:CV))</f>
        <v/>
      </c>
      <c r="O54" s="267" t="str">
        <f>IF($B54=0,"",_xlfn.XLOOKUP($B54,INPUT_DATA!$CL:$CL,INPUT_DATA!CW:CW))</f>
        <v/>
      </c>
      <c r="P54" s="1282" t="str">
        <f>IF($B54=0,"",_xlfn.XLOOKUP($B54,INPUT_DATA!$CL:$CL,INPUT_DATA!CX:CX))</f>
        <v/>
      </c>
      <c r="Q54" s="267" t="str">
        <f>IF($B54=0,"",_xlfn.XLOOKUP($B54,INPUT_DATA!$CL:$CL,INPUT_DATA!CY:CY))</f>
        <v/>
      </c>
      <c r="R54" s="1282" t="str">
        <f>IF($B54=0,"",_xlfn.XLOOKUP($B54,INPUT_DATA!$CL:$CL,INPUT_DATA!CZ:CZ))</f>
        <v/>
      </c>
      <c r="S54" s="267" t="str">
        <f>IF($B54=0,"",_xlfn.XLOOKUP($B54,INPUT_DATA!$CL:$CL,INPUT_DATA!DA:DA))</f>
        <v/>
      </c>
      <c r="T54" s="1282" t="str">
        <f>IF($B54=0,"",_xlfn.XLOOKUP($B54,INPUT_DATA!$CL:$CL,INPUT_DATA!DB:DB))</f>
        <v/>
      </c>
      <c r="U54" s="267" t="str">
        <f>IF($B54=0,"",_xlfn.XLOOKUP($B54,INPUT_DATA!$CL:$CL,INPUT_DATA!DC:DC))</f>
        <v/>
      </c>
      <c r="V54" s="1282" t="str">
        <f>IF($B54=0,"",_xlfn.XLOOKUP($B54,INPUT_DATA!$CL:$CL,INPUT_DATA!DD:DD))</f>
        <v/>
      </c>
      <c r="W54" s="267" t="str">
        <f>IF($B54=0,"",_xlfn.XLOOKUP($B54,INPUT_DATA!$CL:$CL,INPUT_DATA!DE:DE))</f>
        <v/>
      </c>
      <c r="X54" s="1282" t="str">
        <f>IF($B54=0,"",_xlfn.XLOOKUP($B54,INPUT_DATA!$CL:$CL,INPUT_DATA!DF:DF))</f>
        <v/>
      </c>
      <c r="Y54" s="267" t="str">
        <f>IF($B54=0,"",_xlfn.XLOOKUP($B54,INPUT_DATA!$CL:$CL,INPUT_DATA!DG:DG))</f>
        <v/>
      </c>
      <c r="Z54" s="1282" t="str">
        <f>IF($B54=0,"",_xlfn.XLOOKUP($B54,INPUT_DATA!$CL:$CL,INPUT_DATA!DH:DH))</f>
        <v/>
      </c>
      <c r="AA54" s="267" t="str">
        <f>IF($B54=0,"",_xlfn.XLOOKUP($B54,INPUT_DATA!$CL:$CL,INPUT_DATA!DI:DI))</f>
        <v/>
      </c>
      <c r="AB54" s="1282" t="str">
        <f>IF($B54=0,"",_xlfn.XLOOKUP($B54,INPUT_DATA!$CL:$CL,INPUT_DATA!DJ:DJ))</f>
        <v/>
      </c>
      <c r="AC54" s="267" t="str">
        <f>IF($B54=0,"",_xlfn.XLOOKUP($B54,INPUT_DATA!$CL:$CL,INPUT_DATA!DK:DK))</f>
        <v/>
      </c>
      <c r="AD54" s="1282" t="str">
        <f>IF($B54=0,"",_xlfn.XLOOKUP($B54,INPUT_DATA!$CL:$CL,INPUT_DATA!DL:DL))</f>
        <v/>
      </c>
    </row>
    <row r="55" spans="2:30">
      <c r="B55" s="1223">
        <f>'03 - Monthly Asset Follow up'!B59</f>
        <v>0</v>
      </c>
      <c r="C55" s="267" t="str">
        <f t="shared" si="1"/>
        <v/>
      </c>
      <c r="D55" s="1282" t="str">
        <f t="shared" si="0"/>
        <v/>
      </c>
      <c r="E55" s="267" t="str">
        <f>IF($B55=0,"",_xlfn.XLOOKUP($B55,INPUT_DATA!$CL:$CL,INPUT_DATA!CM:CM))</f>
        <v/>
      </c>
      <c r="F55" s="1282" t="str">
        <f>IF($B55=0,"",_xlfn.XLOOKUP($B55,INPUT_DATA!$CL:$CL,INPUT_DATA!CN:CN))</f>
        <v/>
      </c>
      <c r="G55" s="267" t="str">
        <f>IF($B55=0,"",_xlfn.XLOOKUP($B55,INPUT_DATA!$CL:$CL,INPUT_DATA!CO:CO))</f>
        <v/>
      </c>
      <c r="H55" s="1282" t="str">
        <f>IF($B55=0,"",_xlfn.XLOOKUP($B55,INPUT_DATA!$CL:$CL,INPUT_DATA!CP:CP))</f>
        <v/>
      </c>
      <c r="I55" s="267" t="str">
        <f>IF($B55=0,"",_xlfn.XLOOKUP($B55,INPUT_DATA!$CL:$CL,INPUT_DATA!CQ:CQ))</f>
        <v/>
      </c>
      <c r="J55" s="1282" t="str">
        <f>IF($B55=0,"",_xlfn.XLOOKUP($B55,INPUT_DATA!$CL:$CL,INPUT_DATA!CR:CR))</f>
        <v/>
      </c>
      <c r="K55" s="267" t="str">
        <f>IF($B55=0,"",_xlfn.XLOOKUP($B55,INPUT_DATA!$CL:$CL,INPUT_DATA!CS:CS))</f>
        <v/>
      </c>
      <c r="L55" s="1282" t="str">
        <f>IF($B55=0,"",_xlfn.XLOOKUP($B55,INPUT_DATA!$CL:$CL,INPUT_DATA!CT:CT))</f>
        <v/>
      </c>
      <c r="M55" s="267" t="str">
        <f>IF($B55=0,"",_xlfn.XLOOKUP($B55,INPUT_DATA!$CL:$CL,INPUT_DATA!CU:CU))</f>
        <v/>
      </c>
      <c r="N55" s="1282" t="str">
        <f>IF($B55=0,"",_xlfn.XLOOKUP($B55,INPUT_DATA!$CL:$CL,INPUT_DATA!CV:CV))</f>
        <v/>
      </c>
      <c r="O55" s="267" t="str">
        <f>IF($B55=0,"",_xlfn.XLOOKUP($B55,INPUT_DATA!$CL:$CL,INPUT_DATA!CW:CW))</f>
        <v/>
      </c>
      <c r="P55" s="1282" t="str">
        <f>IF($B55=0,"",_xlfn.XLOOKUP($B55,INPUT_DATA!$CL:$CL,INPUT_DATA!CX:CX))</f>
        <v/>
      </c>
      <c r="Q55" s="267" t="str">
        <f>IF($B55=0,"",_xlfn.XLOOKUP($B55,INPUT_DATA!$CL:$CL,INPUT_DATA!CY:CY))</f>
        <v/>
      </c>
      <c r="R55" s="1282" t="str">
        <f>IF($B55=0,"",_xlfn.XLOOKUP($B55,INPUT_DATA!$CL:$CL,INPUT_DATA!CZ:CZ))</f>
        <v/>
      </c>
      <c r="S55" s="267" t="str">
        <f>IF($B55=0,"",_xlfn.XLOOKUP($B55,INPUT_DATA!$CL:$CL,INPUT_DATA!DA:DA))</f>
        <v/>
      </c>
      <c r="T55" s="1282" t="str">
        <f>IF($B55=0,"",_xlfn.XLOOKUP($B55,INPUT_DATA!$CL:$CL,INPUT_DATA!DB:DB))</f>
        <v/>
      </c>
      <c r="U55" s="267" t="str">
        <f>IF($B55=0,"",_xlfn.XLOOKUP($B55,INPUT_DATA!$CL:$CL,INPUT_DATA!DC:DC))</f>
        <v/>
      </c>
      <c r="V55" s="1282" t="str">
        <f>IF($B55=0,"",_xlfn.XLOOKUP($B55,INPUT_DATA!$CL:$CL,INPUT_DATA!DD:DD))</f>
        <v/>
      </c>
      <c r="W55" s="267" t="str">
        <f>IF($B55=0,"",_xlfn.XLOOKUP($B55,INPUT_DATA!$CL:$CL,INPUT_DATA!DE:DE))</f>
        <v/>
      </c>
      <c r="X55" s="1282" t="str">
        <f>IF($B55=0,"",_xlfn.XLOOKUP($B55,INPUT_DATA!$CL:$CL,INPUT_DATA!DF:DF))</f>
        <v/>
      </c>
      <c r="Y55" s="267" t="str">
        <f>IF($B55=0,"",_xlfn.XLOOKUP($B55,INPUT_DATA!$CL:$CL,INPUT_DATA!DG:DG))</f>
        <v/>
      </c>
      <c r="Z55" s="1282" t="str">
        <f>IF($B55=0,"",_xlfn.XLOOKUP($B55,INPUT_DATA!$CL:$CL,INPUT_DATA!DH:DH))</f>
        <v/>
      </c>
      <c r="AA55" s="267" t="str">
        <f>IF($B55=0,"",_xlfn.XLOOKUP($B55,INPUT_DATA!$CL:$CL,INPUT_DATA!DI:DI))</f>
        <v/>
      </c>
      <c r="AB55" s="1282" t="str">
        <f>IF($B55=0,"",_xlfn.XLOOKUP($B55,INPUT_DATA!$CL:$CL,INPUT_DATA!DJ:DJ))</f>
        <v/>
      </c>
      <c r="AC55" s="267" t="str">
        <f>IF($B55=0,"",_xlfn.XLOOKUP($B55,INPUT_DATA!$CL:$CL,INPUT_DATA!DK:DK))</f>
        <v/>
      </c>
      <c r="AD55" s="1282" t="str">
        <f>IF($B55=0,"",_xlfn.XLOOKUP($B55,INPUT_DATA!$CL:$CL,INPUT_DATA!DL:DL))</f>
        <v/>
      </c>
    </row>
    <row r="56" spans="2:30">
      <c r="B56" s="1223">
        <f>'03 - Monthly Asset Follow up'!B60</f>
        <v>0</v>
      </c>
      <c r="C56" s="267" t="str">
        <f t="shared" si="1"/>
        <v/>
      </c>
      <c r="D56" s="1282" t="str">
        <f t="shared" si="0"/>
        <v/>
      </c>
      <c r="E56" s="267" t="str">
        <f>IF($B56=0,"",_xlfn.XLOOKUP($B56,INPUT_DATA!$CL:$CL,INPUT_DATA!CM:CM))</f>
        <v/>
      </c>
      <c r="F56" s="1282" t="str">
        <f>IF($B56=0,"",_xlfn.XLOOKUP($B56,INPUT_DATA!$CL:$CL,INPUT_DATA!CN:CN))</f>
        <v/>
      </c>
      <c r="G56" s="267" t="str">
        <f>IF($B56=0,"",_xlfn.XLOOKUP($B56,INPUT_DATA!$CL:$CL,INPUT_DATA!CO:CO))</f>
        <v/>
      </c>
      <c r="H56" s="1282" t="str">
        <f>IF($B56=0,"",_xlfn.XLOOKUP($B56,INPUT_DATA!$CL:$CL,INPUT_DATA!CP:CP))</f>
        <v/>
      </c>
      <c r="I56" s="267" t="str">
        <f>IF($B56=0,"",_xlfn.XLOOKUP($B56,INPUT_DATA!$CL:$CL,INPUT_DATA!CQ:CQ))</f>
        <v/>
      </c>
      <c r="J56" s="1282" t="str">
        <f>IF($B56=0,"",_xlfn.XLOOKUP($B56,INPUT_DATA!$CL:$CL,INPUT_DATA!CR:CR))</f>
        <v/>
      </c>
      <c r="K56" s="267" t="str">
        <f>IF($B56=0,"",_xlfn.XLOOKUP($B56,INPUT_DATA!$CL:$CL,INPUT_DATA!CS:CS))</f>
        <v/>
      </c>
      <c r="L56" s="1282" t="str">
        <f>IF($B56=0,"",_xlfn.XLOOKUP($B56,INPUT_DATA!$CL:$CL,INPUT_DATA!CT:CT))</f>
        <v/>
      </c>
      <c r="M56" s="267" t="str">
        <f>IF($B56=0,"",_xlfn.XLOOKUP($B56,INPUT_DATA!$CL:$CL,INPUT_DATA!CU:CU))</f>
        <v/>
      </c>
      <c r="N56" s="1282" t="str">
        <f>IF($B56=0,"",_xlfn.XLOOKUP($B56,INPUT_DATA!$CL:$CL,INPUT_DATA!CV:CV))</f>
        <v/>
      </c>
      <c r="O56" s="267" t="str">
        <f>IF($B56=0,"",_xlfn.XLOOKUP($B56,INPUT_DATA!$CL:$CL,INPUT_DATA!CW:CW))</f>
        <v/>
      </c>
      <c r="P56" s="1282" t="str">
        <f>IF($B56=0,"",_xlfn.XLOOKUP($B56,INPUT_DATA!$CL:$CL,INPUT_DATA!CX:CX))</f>
        <v/>
      </c>
      <c r="Q56" s="267" t="str">
        <f>IF($B56=0,"",_xlfn.XLOOKUP($B56,INPUT_DATA!$CL:$CL,INPUT_DATA!CY:CY))</f>
        <v/>
      </c>
      <c r="R56" s="1282" t="str">
        <f>IF($B56=0,"",_xlfn.XLOOKUP($B56,INPUT_DATA!$CL:$CL,INPUT_DATA!CZ:CZ))</f>
        <v/>
      </c>
      <c r="S56" s="267" t="str">
        <f>IF($B56=0,"",_xlfn.XLOOKUP($B56,INPUT_DATA!$CL:$CL,INPUT_DATA!DA:DA))</f>
        <v/>
      </c>
      <c r="T56" s="1282" t="str">
        <f>IF($B56=0,"",_xlfn.XLOOKUP($B56,INPUT_DATA!$CL:$CL,INPUT_DATA!DB:DB))</f>
        <v/>
      </c>
      <c r="U56" s="267" t="str">
        <f>IF($B56=0,"",_xlfn.XLOOKUP($B56,INPUT_DATA!$CL:$CL,INPUT_DATA!DC:DC))</f>
        <v/>
      </c>
      <c r="V56" s="1282" t="str">
        <f>IF($B56=0,"",_xlfn.XLOOKUP($B56,INPUT_DATA!$CL:$CL,INPUT_DATA!DD:DD))</f>
        <v/>
      </c>
      <c r="W56" s="267" t="str">
        <f>IF($B56=0,"",_xlfn.XLOOKUP($B56,INPUT_DATA!$CL:$CL,INPUT_DATA!DE:DE))</f>
        <v/>
      </c>
      <c r="X56" s="1282" t="str">
        <f>IF($B56=0,"",_xlfn.XLOOKUP($B56,INPUT_DATA!$CL:$CL,INPUT_DATA!DF:DF))</f>
        <v/>
      </c>
      <c r="Y56" s="267" t="str">
        <f>IF($B56=0,"",_xlfn.XLOOKUP($B56,INPUT_DATA!$CL:$CL,INPUT_DATA!DG:DG))</f>
        <v/>
      </c>
      <c r="Z56" s="1282" t="str">
        <f>IF($B56=0,"",_xlfn.XLOOKUP($B56,INPUT_DATA!$CL:$CL,INPUT_DATA!DH:DH))</f>
        <v/>
      </c>
      <c r="AA56" s="267" t="str">
        <f>IF($B56=0,"",_xlfn.XLOOKUP($B56,INPUT_DATA!$CL:$CL,INPUT_DATA!DI:DI))</f>
        <v/>
      </c>
      <c r="AB56" s="1282" t="str">
        <f>IF($B56=0,"",_xlfn.XLOOKUP($B56,INPUT_DATA!$CL:$CL,INPUT_DATA!DJ:DJ))</f>
        <v/>
      </c>
      <c r="AC56" s="267" t="str">
        <f>IF($B56=0,"",_xlfn.XLOOKUP($B56,INPUT_DATA!$CL:$CL,INPUT_DATA!DK:DK))</f>
        <v/>
      </c>
      <c r="AD56" s="1282" t="str">
        <f>IF($B56=0,"",_xlfn.XLOOKUP($B56,INPUT_DATA!$CL:$CL,INPUT_DATA!DL:DL))</f>
        <v/>
      </c>
    </row>
    <row r="57" spans="2:30">
      <c r="B57" s="1223">
        <f>'03 - Monthly Asset Follow up'!B61</f>
        <v>0</v>
      </c>
      <c r="C57" s="267" t="str">
        <f t="shared" si="1"/>
        <v/>
      </c>
      <c r="D57" s="1282" t="str">
        <f t="shared" si="0"/>
        <v/>
      </c>
      <c r="E57" s="267" t="str">
        <f>IF($B57=0,"",_xlfn.XLOOKUP($B57,INPUT_DATA!$CL:$CL,INPUT_DATA!CM:CM))</f>
        <v/>
      </c>
      <c r="F57" s="1282" t="str">
        <f>IF($B57=0,"",_xlfn.XLOOKUP($B57,INPUT_DATA!$CL:$CL,INPUT_DATA!CN:CN))</f>
        <v/>
      </c>
      <c r="G57" s="267" t="str">
        <f>IF($B57=0,"",_xlfn.XLOOKUP($B57,INPUT_DATA!$CL:$CL,INPUT_DATA!CO:CO))</f>
        <v/>
      </c>
      <c r="H57" s="1282" t="str">
        <f>IF($B57=0,"",_xlfn.XLOOKUP($B57,INPUT_DATA!$CL:$CL,INPUT_DATA!CP:CP))</f>
        <v/>
      </c>
      <c r="I57" s="267" t="str">
        <f>IF($B57=0,"",_xlfn.XLOOKUP($B57,INPUT_DATA!$CL:$CL,INPUT_DATA!CQ:CQ))</f>
        <v/>
      </c>
      <c r="J57" s="1282" t="str">
        <f>IF($B57=0,"",_xlfn.XLOOKUP($B57,INPUT_DATA!$CL:$CL,INPUT_DATA!CR:CR))</f>
        <v/>
      </c>
      <c r="K57" s="267" t="str">
        <f>IF($B57=0,"",_xlfn.XLOOKUP($B57,INPUT_DATA!$CL:$CL,INPUT_DATA!CS:CS))</f>
        <v/>
      </c>
      <c r="L57" s="1282" t="str">
        <f>IF($B57=0,"",_xlfn.XLOOKUP($B57,INPUT_DATA!$CL:$CL,INPUT_DATA!CT:CT))</f>
        <v/>
      </c>
      <c r="M57" s="267" t="str">
        <f>IF($B57=0,"",_xlfn.XLOOKUP($B57,INPUT_DATA!$CL:$CL,INPUT_DATA!CU:CU))</f>
        <v/>
      </c>
      <c r="N57" s="1282" t="str">
        <f>IF($B57=0,"",_xlfn.XLOOKUP($B57,INPUT_DATA!$CL:$CL,INPUT_DATA!CV:CV))</f>
        <v/>
      </c>
      <c r="O57" s="267" t="str">
        <f>IF($B57=0,"",_xlfn.XLOOKUP($B57,INPUT_DATA!$CL:$CL,INPUT_DATA!CW:CW))</f>
        <v/>
      </c>
      <c r="P57" s="1282" t="str">
        <f>IF($B57=0,"",_xlfn.XLOOKUP($B57,INPUT_DATA!$CL:$CL,INPUT_DATA!CX:CX))</f>
        <v/>
      </c>
      <c r="Q57" s="267" t="str">
        <f>IF($B57=0,"",_xlfn.XLOOKUP($B57,INPUT_DATA!$CL:$CL,INPUT_DATA!CY:CY))</f>
        <v/>
      </c>
      <c r="R57" s="1282" t="str">
        <f>IF($B57=0,"",_xlfn.XLOOKUP($B57,INPUT_DATA!$CL:$CL,INPUT_DATA!CZ:CZ))</f>
        <v/>
      </c>
      <c r="S57" s="267" t="str">
        <f>IF($B57=0,"",_xlfn.XLOOKUP($B57,INPUT_DATA!$CL:$CL,INPUT_DATA!DA:DA))</f>
        <v/>
      </c>
      <c r="T57" s="1282" t="str">
        <f>IF($B57=0,"",_xlfn.XLOOKUP($B57,INPUT_DATA!$CL:$CL,INPUT_DATA!DB:DB))</f>
        <v/>
      </c>
      <c r="U57" s="267" t="str">
        <f>IF($B57=0,"",_xlfn.XLOOKUP($B57,INPUT_DATA!$CL:$CL,INPUT_DATA!DC:DC))</f>
        <v/>
      </c>
      <c r="V57" s="1282" t="str">
        <f>IF($B57=0,"",_xlfn.XLOOKUP($B57,INPUT_DATA!$CL:$CL,INPUT_DATA!DD:DD))</f>
        <v/>
      </c>
      <c r="W57" s="267" t="str">
        <f>IF($B57=0,"",_xlfn.XLOOKUP($B57,INPUT_DATA!$CL:$CL,INPUT_DATA!DE:DE))</f>
        <v/>
      </c>
      <c r="X57" s="1282" t="str">
        <f>IF($B57=0,"",_xlfn.XLOOKUP($B57,INPUT_DATA!$CL:$CL,INPUT_DATA!DF:DF))</f>
        <v/>
      </c>
      <c r="Y57" s="267" t="str">
        <f>IF($B57=0,"",_xlfn.XLOOKUP($B57,INPUT_DATA!$CL:$CL,INPUT_DATA!DG:DG))</f>
        <v/>
      </c>
      <c r="Z57" s="1282" t="str">
        <f>IF($B57=0,"",_xlfn.XLOOKUP($B57,INPUT_DATA!$CL:$CL,INPUT_DATA!DH:DH))</f>
        <v/>
      </c>
      <c r="AA57" s="267" t="str">
        <f>IF($B57=0,"",_xlfn.XLOOKUP($B57,INPUT_DATA!$CL:$CL,INPUT_DATA!DI:DI))</f>
        <v/>
      </c>
      <c r="AB57" s="1282" t="str">
        <f>IF($B57=0,"",_xlfn.XLOOKUP($B57,INPUT_DATA!$CL:$CL,INPUT_DATA!DJ:DJ))</f>
        <v/>
      </c>
      <c r="AC57" s="267" t="str">
        <f>IF($B57=0,"",_xlfn.XLOOKUP($B57,INPUT_DATA!$CL:$CL,INPUT_DATA!DK:DK))</f>
        <v/>
      </c>
      <c r="AD57" s="1282" t="str">
        <f>IF($B57=0,"",_xlfn.XLOOKUP($B57,INPUT_DATA!$CL:$CL,INPUT_DATA!DL:DL))</f>
        <v/>
      </c>
    </row>
    <row r="58" spans="2:30">
      <c r="B58" s="1223">
        <f>'03 - Monthly Asset Follow up'!B62</f>
        <v>0</v>
      </c>
      <c r="C58" s="267" t="str">
        <f t="shared" si="1"/>
        <v/>
      </c>
      <c r="D58" s="1282" t="str">
        <f t="shared" si="0"/>
        <v/>
      </c>
      <c r="E58" s="267" t="str">
        <f>IF($B58=0,"",_xlfn.XLOOKUP($B58,INPUT_DATA!$CL:$CL,INPUT_DATA!CM:CM))</f>
        <v/>
      </c>
      <c r="F58" s="1282" t="str">
        <f>IF($B58=0,"",_xlfn.XLOOKUP($B58,INPUT_DATA!$CL:$CL,INPUT_DATA!CN:CN))</f>
        <v/>
      </c>
      <c r="G58" s="267" t="str">
        <f>IF($B58=0,"",_xlfn.XLOOKUP($B58,INPUT_DATA!$CL:$CL,INPUT_DATA!CO:CO))</f>
        <v/>
      </c>
      <c r="H58" s="1282" t="str">
        <f>IF($B58=0,"",_xlfn.XLOOKUP($B58,INPUT_DATA!$CL:$CL,INPUT_DATA!CP:CP))</f>
        <v/>
      </c>
      <c r="I58" s="267" t="str">
        <f>IF($B58=0,"",_xlfn.XLOOKUP($B58,INPUT_DATA!$CL:$CL,INPUT_DATA!CQ:CQ))</f>
        <v/>
      </c>
      <c r="J58" s="1282" t="str">
        <f>IF($B58=0,"",_xlfn.XLOOKUP($B58,INPUT_DATA!$CL:$CL,INPUT_DATA!CR:CR))</f>
        <v/>
      </c>
      <c r="K58" s="267" t="str">
        <f>IF($B58=0,"",_xlfn.XLOOKUP($B58,INPUT_DATA!$CL:$CL,INPUT_DATA!CS:CS))</f>
        <v/>
      </c>
      <c r="L58" s="1282" t="str">
        <f>IF($B58=0,"",_xlfn.XLOOKUP($B58,INPUT_DATA!$CL:$CL,INPUT_DATA!CT:CT))</f>
        <v/>
      </c>
      <c r="M58" s="267" t="str">
        <f>IF($B58=0,"",_xlfn.XLOOKUP($B58,INPUT_DATA!$CL:$CL,INPUT_DATA!CU:CU))</f>
        <v/>
      </c>
      <c r="N58" s="1282" t="str">
        <f>IF($B58=0,"",_xlfn.XLOOKUP($B58,INPUT_DATA!$CL:$CL,INPUT_DATA!CV:CV))</f>
        <v/>
      </c>
      <c r="O58" s="267" t="str">
        <f>IF($B58=0,"",_xlfn.XLOOKUP($B58,INPUT_DATA!$CL:$CL,INPUT_DATA!CW:CW))</f>
        <v/>
      </c>
      <c r="P58" s="1282" t="str">
        <f>IF($B58=0,"",_xlfn.XLOOKUP($B58,INPUT_DATA!$CL:$CL,INPUT_DATA!CX:CX))</f>
        <v/>
      </c>
      <c r="Q58" s="267" t="str">
        <f>IF($B58=0,"",_xlfn.XLOOKUP($B58,INPUT_DATA!$CL:$CL,INPUT_DATA!CY:CY))</f>
        <v/>
      </c>
      <c r="R58" s="1282" t="str">
        <f>IF($B58=0,"",_xlfn.XLOOKUP($B58,INPUT_DATA!$CL:$CL,INPUT_DATA!CZ:CZ))</f>
        <v/>
      </c>
      <c r="S58" s="267" t="str">
        <f>IF($B58=0,"",_xlfn.XLOOKUP($B58,INPUT_DATA!$CL:$CL,INPUT_DATA!DA:DA))</f>
        <v/>
      </c>
      <c r="T58" s="1282" t="str">
        <f>IF($B58=0,"",_xlfn.XLOOKUP($B58,INPUT_DATA!$CL:$CL,INPUT_DATA!DB:DB))</f>
        <v/>
      </c>
      <c r="U58" s="267" t="str">
        <f>IF($B58=0,"",_xlfn.XLOOKUP($B58,INPUT_DATA!$CL:$CL,INPUT_DATA!DC:DC))</f>
        <v/>
      </c>
      <c r="V58" s="1282" t="str">
        <f>IF($B58=0,"",_xlfn.XLOOKUP($B58,INPUT_DATA!$CL:$CL,INPUT_DATA!DD:DD))</f>
        <v/>
      </c>
      <c r="W58" s="267" t="str">
        <f>IF($B58=0,"",_xlfn.XLOOKUP($B58,INPUT_DATA!$CL:$CL,INPUT_DATA!DE:DE))</f>
        <v/>
      </c>
      <c r="X58" s="1282" t="str">
        <f>IF($B58=0,"",_xlfn.XLOOKUP($B58,INPUT_DATA!$CL:$CL,INPUT_DATA!DF:DF))</f>
        <v/>
      </c>
      <c r="Y58" s="267" t="str">
        <f>IF($B58=0,"",_xlfn.XLOOKUP($B58,INPUT_DATA!$CL:$CL,INPUT_DATA!DG:DG))</f>
        <v/>
      </c>
      <c r="Z58" s="1282" t="str">
        <f>IF($B58=0,"",_xlfn.XLOOKUP($B58,INPUT_DATA!$CL:$CL,INPUT_DATA!DH:DH))</f>
        <v/>
      </c>
      <c r="AA58" s="267" t="str">
        <f>IF($B58=0,"",_xlfn.XLOOKUP($B58,INPUT_DATA!$CL:$CL,INPUT_DATA!DI:DI))</f>
        <v/>
      </c>
      <c r="AB58" s="1282" t="str">
        <f>IF($B58=0,"",_xlfn.XLOOKUP($B58,INPUT_DATA!$CL:$CL,INPUT_DATA!DJ:DJ))</f>
        <v/>
      </c>
      <c r="AC58" s="267" t="str">
        <f>IF($B58=0,"",_xlfn.XLOOKUP($B58,INPUT_DATA!$CL:$CL,INPUT_DATA!DK:DK))</f>
        <v/>
      </c>
      <c r="AD58" s="1282" t="str">
        <f>IF($B58=0,"",_xlfn.XLOOKUP($B58,INPUT_DATA!$CL:$CL,INPUT_DATA!DL:DL))</f>
        <v/>
      </c>
    </row>
    <row r="59" spans="2:30">
      <c r="B59" s="1223">
        <f>'03 - Monthly Asset Follow up'!B63</f>
        <v>0</v>
      </c>
      <c r="C59" s="267" t="str">
        <f t="shared" si="1"/>
        <v/>
      </c>
      <c r="D59" s="1282" t="str">
        <f t="shared" si="0"/>
        <v/>
      </c>
      <c r="E59" s="267" t="str">
        <f>IF($B59=0,"",_xlfn.XLOOKUP($B59,INPUT_DATA!$CL:$CL,INPUT_DATA!CM:CM))</f>
        <v/>
      </c>
      <c r="F59" s="1282" t="str">
        <f>IF($B59=0,"",_xlfn.XLOOKUP($B59,INPUT_DATA!$CL:$CL,INPUT_DATA!CN:CN))</f>
        <v/>
      </c>
      <c r="G59" s="267" t="str">
        <f>IF($B59=0,"",_xlfn.XLOOKUP($B59,INPUT_DATA!$CL:$CL,INPUT_DATA!CO:CO))</f>
        <v/>
      </c>
      <c r="H59" s="1282" t="str">
        <f>IF($B59=0,"",_xlfn.XLOOKUP($B59,INPUT_DATA!$CL:$CL,INPUT_DATA!CP:CP))</f>
        <v/>
      </c>
      <c r="I59" s="267" t="str">
        <f>IF($B59=0,"",_xlfn.XLOOKUP($B59,INPUT_DATA!$CL:$CL,INPUT_DATA!CQ:CQ))</f>
        <v/>
      </c>
      <c r="J59" s="1282" t="str">
        <f>IF($B59=0,"",_xlfn.XLOOKUP($B59,INPUT_DATA!$CL:$CL,INPUT_DATA!CR:CR))</f>
        <v/>
      </c>
      <c r="K59" s="267" t="str">
        <f>IF($B59=0,"",_xlfn.XLOOKUP($B59,INPUT_DATA!$CL:$CL,INPUT_DATA!CS:CS))</f>
        <v/>
      </c>
      <c r="L59" s="1282" t="str">
        <f>IF($B59=0,"",_xlfn.XLOOKUP($B59,INPUT_DATA!$CL:$CL,INPUT_DATA!CT:CT))</f>
        <v/>
      </c>
      <c r="M59" s="267" t="str">
        <f>IF($B59=0,"",_xlfn.XLOOKUP($B59,INPUT_DATA!$CL:$CL,INPUT_DATA!CU:CU))</f>
        <v/>
      </c>
      <c r="N59" s="1282" t="str">
        <f>IF($B59=0,"",_xlfn.XLOOKUP($B59,INPUT_DATA!$CL:$CL,INPUT_DATA!CV:CV))</f>
        <v/>
      </c>
      <c r="O59" s="267" t="str">
        <f>IF($B59=0,"",_xlfn.XLOOKUP($B59,INPUT_DATA!$CL:$CL,INPUT_DATA!CW:CW))</f>
        <v/>
      </c>
      <c r="P59" s="1282" t="str">
        <f>IF($B59=0,"",_xlfn.XLOOKUP($B59,INPUT_DATA!$CL:$CL,INPUT_DATA!CX:CX))</f>
        <v/>
      </c>
      <c r="Q59" s="267" t="str">
        <f>IF($B59=0,"",_xlfn.XLOOKUP($B59,INPUT_DATA!$CL:$CL,INPUT_DATA!CY:CY))</f>
        <v/>
      </c>
      <c r="R59" s="1282" t="str">
        <f>IF($B59=0,"",_xlfn.XLOOKUP($B59,INPUT_DATA!$CL:$CL,INPUT_DATA!CZ:CZ))</f>
        <v/>
      </c>
      <c r="S59" s="267" t="str">
        <f>IF($B59=0,"",_xlfn.XLOOKUP($B59,INPUT_DATA!$CL:$CL,INPUT_DATA!DA:DA))</f>
        <v/>
      </c>
      <c r="T59" s="1282" t="str">
        <f>IF($B59=0,"",_xlfn.XLOOKUP($B59,INPUT_DATA!$CL:$CL,INPUT_DATA!DB:DB))</f>
        <v/>
      </c>
      <c r="U59" s="267" t="str">
        <f>IF($B59=0,"",_xlfn.XLOOKUP($B59,INPUT_DATA!$CL:$CL,INPUT_DATA!DC:DC))</f>
        <v/>
      </c>
      <c r="V59" s="1282" t="str">
        <f>IF($B59=0,"",_xlfn.XLOOKUP($B59,INPUT_DATA!$CL:$CL,INPUT_DATA!DD:DD))</f>
        <v/>
      </c>
      <c r="W59" s="267" t="str">
        <f>IF($B59=0,"",_xlfn.XLOOKUP($B59,INPUT_DATA!$CL:$CL,INPUT_DATA!DE:DE))</f>
        <v/>
      </c>
      <c r="X59" s="1282" t="str">
        <f>IF($B59=0,"",_xlfn.XLOOKUP($B59,INPUT_DATA!$CL:$CL,INPUT_DATA!DF:DF))</f>
        <v/>
      </c>
      <c r="Y59" s="267" t="str">
        <f>IF($B59=0,"",_xlfn.XLOOKUP($B59,INPUT_DATA!$CL:$CL,INPUT_DATA!DG:DG))</f>
        <v/>
      </c>
      <c r="Z59" s="1282" t="str">
        <f>IF($B59=0,"",_xlfn.XLOOKUP($B59,INPUT_DATA!$CL:$CL,INPUT_DATA!DH:DH))</f>
        <v/>
      </c>
      <c r="AA59" s="267" t="str">
        <f>IF($B59=0,"",_xlfn.XLOOKUP($B59,INPUT_DATA!$CL:$CL,INPUT_DATA!DI:DI))</f>
        <v/>
      </c>
      <c r="AB59" s="1282" t="str">
        <f>IF($B59=0,"",_xlfn.XLOOKUP($B59,INPUT_DATA!$CL:$CL,INPUT_DATA!DJ:DJ))</f>
        <v/>
      </c>
      <c r="AC59" s="267" t="str">
        <f>IF($B59=0,"",_xlfn.XLOOKUP($B59,INPUT_DATA!$CL:$CL,INPUT_DATA!DK:DK))</f>
        <v/>
      </c>
      <c r="AD59" s="1282" t="str">
        <f>IF($B59=0,"",_xlfn.XLOOKUP($B59,INPUT_DATA!$CL:$CL,INPUT_DATA!DL:DL))</f>
        <v/>
      </c>
    </row>
    <row r="60" spans="2:30">
      <c r="B60" s="1223">
        <f>'03 - Monthly Asset Follow up'!B64</f>
        <v>0</v>
      </c>
      <c r="C60" s="267" t="str">
        <f t="shared" si="1"/>
        <v/>
      </c>
      <c r="D60" s="1282" t="str">
        <f t="shared" si="0"/>
        <v/>
      </c>
      <c r="E60" s="267" t="str">
        <f>IF($B60=0,"",_xlfn.XLOOKUP($B60,INPUT_DATA!$CL:$CL,INPUT_DATA!CM:CM))</f>
        <v/>
      </c>
      <c r="F60" s="1282" t="str">
        <f>IF($B60=0,"",_xlfn.XLOOKUP($B60,INPUT_DATA!$CL:$CL,INPUT_DATA!CN:CN))</f>
        <v/>
      </c>
      <c r="G60" s="267" t="str">
        <f>IF($B60=0,"",_xlfn.XLOOKUP($B60,INPUT_DATA!$CL:$CL,INPUT_DATA!CO:CO))</f>
        <v/>
      </c>
      <c r="H60" s="1282" t="str">
        <f>IF($B60=0,"",_xlfn.XLOOKUP($B60,INPUT_DATA!$CL:$CL,INPUT_DATA!CP:CP))</f>
        <v/>
      </c>
      <c r="I60" s="267" t="str">
        <f>IF($B60=0,"",_xlfn.XLOOKUP($B60,INPUT_DATA!$CL:$CL,INPUT_DATA!CQ:CQ))</f>
        <v/>
      </c>
      <c r="J60" s="1282" t="str">
        <f>IF($B60=0,"",_xlfn.XLOOKUP($B60,INPUT_DATA!$CL:$CL,INPUT_DATA!CR:CR))</f>
        <v/>
      </c>
      <c r="K60" s="267" t="str">
        <f>IF($B60=0,"",_xlfn.XLOOKUP($B60,INPUT_DATA!$CL:$CL,INPUT_DATA!CS:CS))</f>
        <v/>
      </c>
      <c r="L60" s="1282" t="str">
        <f>IF($B60=0,"",_xlfn.XLOOKUP($B60,INPUT_DATA!$CL:$CL,INPUT_DATA!CT:CT))</f>
        <v/>
      </c>
      <c r="M60" s="267" t="str">
        <f>IF($B60=0,"",_xlfn.XLOOKUP($B60,INPUT_DATA!$CL:$CL,INPUT_DATA!CU:CU))</f>
        <v/>
      </c>
      <c r="N60" s="1282" t="str">
        <f>IF($B60=0,"",_xlfn.XLOOKUP($B60,INPUT_DATA!$CL:$CL,INPUT_DATA!CV:CV))</f>
        <v/>
      </c>
      <c r="O60" s="267" t="str">
        <f>IF($B60=0,"",_xlfn.XLOOKUP($B60,INPUT_DATA!$CL:$CL,INPUT_DATA!CW:CW))</f>
        <v/>
      </c>
      <c r="P60" s="1282" t="str">
        <f>IF($B60=0,"",_xlfn.XLOOKUP($B60,INPUT_DATA!$CL:$CL,INPUT_DATA!CX:CX))</f>
        <v/>
      </c>
      <c r="Q60" s="267" t="str">
        <f>IF($B60=0,"",_xlfn.XLOOKUP($B60,INPUT_DATA!$CL:$CL,INPUT_DATA!CY:CY))</f>
        <v/>
      </c>
      <c r="R60" s="1282" t="str">
        <f>IF($B60=0,"",_xlfn.XLOOKUP($B60,INPUT_DATA!$CL:$CL,INPUT_DATA!CZ:CZ))</f>
        <v/>
      </c>
      <c r="S60" s="267" t="str">
        <f>IF($B60=0,"",_xlfn.XLOOKUP($B60,INPUT_DATA!$CL:$CL,INPUT_DATA!DA:DA))</f>
        <v/>
      </c>
      <c r="T60" s="1282" t="str">
        <f>IF($B60=0,"",_xlfn.XLOOKUP($B60,INPUT_DATA!$CL:$CL,INPUT_DATA!DB:DB))</f>
        <v/>
      </c>
      <c r="U60" s="267" t="str">
        <f>IF($B60=0,"",_xlfn.XLOOKUP($B60,INPUT_DATA!$CL:$CL,INPUT_DATA!DC:DC))</f>
        <v/>
      </c>
      <c r="V60" s="1282" t="str">
        <f>IF($B60=0,"",_xlfn.XLOOKUP($B60,INPUT_DATA!$CL:$CL,INPUT_DATA!DD:DD))</f>
        <v/>
      </c>
      <c r="W60" s="267" t="str">
        <f>IF($B60=0,"",_xlfn.XLOOKUP($B60,INPUT_DATA!$CL:$CL,INPUT_DATA!DE:DE))</f>
        <v/>
      </c>
      <c r="X60" s="1282" t="str">
        <f>IF($B60=0,"",_xlfn.XLOOKUP($B60,INPUT_DATA!$CL:$CL,INPUT_DATA!DF:DF))</f>
        <v/>
      </c>
      <c r="Y60" s="267" t="str">
        <f>IF($B60=0,"",_xlfn.XLOOKUP($B60,INPUT_DATA!$CL:$CL,INPUT_DATA!DG:DG))</f>
        <v/>
      </c>
      <c r="Z60" s="1282" t="str">
        <f>IF($B60=0,"",_xlfn.XLOOKUP($B60,INPUT_DATA!$CL:$CL,INPUT_DATA!DH:DH))</f>
        <v/>
      </c>
      <c r="AA60" s="267" t="str">
        <f>IF($B60=0,"",_xlfn.XLOOKUP($B60,INPUT_DATA!$CL:$CL,INPUT_DATA!DI:DI))</f>
        <v/>
      </c>
      <c r="AB60" s="1282" t="str">
        <f>IF($B60=0,"",_xlfn.XLOOKUP($B60,INPUT_DATA!$CL:$CL,INPUT_DATA!DJ:DJ))</f>
        <v/>
      </c>
      <c r="AC60" s="267" t="str">
        <f>IF($B60=0,"",_xlfn.XLOOKUP($B60,INPUT_DATA!$CL:$CL,INPUT_DATA!DK:DK))</f>
        <v/>
      </c>
      <c r="AD60" s="1282" t="str">
        <f>IF($B60=0,"",_xlfn.XLOOKUP($B60,INPUT_DATA!$CL:$CL,INPUT_DATA!DL:DL))</f>
        <v/>
      </c>
    </row>
    <row r="61" spans="2:30">
      <c r="B61" s="1223">
        <f>'03 - Monthly Asset Follow up'!B65</f>
        <v>0</v>
      </c>
      <c r="C61" s="267" t="str">
        <f t="shared" si="1"/>
        <v/>
      </c>
      <c r="D61" s="1282" t="str">
        <f t="shared" si="0"/>
        <v/>
      </c>
      <c r="E61" s="267" t="str">
        <f>IF($B61=0,"",_xlfn.XLOOKUP($B61,INPUT_DATA!$CL:$CL,INPUT_DATA!CM:CM))</f>
        <v/>
      </c>
      <c r="F61" s="1282" t="str">
        <f>IF($B61=0,"",_xlfn.XLOOKUP($B61,INPUT_DATA!$CL:$CL,INPUT_DATA!CN:CN))</f>
        <v/>
      </c>
      <c r="G61" s="267" t="str">
        <f>IF($B61=0,"",_xlfn.XLOOKUP($B61,INPUT_DATA!$CL:$CL,INPUT_DATA!CO:CO))</f>
        <v/>
      </c>
      <c r="H61" s="1282" t="str">
        <f>IF($B61=0,"",_xlfn.XLOOKUP($B61,INPUT_DATA!$CL:$CL,INPUT_DATA!CP:CP))</f>
        <v/>
      </c>
      <c r="I61" s="267" t="str">
        <f>IF($B61=0,"",_xlfn.XLOOKUP($B61,INPUT_DATA!$CL:$CL,INPUT_DATA!CQ:CQ))</f>
        <v/>
      </c>
      <c r="J61" s="1282" t="str">
        <f>IF($B61=0,"",_xlfn.XLOOKUP($B61,INPUT_DATA!$CL:$CL,INPUT_DATA!CR:CR))</f>
        <v/>
      </c>
      <c r="K61" s="267" t="str">
        <f>IF($B61=0,"",_xlfn.XLOOKUP($B61,INPUT_DATA!$CL:$CL,INPUT_DATA!CS:CS))</f>
        <v/>
      </c>
      <c r="L61" s="1282" t="str">
        <f>IF($B61=0,"",_xlfn.XLOOKUP($B61,INPUT_DATA!$CL:$CL,INPUT_DATA!CT:CT))</f>
        <v/>
      </c>
      <c r="M61" s="267" t="str">
        <f>IF($B61=0,"",_xlfn.XLOOKUP($B61,INPUT_DATA!$CL:$CL,INPUT_DATA!CU:CU))</f>
        <v/>
      </c>
      <c r="N61" s="1282" t="str">
        <f>IF($B61=0,"",_xlfn.XLOOKUP($B61,INPUT_DATA!$CL:$CL,INPUT_DATA!CV:CV))</f>
        <v/>
      </c>
      <c r="O61" s="267" t="str">
        <f>IF($B61=0,"",_xlfn.XLOOKUP($B61,INPUT_DATA!$CL:$CL,INPUT_DATA!CW:CW))</f>
        <v/>
      </c>
      <c r="P61" s="1282" t="str">
        <f>IF($B61=0,"",_xlfn.XLOOKUP($B61,INPUT_DATA!$CL:$CL,INPUT_DATA!CX:CX))</f>
        <v/>
      </c>
      <c r="Q61" s="267" t="str">
        <f>IF($B61=0,"",_xlfn.XLOOKUP($B61,INPUT_DATA!$CL:$CL,INPUT_DATA!CY:CY))</f>
        <v/>
      </c>
      <c r="R61" s="1282" t="str">
        <f>IF($B61=0,"",_xlfn.XLOOKUP($B61,INPUT_DATA!$CL:$CL,INPUT_DATA!CZ:CZ))</f>
        <v/>
      </c>
      <c r="S61" s="267" t="str">
        <f>IF($B61=0,"",_xlfn.XLOOKUP($B61,INPUT_DATA!$CL:$CL,INPUT_DATA!DA:DA))</f>
        <v/>
      </c>
      <c r="T61" s="1282" t="str">
        <f>IF($B61=0,"",_xlfn.XLOOKUP($B61,INPUT_DATA!$CL:$CL,INPUT_DATA!DB:DB))</f>
        <v/>
      </c>
      <c r="U61" s="267" t="str">
        <f>IF($B61=0,"",_xlfn.XLOOKUP($B61,INPUT_DATA!$CL:$CL,INPUT_DATA!DC:DC))</f>
        <v/>
      </c>
      <c r="V61" s="1282" t="str">
        <f>IF($B61=0,"",_xlfn.XLOOKUP($B61,INPUT_DATA!$CL:$CL,INPUT_DATA!DD:DD))</f>
        <v/>
      </c>
      <c r="W61" s="267" t="str">
        <f>IF($B61=0,"",_xlfn.XLOOKUP($B61,INPUT_DATA!$CL:$CL,INPUT_DATA!DE:DE))</f>
        <v/>
      </c>
      <c r="X61" s="1282" t="str">
        <f>IF($B61=0,"",_xlfn.XLOOKUP($B61,INPUT_DATA!$CL:$CL,INPUT_DATA!DF:DF))</f>
        <v/>
      </c>
      <c r="Y61" s="267" t="str">
        <f>IF($B61=0,"",_xlfn.XLOOKUP($B61,INPUT_DATA!$CL:$CL,INPUT_DATA!DG:DG))</f>
        <v/>
      </c>
      <c r="Z61" s="1282" t="str">
        <f>IF($B61=0,"",_xlfn.XLOOKUP($B61,INPUT_DATA!$CL:$CL,INPUT_DATA!DH:DH))</f>
        <v/>
      </c>
      <c r="AA61" s="267" t="str">
        <f>IF($B61=0,"",_xlfn.XLOOKUP($B61,INPUT_DATA!$CL:$CL,INPUT_DATA!DI:DI))</f>
        <v/>
      </c>
      <c r="AB61" s="1282" t="str">
        <f>IF($B61=0,"",_xlfn.XLOOKUP($B61,INPUT_DATA!$CL:$CL,INPUT_DATA!DJ:DJ))</f>
        <v/>
      </c>
      <c r="AC61" s="267" t="str">
        <f>IF($B61=0,"",_xlfn.XLOOKUP($B61,INPUT_DATA!$CL:$CL,INPUT_DATA!DK:DK))</f>
        <v/>
      </c>
      <c r="AD61" s="1282" t="str">
        <f>IF($B61=0,"",_xlfn.XLOOKUP($B61,INPUT_DATA!$CL:$CL,INPUT_DATA!DL:DL))</f>
        <v/>
      </c>
    </row>
    <row r="62" spans="2:30">
      <c r="B62" s="1223">
        <f>'03 - Monthly Asset Follow up'!B66</f>
        <v>0</v>
      </c>
      <c r="C62" s="267" t="str">
        <f t="shared" si="1"/>
        <v/>
      </c>
      <c r="D62" s="1282" t="str">
        <f t="shared" si="0"/>
        <v/>
      </c>
      <c r="E62" s="267" t="str">
        <f>IF($B62=0,"",_xlfn.XLOOKUP($B62,INPUT_DATA!$CL:$CL,INPUT_DATA!CM:CM))</f>
        <v/>
      </c>
      <c r="F62" s="1282" t="str">
        <f>IF($B62=0,"",_xlfn.XLOOKUP($B62,INPUT_DATA!$CL:$CL,INPUT_DATA!CN:CN))</f>
        <v/>
      </c>
      <c r="G62" s="267" t="str">
        <f>IF($B62=0,"",_xlfn.XLOOKUP($B62,INPUT_DATA!$CL:$CL,INPUT_DATA!CO:CO))</f>
        <v/>
      </c>
      <c r="H62" s="1282" t="str">
        <f>IF($B62=0,"",_xlfn.XLOOKUP($B62,INPUT_DATA!$CL:$CL,INPUT_DATA!CP:CP))</f>
        <v/>
      </c>
      <c r="I62" s="267" t="str">
        <f>IF($B62=0,"",_xlfn.XLOOKUP($B62,INPUT_DATA!$CL:$CL,INPUT_DATA!CQ:CQ))</f>
        <v/>
      </c>
      <c r="J62" s="1282" t="str">
        <f>IF($B62=0,"",_xlfn.XLOOKUP($B62,INPUT_DATA!$CL:$CL,INPUT_DATA!CR:CR))</f>
        <v/>
      </c>
      <c r="K62" s="267" t="str">
        <f>IF($B62=0,"",_xlfn.XLOOKUP($B62,INPUT_DATA!$CL:$CL,INPUT_DATA!CS:CS))</f>
        <v/>
      </c>
      <c r="L62" s="1282" t="str">
        <f>IF($B62=0,"",_xlfn.XLOOKUP($B62,INPUT_DATA!$CL:$CL,INPUT_DATA!CT:CT))</f>
        <v/>
      </c>
      <c r="M62" s="267" t="str">
        <f>IF($B62=0,"",_xlfn.XLOOKUP($B62,INPUT_DATA!$CL:$CL,INPUT_DATA!CU:CU))</f>
        <v/>
      </c>
      <c r="N62" s="1282" t="str">
        <f>IF($B62=0,"",_xlfn.XLOOKUP($B62,INPUT_DATA!$CL:$CL,INPUT_DATA!CV:CV))</f>
        <v/>
      </c>
      <c r="O62" s="267" t="str">
        <f>IF($B62=0,"",_xlfn.XLOOKUP($B62,INPUT_DATA!$CL:$CL,INPUT_DATA!CW:CW))</f>
        <v/>
      </c>
      <c r="P62" s="1282" t="str">
        <f>IF($B62=0,"",_xlfn.XLOOKUP($B62,INPUT_DATA!$CL:$CL,INPUT_DATA!CX:CX))</f>
        <v/>
      </c>
      <c r="Q62" s="267" t="str">
        <f>IF($B62=0,"",_xlfn.XLOOKUP($B62,INPUT_DATA!$CL:$CL,INPUT_DATA!CY:CY))</f>
        <v/>
      </c>
      <c r="R62" s="1282" t="str">
        <f>IF($B62=0,"",_xlfn.XLOOKUP($B62,INPUT_DATA!$CL:$CL,INPUT_DATA!CZ:CZ))</f>
        <v/>
      </c>
      <c r="S62" s="267" t="str">
        <f>IF($B62=0,"",_xlfn.XLOOKUP($B62,INPUT_DATA!$CL:$CL,INPUT_DATA!DA:DA))</f>
        <v/>
      </c>
      <c r="T62" s="1282" t="str">
        <f>IF($B62=0,"",_xlfn.XLOOKUP($B62,INPUT_DATA!$CL:$CL,INPUT_DATA!DB:DB))</f>
        <v/>
      </c>
      <c r="U62" s="267" t="str">
        <f>IF($B62=0,"",_xlfn.XLOOKUP($B62,INPUT_DATA!$CL:$CL,INPUT_DATA!DC:DC))</f>
        <v/>
      </c>
      <c r="V62" s="1282" t="str">
        <f>IF($B62=0,"",_xlfn.XLOOKUP($B62,INPUT_DATA!$CL:$CL,INPUT_DATA!DD:DD))</f>
        <v/>
      </c>
      <c r="W62" s="267" t="str">
        <f>IF($B62=0,"",_xlfn.XLOOKUP($B62,INPUT_DATA!$CL:$CL,INPUT_DATA!DE:DE))</f>
        <v/>
      </c>
      <c r="X62" s="1282" t="str">
        <f>IF($B62=0,"",_xlfn.XLOOKUP($B62,INPUT_DATA!$CL:$CL,INPUT_DATA!DF:DF))</f>
        <v/>
      </c>
      <c r="Y62" s="267" t="str">
        <f>IF($B62=0,"",_xlfn.XLOOKUP($B62,INPUT_DATA!$CL:$CL,INPUT_DATA!DG:DG))</f>
        <v/>
      </c>
      <c r="Z62" s="1282" t="str">
        <f>IF($B62=0,"",_xlfn.XLOOKUP($B62,INPUT_DATA!$CL:$CL,INPUT_DATA!DH:DH))</f>
        <v/>
      </c>
      <c r="AA62" s="267" t="str">
        <f>IF($B62=0,"",_xlfn.XLOOKUP($B62,INPUT_DATA!$CL:$CL,INPUT_DATA!DI:DI))</f>
        <v/>
      </c>
      <c r="AB62" s="1282" t="str">
        <f>IF($B62=0,"",_xlfn.XLOOKUP($B62,INPUT_DATA!$CL:$CL,INPUT_DATA!DJ:DJ))</f>
        <v/>
      </c>
      <c r="AC62" s="267" t="str">
        <f>IF($B62=0,"",_xlfn.XLOOKUP($B62,INPUT_DATA!$CL:$CL,INPUT_DATA!DK:DK))</f>
        <v/>
      </c>
      <c r="AD62" s="1282" t="str">
        <f>IF($B62=0,"",_xlfn.XLOOKUP($B62,INPUT_DATA!$CL:$CL,INPUT_DATA!DL:DL))</f>
        <v/>
      </c>
    </row>
    <row r="63" spans="2:30">
      <c r="B63" s="1223">
        <f>'03 - Monthly Asset Follow up'!B67</f>
        <v>0</v>
      </c>
      <c r="C63" s="267" t="str">
        <f t="shared" si="1"/>
        <v/>
      </c>
      <c r="D63" s="1282" t="str">
        <f t="shared" si="0"/>
        <v/>
      </c>
      <c r="E63" s="267" t="str">
        <f>IF($B63=0,"",_xlfn.XLOOKUP($B63,INPUT_DATA!$CL:$CL,INPUT_DATA!CM:CM))</f>
        <v/>
      </c>
      <c r="F63" s="1282" t="str">
        <f>IF($B63=0,"",_xlfn.XLOOKUP($B63,INPUT_DATA!$CL:$CL,INPUT_DATA!CN:CN))</f>
        <v/>
      </c>
      <c r="G63" s="267" t="str">
        <f>IF($B63=0,"",_xlfn.XLOOKUP($B63,INPUT_DATA!$CL:$CL,INPUT_DATA!CO:CO))</f>
        <v/>
      </c>
      <c r="H63" s="1282" t="str">
        <f>IF($B63=0,"",_xlfn.XLOOKUP($B63,INPUT_DATA!$CL:$CL,INPUT_DATA!CP:CP))</f>
        <v/>
      </c>
      <c r="I63" s="267" t="str">
        <f>IF($B63=0,"",_xlfn.XLOOKUP($B63,INPUT_DATA!$CL:$CL,INPUT_DATA!CQ:CQ))</f>
        <v/>
      </c>
      <c r="J63" s="1282" t="str">
        <f>IF($B63=0,"",_xlfn.XLOOKUP($B63,INPUT_DATA!$CL:$CL,INPUT_DATA!CR:CR))</f>
        <v/>
      </c>
      <c r="K63" s="267" t="str">
        <f>IF($B63=0,"",_xlfn.XLOOKUP($B63,INPUT_DATA!$CL:$CL,INPUT_DATA!CS:CS))</f>
        <v/>
      </c>
      <c r="L63" s="1282" t="str">
        <f>IF($B63=0,"",_xlfn.XLOOKUP($B63,INPUT_DATA!$CL:$CL,INPUT_DATA!CT:CT))</f>
        <v/>
      </c>
      <c r="M63" s="267" t="str">
        <f>IF($B63=0,"",_xlfn.XLOOKUP($B63,INPUT_DATA!$CL:$CL,INPUT_DATA!CU:CU))</f>
        <v/>
      </c>
      <c r="N63" s="1282" t="str">
        <f>IF($B63=0,"",_xlfn.XLOOKUP($B63,INPUT_DATA!$CL:$CL,INPUT_DATA!CV:CV))</f>
        <v/>
      </c>
      <c r="O63" s="267" t="str">
        <f>IF($B63=0,"",_xlfn.XLOOKUP($B63,INPUT_DATA!$CL:$CL,INPUT_DATA!CW:CW))</f>
        <v/>
      </c>
      <c r="P63" s="1282" t="str">
        <f>IF($B63=0,"",_xlfn.XLOOKUP($B63,INPUT_DATA!$CL:$CL,INPUT_DATA!CX:CX))</f>
        <v/>
      </c>
      <c r="Q63" s="267" t="str">
        <f>IF($B63=0,"",_xlfn.XLOOKUP($B63,INPUT_DATA!$CL:$CL,INPUT_DATA!CY:CY))</f>
        <v/>
      </c>
      <c r="R63" s="1282" t="str">
        <f>IF($B63=0,"",_xlfn.XLOOKUP($B63,INPUT_DATA!$CL:$CL,INPUT_DATA!CZ:CZ))</f>
        <v/>
      </c>
      <c r="S63" s="267" t="str">
        <f>IF($B63=0,"",_xlfn.XLOOKUP($B63,INPUT_DATA!$CL:$CL,INPUT_DATA!DA:DA))</f>
        <v/>
      </c>
      <c r="T63" s="1282" t="str">
        <f>IF($B63=0,"",_xlfn.XLOOKUP($B63,INPUT_DATA!$CL:$CL,INPUT_DATA!DB:DB))</f>
        <v/>
      </c>
      <c r="U63" s="267" t="str">
        <f>IF($B63=0,"",_xlfn.XLOOKUP($B63,INPUT_DATA!$CL:$CL,INPUT_DATA!DC:DC))</f>
        <v/>
      </c>
      <c r="V63" s="1282" t="str">
        <f>IF($B63=0,"",_xlfn.XLOOKUP($B63,INPUT_DATA!$CL:$CL,INPUT_DATA!DD:DD))</f>
        <v/>
      </c>
      <c r="W63" s="267" t="str">
        <f>IF($B63=0,"",_xlfn.XLOOKUP($B63,INPUT_DATA!$CL:$CL,INPUT_DATA!DE:DE))</f>
        <v/>
      </c>
      <c r="X63" s="1282" t="str">
        <f>IF($B63=0,"",_xlfn.XLOOKUP($B63,INPUT_DATA!$CL:$CL,INPUT_DATA!DF:DF))</f>
        <v/>
      </c>
      <c r="Y63" s="267" t="str">
        <f>IF($B63=0,"",_xlfn.XLOOKUP($B63,INPUT_DATA!$CL:$CL,INPUT_DATA!DG:DG))</f>
        <v/>
      </c>
      <c r="Z63" s="1282" t="str">
        <f>IF($B63=0,"",_xlfn.XLOOKUP($B63,INPUT_DATA!$CL:$CL,INPUT_DATA!DH:DH))</f>
        <v/>
      </c>
      <c r="AA63" s="267" t="str">
        <f>IF($B63=0,"",_xlfn.XLOOKUP($B63,INPUT_DATA!$CL:$CL,INPUT_DATA!DI:DI))</f>
        <v/>
      </c>
      <c r="AB63" s="1282" t="str">
        <f>IF($B63=0,"",_xlfn.XLOOKUP($B63,INPUT_DATA!$CL:$CL,INPUT_DATA!DJ:DJ))</f>
        <v/>
      </c>
      <c r="AC63" s="267" t="str">
        <f>IF($B63=0,"",_xlfn.XLOOKUP($B63,INPUT_DATA!$CL:$CL,INPUT_DATA!DK:DK))</f>
        <v/>
      </c>
      <c r="AD63" s="1282" t="str">
        <f>IF($B63=0,"",_xlfn.XLOOKUP($B63,INPUT_DATA!$CL:$CL,INPUT_DATA!DL:DL))</f>
        <v/>
      </c>
    </row>
    <row r="64" spans="2:30">
      <c r="B64" s="1223">
        <f>'03 - Monthly Asset Follow up'!B68</f>
        <v>0</v>
      </c>
      <c r="C64" s="267" t="str">
        <f t="shared" si="1"/>
        <v/>
      </c>
      <c r="D64" s="1282" t="str">
        <f t="shared" si="0"/>
        <v/>
      </c>
      <c r="E64" s="267" t="str">
        <f>IF($B64=0,"",_xlfn.XLOOKUP($B64,INPUT_DATA!$CL:$CL,INPUT_DATA!CM:CM))</f>
        <v/>
      </c>
      <c r="F64" s="1282" t="str">
        <f>IF($B64=0,"",_xlfn.XLOOKUP($B64,INPUT_DATA!$CL:$CL,INPUT_DATA!CN:CN))</f>
        <v/>
      </c>
      <c r="G64" s="267" t="str">
        <f>IF($B64=0,"",_xlfn.XLOOKUP($B64,INPUT_DATA!$CL:$CL,INPUT_DATA!CO:CO))</f>
        <v/>
      </c>
      <c r="H64" s="1282" t="str">
        <f>IF($B64=0,"",_xlfn.XLOOKUP($B64,INPUT_DATA!$CL:$CL,INPUT_DATA!CP:CP))</f>
        <v/>
      </c>
      <c r="I64" s="267" t="str">
        <f>IF($B64=0,"",_xlfn.XLOOKUP($B64,INPUT_DATA!$CL:$CL,INPUT_DATA!CQ:CQ))</f>
        <v/>
      </c>
      <c r="J64" s="1282" t="str">
        <f>IF($B64=0,"",_xlfn.XLOOKUP($B64,INPUT_DATA!$CL:$CL,INPUT_DATA!CR:CR))</f>
        <v/>
      </c>
      <c r="K64" s="267" t="str">
        <f>IF($B64=0,"",_xlfn.XLOOKUP($B64,INPUT_DATA!$CL:$CL,INPUT_DATA!CS:CS))</f>
        <v/>
      </c>
      <c r="L64" s="1282" t="str">
        <f>IF($B64=0,"",_xlfn.XLOOKUP($B64,INPUT_DATA!$CL:$CL,INPUT_DATA!CT:CT))</f>
        <v/>
      </c>
      <c r="M64" s="267" t="str">
        <f>IF($B64=0,"",_xlfn.XLOOKUP($B64,INPUT_DATA!$CL:$CL,INPUT_DATA!CU:CU))</f>
        <v/>
      </c>
      <c r="N64" s="1282" t="str">
        <f>IF($B64=0,"",_xlfn.XLOOKUP($B64,INPUT_DATA!$CL:$CL,INPUT_DATA!CV:CV))</f>
        <v/>
      </c>
      <c r="O64" s="267" t="str">
        <f>IF($B64=0,"",_xlfn.XLOOKUP($B64,INPUT_DATA!$CL:$CL,INPUT_DATA!CW:CW))</f>
        <v/>
      </c>
      <c r="P64" s="1282" t="str">
        <f>IF($B64=0,"",_xlfn.XLOOKUP($B64,INPUT_DATA!$CL:$CL,INPUT_DATA!CX:CX))</f>
        <v/>
      </c>
      <c r="Q64" s="267" t="str">
        <f>IF($B64=0,"",_xlfn.XLOOKUP($B64,INPUT_DATA!$CL:$CL,INPUT_DATA!CY:CY))</f>
        <v/>
      </c>
      <c r="R64" s="1282" t="str">
        <f>IF($B64=0,"",_xlfn.XLOOKUP($B64,INPUT_DATA!$CL:$CL,INPUT_DATA!CZ:CZ))</f>
        <v/>
      </c>
      <c r="S64" s="267" t="str">
        <f>IF($B64=0,"",_xlfn.XLOOKUP($B64,INPUT_DATA!$CL:$CL,INPUT_DATA!DA:DA))</f>
        <v/>
      </c>
      <c r="T64" s="1282" t="str">
        <f>IF($B64=0,"",_xlfn.XLOOKUP($B64,INPUT_DATA!$CL:$CL,INPUT_DATA!DB:DB))</f>
        <v/>
      </c>
      <c r="U64" s="267" t="str">
        <f>IF($B64=0,"",_xlfn.XLOOKUP($B64,INPUT_DATA!$CL:$CL,INPUT_DATA!DC:DC))</f>
        <v/>
      </c>
      <c r="V64" s="1282" t="str">
        <f>IF($B64=0,"",_xlfn.XLOOKUP($B64,INPUT_DATA!$CL:$CL,INPUT_DATA!DD:DD))</f>
        <v/>
      </c>
      <c r="W64" s="267" t="str">
        <f>IF($B64=0,"",_xlfn.XLOOKUP($B64,INPUT_DATA!$CL:$CL,INPUT_DATA!DE:DE))</f>
        <v/>
      </c>
      <c r="X64" s="1282" t="str">
        <f>IF($B64=0,"",_xlfn.XLOOKUP($B64,INPUT_DATA!$CL:$CL,INPUT_DATA!DF:DF))</f>
        <v/>
      </c>
      <c r="Y64" s="267" t="str">
        <f>IF($B64=0,"",_xlfn.XLOOKUP($B64,INPUT_DATA!$CL:$CL,INPUT_DATA!DG:DG))</f>
        <v/>
      </c>
      <c r="Z64" s="1282" t="str">
        <f>IF($B64=0,"",_xlfn.XLOOKUP($B64,INPUT_DATA!$CL:$CL,INPUT_DATA!DH:DH))</f>
        <v/>
      </c>
      <c r="AA64" s="267" t="str">
        <f>IF($B64=0,"",_xlfn.XLOOKUP($B64,INPUT_DATA!$CL:$CL,INPUT_DATA!DI:DI))</f>
        <v/>
      </c>
      <c r="AB64" s="1282" t="str">
        <f>IF($B64=0,"",_xlfn.XLOOKUP($B64,INPUT_DATA!$CL:$CL,INPUT_DATA!DJ:DJ))</f>
        <v/>
      </c>
      <c r="AC64" s="267" t="str">
        <f>IF($B64=0,"",_xlfn.XLOOKUP($B64,INPUT_DATA!$CL:$CL,INPUT_DATA!DK:DK))</f>
        <v/>
      </c>
      <c r="AD64" s="1282" t="str">
        <f>IF($B64=0,"",_xlfn.XLOOKUP($B64,INPUT_DATA!$CL:$CL,INPUT_DATA!DL:DL))</f>
        <v/>
      </c>
    </row>
    <row r="65" spans="2:30">
      <c r="B65" s="1223">
        <f>'03 - Monthly Asset Follow up'!B69</f>
        <v>0</v>
      </c>
      <c r="C65" s="267" t="str">
        <f t="shared" si="1"/>
        <v/>
      </c>
      <c r="D65" s="1282" t="str">
        <f t="shared" si="0"/>
        <v/>
      </c>
      <c r="E65" s="267" t="str">
        <f>IF($B65=0,"",_xlfn.XLOOKUP($B65,INPUT_DATA!$CL:$CL,INPUT_DATA!CM:CM))</f>
        <v/>
      </c>
      <c r="F65" s="1282" t="str">
        <f>IF($B65=0,"",_xlfn.XLOOKUP($B65,INPUT_DATA!$CL:$CL,INPUT_DATA!CN:CN))</f>
        <v/>
      </c>
      <c r="G65" s="267" t="str">
        <f>IF($B65=0,"",_xlfn.XLOOKUP($B65,INPUT_DATA!$CL:$CL,INPUT_DATA!CO:CO))</f>
        <v/>
      </c>
      <c r="H65" s="1282" t="str">
        <f>IF($B65=0,"",_xlfn.XLOOKUP($B65,INPUT_DATA!$CL:$CL,INPUT_DATA!CP:CP))</f>
        <v/>
      </c>
      <c r="I65" s="267" t="str">
        <f>IF($B65=0,"",_xlfn.XLOOKUP($B65,INPUT_DATA!$CL:$CL,INPUT_DATA!CQ:CQ))</f>
        <v/>
      </c>
      <c r="J65" s="1282" t="str">
        <f>IF($B65=0,"",_xlfn.XLOOKUP($B65,INPUT_DATA!$CL:$CL,INPUT_DATA!CR:CR))</f>
        <v/>
      </c>
      <c r="K65" s="267" t="str">
        <f>IF($B65=0,"",_xlfn.XLOOKUP($B65,INPUT_DATA!$CL:$CL,INPUT_DATA!CS:CS))</f>
        <v/>
      </c>
      <c r="L65" s="1282" t="str">
        <f>IF($B65=0,"",_xlfn.XLOOKUP($B65,INPUT_DATA!$CL:$CL,INPUT_DATA!CT:CT))</f>
        <v/>
      </c>
      <c r="M65" s="267" t="str">
        <f>IF($B65=0,"",_xlfn.XLOOKUP($B65,INPUT_DATA!$CL:$CL,INPUT_DATA!CU:CU))</f>
        <v/>
      </c>
      <c r="N65" s="1282" t="str">
        <f>IF($B65=0,"",_xlfn.XLOOKUP($B65,INPUT_DATA!$CL:$CL,INPUT_DATA!CV:CV))</f>
        <v/>
      </c>
      <c r="O65" s="267" t="str">
        <f>IF($B65=0,"",_xlfn.XLOOKUP($B65,INPUT_DATA!$CL:$CL,INPUT_DATA!CW:CW))</f>
        <v/>
      </c>
      <c r="P65" s="1282" t="str">
        <f>IF($B65=0,"",_xlfn.XLOOKUP($B65,INPUT_DATA!$CL:$CL,INPUT_DATA!CX:CX))</f>
        <v/>
      </c>
      <c r="Q65" s="267" t="str">
        <f>IF($B65=0,"",_xlfn.XLOOKUP($B65,INPUT_DATA!$CL:$CL,INPUT_DATA!CY:CY))</f>
        <v/>
      </c>
      <c r="R65" s="1282" t="str">
        <f>IF($B65=0,"",_xlfn.XLOOKUP($B65,INPUT_DATA!$CL:$CL,INPUT_DATA!CZ:CZ))</f>
        <v/>
      </c>
      <c r="S65" s="267" t="str">
        <f>IF($B65=0,"",_xlfn.XLOOKUP($B65,INPUT_DATA!$CL:$CL,INPUT_DATA!DA:DA))</f>
        <v/>
      </c>
      <c r="T65" s="1282" t="str">
        <f>IF($B65=0,"",_xlfn.XLOOKUP($B65,INPUT_DATA!$CL:$CL,INPUT_DATA!DB:DB))</f>
        <v/>
      </c>
      <c r="U65" s="267" t="str">
        <f>IF($B65=0,"",_xlfn.XLOOKUP($B65,INPUT_DATA!$CL:$CL,INPUT_DATA!DC:DC))</f>
        <v/>
      </c>
      <c r="V65" s="1282" t="str">
        <f>IF($B65=0,"",_xlfn.XLOOKUP($B65,INPUT_DATA!$CL:$CL,INPUT_DATA!DD:DD))</f>
        <v/>
      </c>
      <c r="W65" s="267" t="str">
        <f>IF($B65=0,"",_xlfn.XLOOKUP($B65,INPUT_DATA!$CL:$CL,INPUT_DATA!DE:DE))</f>
        <v/>
      </c>
      <c r="X65" s="1282" t="str">
        <f>IF($B65=0,"",_xlfn.XLOOKUP($B65,INPUT_DATA!$CL:$CL,INPUT_DATA!DF:DF))</f>
        <v/>
      </c>
      <c r="Y65" s="267" t="str">
        <f>IF($B65=0,"",_xlfn.XLOOKUP($B65,INPUT_DATA!$CL:$CL,INPUT_DATA!DG:DG))</f>
        <v/>
      </c>
      <c r="Z65" s="1282" t="str">
        <f>IF($B65=0,"",_xlfn.XLOOKUP($B65,INPUT_DATA!$CL:$CL,INPUT_DATA!DH:DH))</f>
        <v/>
      </c>
      <c r="AA65" s="267" t="str">
        <f>IF($B65=0,"",_xlfn.XLOOKUP($B65,INPUT_DATA!$CL:$CL,INPUT_DATA!DI:DI))</f>
        <v/>
      </c>
      <c r="AB65" s="1282" t="str">
        <f>IF($B65=0,"",_xlfn.XLOOKUP($B65,INPUT_DATA!$CL:$CL,INPUT_DATA!DJ:DJ))</f>
        <v/>
      </c>
      <c r="AC65" s="267" t="str">
        <f>IF($B65=0,"",_xlfn.XLOOKUP($B65,INPUT_DATA!$CL:$CL,INPUT_DATA!DK:DK))</f>
        <v/>
      </c>
      <c r="AD65" s="1282" t="str">
        <f>IF($B65=0,"",_xlfn.XLOOKUP($B65,INPUT_DATA!$CL:$CL,INPUT_DATA!DL:DL))</f>
        <v/>
      </c>
    </row>
    <row r="66" spans="2:30">
      <c r="B66" s="1223">
        <f>'03 - Monthly Asset Follow up'!B70</f>
        <v>0</v>
      </c>
      <c r="C66" s="267" t="str">
        <f t="shared" si="1"/>
        <v/>
      </c>
      <c r="D66" s="1282" t="str">
        <f t="shared" si="0"/>
        <v/>
      </c>
      <c r="E66" s="267" t="str">
        <f>IF($B66=0,"",_xlfn.XLOOKUP($B66,INPUT_DATA!$CL:$CL,INPUT_DATA!CM:CM))</f>
        <v/>
      </c>
      <c r="F66" s="1282" t="str">
        <f>IF($B66=0,"",_xlfn.XLOOKUP($B66,INPUT_DATA!$CL:$CL,INPUT_DATA!CN:CN))</f>
        <v/>
      </c>
      <c r="G66" s="267" t="str">
        <f>IF($B66=0,"",_xlfn.XLOOKUP($B66,INPUT_DATA!$CL:$CL,INPUT_DATA!CO:CO))</f>
        <v/>
      </c>
      <c r="H66" s="1282" t="str">
        <f>IF($B66=0,"",_xlfn.XLOOKUP($B66,INPUT_DATA!$CL:$CL,INPUT_DATA!CP:CP))</f>
        <v/>
      </c>
      <c r="I66" s="267" t="str">
        <f>IF($B66=0,"",_xlfn.XLOOKUP($B66,INPUT_DATA!$CL:$CL,INPUT_DATA!CQ:CQ))</f>
        <v/>
      </c>
      <c r="J66" s="1282" t="str">
        <f>IF($B66=0,"",_xlfn.XLOOKUP($B66,INPUT_DATA!$CL:$CL,INPUT_DATA!CR:CR))</f>
        <v/>
      </c>
      <c r="K66" s="267" t="str">
        <f>IF($B66=0,"",_xlfn.XLOOKUP($B66,INPUT_DATA!$CL:$CL,INPUT_DATA!CS:CS))</f>
        <v/>
      </c>
      <c r="L66" s="1282" t="str">
        <f>IF($B66=0,"",_xlfn.XLOOKUP($B66,INPUT_DATA!$CL:$CL,INPUT_DATA!CT:CT))</f>
        <v/>
      </c>
      <c r="M66" s="267" t="str">
        <f>IF($B66=0,"",_xlfn.XLOOKUP($B66,INPUT_DATA!$CL:$CL,INPUT_DATA!CU:CU))</f>
        <v/>
      </c>
      <c r="N66" s="1282" t="str">
        <f>IF($B66=0,"",_xlfn.XLOOKUP($B66,INPUT_DATA!$CL:$CL,INPUT_DATA!CV:CV))</f>
        <v/>
      </c>
      <c r="O66" s="267" t="str">
        <f>IF($B66=0,"",_xlfn.XLOOKUP($B66,INPUT_DATA!$CL:$CL,INPUT_DATA!CW:CW))</f>
        <v/>
      </c>
      <c r="P66" s="1282" t="str">
        <f>IF($B66=0,"",_xlfn.XLOOKUP($B66,INPUT_DATA!$CL:$CL,INPUT_DATA!CX:CX))</f>
        <v/>
      </c>
      <c r="Q66" s="267" t="str">
        <f>IF($B66=0,"",_xlfn.XLOOKUP($B66,INPUT_DATA!$CL:$CL,INPUT_DATA!CY:CY))</f>
        <v/>
      </c>
      <c r="R66" s="1282" t="str">
        <f>IF($B66=0,"",_xlfn.XLOOKUP($B66,INPUT_DATA!$CL:$CL,INPUT_DATA!CZ:CZ))</f>
        <v/>
      </c>
      <c r="S66" s="267" t="str">
        <f>IF($B66=0,"",_xlfn.XLOOKUP($B66,INPUT_DATA!$CL:$CL,INPUT_DATA!DA:DA))</f>
        <v/>
      </c>
      <c r="T66" s="1282" t="str">
        <f>IF($B66=0,"",_xlfn.XLOOKUP($B66,INPUT_DATA!$CL:$CL,INPUT_DATA!DB:DB))</f>
        <v/>
      </c>
      <c r="U66" s="267" t="str">
        <f>IF($B66=0,"",_xlfn.XLOOKUP($B66,INPUT_DATA!$CL:$CL,INPUT_DATA!DC:DC))</f>
        <v/>
      </c>
      <c r="V66" s="1282" t="str">
        <f>IF($B66=0,"",_xlfn.XLOOKUP($B66,INPUT_DATA!$CL:$CL,INPUT_DATA!DD:DD))</f>
        <v/>
      </c>
      <c r="W66" s="267" t="str">
        <f>IF($B66=0,"",_xlfn.XLOOKUP($B66,INPUT_DATA!$CL:$CL,INPUT_DATA!DE:DE))</f>
        <v/>
      </c>
      <c r="X66" s="1282" t="str">
        <f>IF($B66=0,"",_xlfn.XLOOKUP($B66,INPUT_DATA!$CL:$CL,INPUT_DATA!DF:DF))</f>
        <v/>
      </c>
      <c r="Y66" s="267" t="str">
        <f>IF($B66=0,"",_xlfn.XLOOKUP($B66,INPUT_DATA!$CL:$CL,INPUT_DATA!DG:DG))</f>
        <v/>
      </c>
      <c r="Z66" s="1282" t="str">
        <f>IF($B66=0,"",_xlfn.XLOOKUP($B66,INPUT_DATA!$CL:$CL,INPUT_DATA!DH:DH))</f>
        <v/>
      </c>
      <c r="AA66" s="267" t="str">
        <f>IF($B66=0,"",_xlfn.XLOOKUP($B66,INPUT_DATA!$CL:$CL,INPUT_DATA!DI:DI))</f>
        <v/>
      </c>
      <c r="AB66" s="1282" t="str">
        <f>IF($B66=0,"",_xlfn.XLOOKUP($B66,INPUT_DATA!$CL:$CL,INPUT_DATA!DJ:DJ))</f>
        <v/>
      </c>
      <c r="AC66" s="267" t="str">
        <f>IF($B66=0,"",_xlfn.XLOOKUP($B66,INPUT_DATA!$CL:$CL,INPUT_DATA!DK:DK))</f>
        <v/>
      </c>
      <c r="AD66" s="1282" t="str">
        <f>IF($B66=0,"",_xlfn.XLOOKUP($B66,INPUT_DATA!$CL:$CL,INPUT_DATA!DL:DL))</f>
        <v/>
      </c>
    </row>
    <row r="67" spans="2:30">
      <c r="B67" s="1223">
        <f>'03 - Monthly Asset Follow up'!B71</f>
        <v>0</v>
      </c>
      <c r="C67" s="267" t="str">
        <f t="shared" si="1"/>
        <v/>
      </c>
      <c r="D67" s="1282" t="str">
        <f t="shared" si="0"/>
        <v/>
      </c>
      <c r="E67" s="267" t="str">
        <f>IF($B67=0,"",_xlfn.XLOOKUP($B67,INPUT_DATA!$CL:$CL,INPUT_DATA!CM:CM))</f>
        <v/>
      </c>
      <c r="F67" s="1282" t="str">
        <f>IF($B67=0,"",_xlfn.XLOOKUP($B67,INPUT_DATA!$CL:$CL,INPUT_DATA!CN:CN))</f>
        <v/>
      </c>
      <c r="G67" s="267" t="str">
        <f>IF($B67=0,"",_xlfn.XLOOKUP($B67,INPUT_DATA!$CL:$CL,INPUT_DATA!CO:CO))</f>
        <v/>
      </c>
      <c r="H67" s="1282" t="str">
        <f>IF($B67=0,"",_xlfn.XLOOKUP($B67,INPUT_DATA!$CL:$CL,INPUT_DATA!CP:CP))</f>
        <v/>
      </c>
      <c r="I67" s="267" t="str">
        <f>IF($B67=0,"",_xlfn.XLOOKUP($B67,INPUT_DATA!$CL:$CL,INPUT_DATA!CQ:CQ))</f>
        <v/>
      </c>
      <c r="J67" s="1282" t="str">
        <f>IF($B67=0,"",_xlfn.XLOOKUP($B67,INPUT_DATA!$CL:$CL,INPUT_DATA!CR:CR))</f>
        <v/>
      </c>
      <c r="K67" s="267" t="str">
        <f>IF($B67=0,"",_xlfn.XLOOKUP($B67,INPUT_DATA!$CL:$CL,INPUT_DATA!CS:CS))</f>
        <v/>
      </c>
      <c r="L67" s="1282" t="str">
        <f>IF($B67=0,"",_xlfn.XLOOKUP($B67,INPUT_DATA!$CL:$CL,INPUT_DATA!CT:CT))</f>
        <v/>
      </c>
      <c r="M67" s="267" t="str">
        <f>IF($B67=0,"",_xlfn.XLOOKUP($B67,INPUT_DATA!$CL:$CL,INPUT_DATA!CU:CU))</f>
        <v/>
      </c>
      <c r="N67" s="1282" t="str">
        <f>IF($B67=0,"",_xlfn.XLOOKUP($B67,INPUT_DATA!$CL:$CL,INPUT_DATA!CV:CV))</f>
        <v/>
      </c>
      <c r="O67" s="267" t="str">
        <f>IF($B67=0,"",_xlfn.XLOOKUP($B67,INPUT_DATA!$CL:$CL,INPUT_DATA!CW:CW))</f>
        <v/>
      </c>
      <c r="P67" s="1282" t="str">
        <f>IF($B67=0,"",_xlfn.XLOOKUP($B67,INPUT_DATA!$CL:$CL,INPUT_DATA!CX:CX))</f>
        <v/>
      </c>
      <c r="Q67" s="267" t="str">
        <f>IF($B67=0,"",_xlfn.XLOOKUP($B67,INPUT_DATA!$CL:$CL,INPUT_DATA!CY:CY))</f>
        <v/>
      </c>
      <c r="R67" s="1282" t="str">
        <f>IF($B67=0,"",_xlfn.XLOOKUP($B67,INPUT_DATA!$CL:$CL,INPUT_DATA!CZ:CZ))</f>
        <v/>
      </c>
      <c r="S67" s="267" t="str">
        <f>IF($B67=0,"",_xlfn.XLOOKUP($B67,INPUT_DATA!$CL:$CL,INPUT_DATA!DA:DA))</f>
        <v/>
      </c>
      <c r="T67" s="1282" t="str">
        <f>IF($B67=0,"",_xlfn.XLOOKUP($B67,INPUT_DATA!$CL:$CL,INPUT_DATA!DB:DB))</f>
        <v/>
      </c>
      <c r="U67" s="267" t="str">
        <f>IF($B67=0,"",_xlfn.XLOOKUP($B67,INPUT_DATA!$CL:$CL,INPUT_DATA!DC:DC))</f>
        <v/>
      </c>
      <c r="V67" s="1282" t="str">
        <f>IF($B67=0,"",_xlfn.XLOOKUP($B67,INPUT_DATA!$CL:$CL,INPUT_DATA!DD:DD))</f>
        <v/>
      </c>
      <c r="W67" s="267" t="str">
        <f>IF($B67=0,"",_xlfn.XLOOKUP($B67,INPUT_DATA!$CL:$CL,INPUT_DATA!DE:DE))</f>
        <v/>
      </c>
      <c r="X67" s="1282" t="str">
        <f>IF($B67=0,"",_xlfn.XLOOKUP($B67,INPUT_DATA!$CL:$CL,INPUT_DATA!DF:DF))</f>
        <v/>
      </c>
      <c r="Y67" s="267" t="str">
        <f>IF($B67=0,"",_xlfn.XLOOKUP($B67,INPUT_DATA!$CL:$CL,INPUT_DATA!DG:DG))</f>
        <v/>
      </c>
      <c r="Z67" s="1282" t="str">
        <f>IF($B67=0,"",_xlfn.XLOOKUP($B67,INPUT_DATA!$CL:$CL,INPUT_DATA!DH:DH))</f>
        <v/>
      </c>
      <c r="AA67" s="267" t="str">
        <f>IF($B67=0,"",_xlfn.XLOOKUP($B67,INPUT_DATA!$CL:$CL,INPUT_DATA!DI:DI))</f>
        <v/>
      </c>
      <c r="AB67" s="1282" t="str">
        <f>IF($B67=0,"",_xlfn.XLOOKUP($B67,INPUT_DATA!$CL:$CL,INPUT_DATA!DJ:DJ))</f>
        <v/>
      </c>
      <c r="AC67" s="267" t="str">
        <f>IF($B67=0,"",_xlfn.XLOOKUP($B67,INPUT_DATA!$CL:$CL,INPUT_DATA!DK:DK))</f>
        <v/>
      </c>
      <c r="AD67" s="1282" t="str">
        <f>IF($B67=0,"",_xlfn.XLOOKUP($B67,INPUT_DATA!$CL:$CL,INPUT_DATA!DL:DL))</f>
        <v/>
      </c>
    </row>
    <row r="68" spans="2:30">
      <c r="B68" s="1223">
        <f>'03 - Monthly Asset Follow up'!B72</f>
        <v>0</v>
      </c>
      <c r="C68" s="267" t="str">
        <f t="shared" si="1"/>
        <v/>
      </c>
      <c r="D68" s="1282" t="str">
        <f t="shared" si="0"/>
        <v/>
      </c>
      <c r="E68" s="267" t="str">
        <f>IF($B68=0,"",_xlfn.XLOOKUP($B68,INPUT_DATA!$CL:$CL,INPUT_DATA!CM:CM))</f>
        <v/>
      </c>
      <c r="F68" s="1282" t="str">
        <f>IF($B68=0,"",_xlfn.XLOOKUP($B68,INPUT_DATA!$CL:$CL,INPUT_DATA!CN:CN))</f>
        <v/>
      </c>
      <c r="G68" s="267" t="str">
        <f>IF($B68=0,"",_xlfn.XLOOKUP($B68,INPUT_DATA!$CL:$CL,INPUT_DATA!CO:CO))</f>
        <v/>
      </c>
      <c r="H68" s="1282" t="str">
        <f>IF($B68=0,"",_xlfn.XLOOKUP($B68,INPUT_DATA!$CL:$CL,INPUT_DATA!CP:CP))</f>
        <v/>
      </c>
      <c r="I68" s="267" t="str">
        <f>IF($B68=0,"",_xlfn.XLOOKUP($B68,INPUT_DATA!$CL:$CL,INPUT_DATA!CQ:CQ))</f>
        <v/>
      </c>
      <c r="J68" s="1282" t="str">
        <f>IF($B68=0,"",_xlfn.XLOOKUP($B68,INPUT_DATA!$CL:$CL,INPUT_DATA!CR:CR))</f>
        <v/>
      </c>
      <c r="K68" s="267" t="str">
        <f>IF($B68=0,"",_xlfn.XLOOKUP($B68,INPUT_DATA!$CL:$CL,INPUT_DATA!CS:CS))</f>
        <v/>
      </c>
      <c r="L68" s="1282" t="str">
        <f>IF($B68=0,"",_xlfn.XLOOKUP($B68,INPUT_DATA!$CL:$CL,INPUT_DATA!CT:CT))</f>
        <v/>
      </c>
      <c r="M68" s="267" t="str">
        <f>IF($B68=0,"",_xlfn.XLOOKUP($B68,INPUT_DATA!$CL:$CL,INPUT_DATA!CU:CU))</f>
        <v/>
      </c>
      <c r="N68" s="1282" t="str">
        <f>IF($B68=0,"",_xlfn.XLOOKUP($B68,INPUT_DATA!$CL:$CL,INPUT_DATA!CV:CV))</f>
        <v/>
      </c>
      <c r="O68" s="267" t="str">
        <f>IF($B68=0,"",_xlfn.XLOOKUP($B68,INPUT_DATA!$CL:$CL,INPUT_DATA!CW:CW))</f>
        <v/>
      </c>
      <c r="P68" s="1282" t="str">
        <f>IF($B68=0,"",_xlfn.XLOOKUP($B68,INPUT_DATA!$CL:$CL,INPUT_DATA!CX:CX))</f>
        <v/>
      </c>
      <c r="Q68" s="267" t="str">
        <f>IF($B68=0,"",_xlfn.XLOOKUP($B68,INPUT_DATA!$CL:$CL,INPUT_DATA!CY:CY))</f>
        <v/>
      </c>
      <c r="R68" s="1282" t="str">
        <f>IF($B68=0,"",_xlfn.XLOOKUP($B68,INPUT_DATA!$CL:$CL,INPUT_DATA!CZ:CZ))</f>
        <v/>
      </c>
      <c r="S68" s="267" t="str">
        <f>IF($B68=0,"",_xlfn.XLOOKUP($B68,INPUT_DATA!$CL:$CL,INPUT_DATA!DA:DA))</f>
        <v/>
      </c>
      <c r="T68" s="1282" t="str">
        <f>IF($B68=0,"",_xlfn.XLOOKUP($B68,INPUT_DATA!$CL:$CL,INPUT_DATA!DB:DB))</f>
        <v/>
      </c>
      <c r="U68" s="267" t="str">
        <f>IF($B68=0,"",_xlfn.XLOOKUP($B68,INPUT_DATA!$CL:$CL,INPUT_DATA!DC:DC))</f>
        <v/>
      </c>
      <c r="V68" s="1282" t="str">
        <f>IF($B68=0,"",_xlfn.XLOOKUP($B68,INPUT_DATA!$CL:$CL,INPUT_DATA!DD:DD))</f>
        <v/>
      </c>
      <c r="W68" s="267" t="str">
        <f>IF($B68=0,"",_xlfn.XLOOKUP($B68,INPUT_DATA!$CL:$CL,INPUT_DATA!DE:DE))</f>
        <v/>
      </c>
      <c r="X68" s="1282" t="str">
        <f>IF($B68=0,"",_xlfn.XLOOKUP($B68,INPUT_DATA!$CL:$CL,INPUT_DATA!DF:DF))</f>
        <v/>
      </c>
      <c r="Y68" s="267" t="str">
        <f>IF($B68=0,"",_xlfn.XLOOKUP($B68,INPUT_DATA!$CL:$CL,INPUT_DATA!DG:DG))</f>
        <v/>
      </c>
      <c r="Z68" s="1282" t="str">
        <f>IF($B68=0,"",_xlfn.XLOOKUP($B68,INPUT_DATA!$CL:$CL,INPUT_DATA!DH:DH))</f>
        <v/>
      </c>
      <c r="AA68" s="267" t="str">
        <f>IF($B68=0,"",_xlfn.XLOOKUP($B68,INPUT_DATA!$CL:$CL,INPUT_DATA!DI:DI))</f>
        <v/>
      </c>
      <c r="AB68" s="1282" t="str">
        <f>IF($B68=0,"",_xlfn.XLOOKUP($B68,INPUT_DATA!$CL:$CL,INPUT_DATA!DJ:DJ))</f>
        <v/>
      </c>
      <c r="AC68" s="267" t="str">
        <f>IF($B68=0,"",_xlfn.XLOOKUP($B68,INPUT_DATA!$CL:$CL,INPUT_DATA!DK:DK))</f>
        <v/>
      </c>
      <c r="AD68" s="1282" t="str">
        <f>IF($B68=0,"",_xlfn.XLOOKUP($B68,INPUT_DATA!$CL:$CL,INPUT_DATA!DL:DL))</f>
        <v/>
      </c>
    </row>
    <row r="69" spans="2:30">
      <c r="B69" s="1223">
        <f>'03 - Monthly Asset Follow up'!B73</f>
        <v>0</v>
      </c>
      <c r="C69" s="267" t="str">
        <f t="shared" si="1"/>
        <v/>
      </c>
      <c r="D69" s="1282" t="str">
        <f t="shared" si="0"/>
        <v/>
      </c>
      <c r="E69" s="267" t="str">
        <f>IF($B69=0,"",_xlfn.XLOOKUP($B69,INPUT_DATA!$CL:$CL,INPUT_DATA!CM:CM))</f>
        <v/>
      </c>
      <c r="F69" s="1282" t="str">
        <f>IF($B69=0,"",_xlfn.XLOOKUP($B69,INPUT_DATA!$CL:$CL,INPUT_DATA!CN:CN))</f>
        <v/>
      </c>
      <c r="G69" s="267" t="str">
        <f>IF($B69=0,"",_xlfn.XLOOKUP($B69,INPUT_DATA!$CL:$CL,INPUT_DATA!CO:CO))</f>
        <v/>
      </c>
      <c r="H69" s="1282" t="str">
        <f>IF($B69=0,"",_xlfn.XLOOKUP($B69,INPUT_DATA!$CL:$CL,INPUT_DATA!CP:CP))</f>
        <v/>
      </c>
      <c r="I69" s="267" t="str">
        <f>IF($B69=0,"",_xlfn.XLOOKUP($B69,INPUT_DATA!$CL:$CL,INPUT_DATA!CQ:CQ))</f>
        <v/>
      </c>
      <c r="J69" s="1282" t="str">
        <f>IF($B69=0,"",_xlfn.XLOOKUP($B69,INPUT_DATA!$CL:$CL,INPUT_DATA!CR:CR))</f>
        <v/>
      </c>
      <c r="K69" s="267" t="str">
        <f>IF($B69=0,"",_xlfn.XLOOKUP($B69,INPUT_DATA!$CL:$CL,INPUT_DATA!CS:CS))</f>
        <v/>
      </c>
      <c r="L69" s="1282" t="str">
        <f>IF($B69=0,"",_xlfn.XLOOKUP($B69,INPUT_DATA!$CL:$CL,INPUT_DATA!CT:CT))</f>
        <v/>
      </c>
      <c r="M69" s="267" t="str">
        <f>IF($B69=0,"",_xlfn.XLOOKUP($B69,INPUT_DATA!$CL:$CL,INPUT_DATA!CU:CU))</f>
        <v/>
      </c>
      <c r="N69" s="1282" t="str">
        <f>IF($B69=0,"",_xlfn.XLOOKUP($B69,INPUT_DATA!$CL:$CL,INPUT_DATA!CV:CV))</f>
        <v/>
      </c>
      <c r="O69" s="267" t="str">
        <f>IF($B69=0,"",_xlfn.XLOOKUP($B69,INPUT_DATA!$CL:$CL,INPUT_DATA!CW:CW))</f>
        <v/>
      </c>
      <c r="P69" s="1282" t="str">
        <f>IF($B69=0,"",_xlfn.XLOOKUP($B69,INPUT_DATA!$CL:$CL,INPUT_DATA!CX:CX))</f>
        <v/>
      </c>
      <c r="Q69" s="267" t="str">
        <f>IF($B69=0,"",_xlfn.XLOOKUP($B69,INPUT_DATA!$CL:$CL,INPUT_DATA!CY:CY))</f>
        <v/>
      </c>
      <c r="R69" s="1282" t="str">
        <f>IF($B69=0,"",_xlfn.XLOOKUP($B69,INPUT_DATA!$CL:$CL,INPUT_DATA!CZ:CZ))</f>
        <v/>
      </c>
      <c r="S69" s="267" t="str">
        <f>IF($B69=0,"",_xlfn.XLOOKUP($B69,INPUT_DATA!$CL:$CL,INPUT_DATA!DA:DA))</f>
        <v/>
      </c>
      <c r="T69" s="1282" t="str">
        <f>IF($B69=0,"",_xlfn.XLOOKUP($B69,INPUT_DATA!$CL:$CL,INPUT_DATA!DB:DB))</f>
        <v/>
      </c>
      <c r="U69" s="267" t="str">
        <f>IF($B69=0,"",_xlfn.XLOOKUP($B69,INPUT_DATA!$CL:$CL,INPUT_DATA!DC:DC))</f>
        <v/>
      </c>
      <c r="V69" s="1282" t="str">
        <f>IF($B69=0,"",_xlfn.XLOOKUP($B69,INPUT_DATA!$CL:$CL,INPUT_DATA!DD:DD))</f>
        <v/>
      </c>
      <c r="W69" s="267" t="str">
        <f>IF($B69=0,"",_xlfn.XLOOKUP($B69,INPUT_DATA!$CL:$CL,INPUT_DATA!DE:DE))</f>
        <v/>
      </c>
      <c r="X69" s="1282" t="str">
        <f>IF($B69=0,"",_xlfn.XLOOKUP($B69,INPUT_DATA!$CL:$CL,INPUT_DATA!DF:DF))</f>
        <v/>
      </c>
      <c r="Y69" s="267" t="str">
        <f>IF($B69=0,"",_xlfn.XLOOKUP($B69,INPUT_DATA!$CL:$CL,INPUT_DATA!DG:DG))</f>
        <v/>
      </c>
      <c r="Z69" s="1282" t="str">
        <f>IF($B69=0,"",_xlfn.XLOOKUP($B69,INPUT_DATA!$CL:$CL,INPUT_DATA!DH:DH))</f>
        <v/>
      </c>
      <c r="AA69" s="267" t="str">
        <f>IF($B69=0,"",_xlfn.XLOOKUP($B69,INPUT_DATA!$CL:$CL,INPUT_DATA!DI:DI))</f>
        <v/>
      </c>
      <c r="AB69" s="1282" t="str">
        <f>IF($B69=0,"",_xlfn.XLOOKUP($B69,INPUT_DATA!$CL:$CL,INPUT_DATA!DJ:DJ))</f>
        <v/>
      </c>
      <c r="AC69" s="267" t="str">
        <f>IF($B69=0,"",_xlfn.XLOOKUP($B69,INPUT_DATA!$CL:$CL,INPUT_DATA!DK:DK))</f>
        <v/>
      </c>
      <c r="AD69" s="1282" t="str">
        <f>IF($B69=0,"",_xlfn.XLOOKUP($B69,INPUT_DATA!$CL:$CL,INPUT_DATA!DL:DL))</f>
        <v/>
      </c>
    </row>
    <row r="70" spans="2:30">
      <c r="B70" s="1223">
        <f>'03 - Monthly Asset Follow up'!B74</f>
        <v>0</v>
      </c>
      <c r="C70" s="267" t="str">
        <f t="shared" si="1"/>
        <v/>
      </c>
      <c r="D70" s="1282" t="str">
        <f t="shared" si="0"/>
        <v/>
      </c>
      <c r="E70" s="267" t="str">
        <f>IF($B70=0,"",_xlfn.XLOOKUP($B70,INPUT_DATA!$CL:$CL,INPUT_DATA!CM:CM))</f>
        <v/>
      </c>
      <c r="F70" s="1282" t="str">
        <f>IF($B70=0,"",_xlfn.XLOOKUP($B70,INPUT_DATA!$CL:$CL,INPUT_DATA!CN:CN))</f>
        <v/>
      </c>
      <c r="G70" s="267" t="str">
        <f>IF($B70=0,"",_xlfn.XLOOKUP($B70,INPUT_DATA!$CL:$CL,INPUT_DATA!CO:CO))</f>
        <v/>
      </c>
      <c r="H70" s="1282" t="str">
        <f>IF($B70=0,"",_xlfn.XLOOKUP($B70,INPUT_DATA!$CL:$CL,INPUT_DATA!CP:CP))</f>
        <v/>
      </c>
      <c r="I70" s="267" t="str">
        <f>IF($B70=0,"",_xlfn.XLOOKUP($B70,INPUT_DATA!$CL:$CL,INPUT_DATA!CQ:CQ))</f>
        <v/>
      </c>
      <c r="J70" s="1282" t="str">
        <f>IF($B70=0,"",_xlfn.XLOOKUP($B70,INPUT_DATA!$CL:$CL,INPUT_DATA!CR:CR))</f>
        <v/>
      </c>
      <c r="K70" s="267" t="str">
        <f>IF($B70=0,"",_xlfn.XLOOKUP($B70,INPUT_DATA!$CL:$CL,INPUT_DATA!CS:CS))</f>
        <v/>
      </c>
      <c r="L70" s="1282" t="str">
        <f>IF($B70=0,"",_xlfn.XLOOKUP($B70,INPUT_DATA!$CL:$CL,INPUT_DATA!CT:CT))</f>
        <v/>
      </c>
      <c r="M70" s="267" t="str">
        <f>IF($B70=0,"",_xlfn.XLOOKUP($B70,INPUT_DATA!$CL:$CL,INPUT_DATA!CU:CU))</f>
        <v/>
      </c>
      <c r="N70" s="1282" t="str">
        <f>IF($B70=0,"",_xlfn.XLOOKUP($B70,INPUT_DATA!$CL:$CL,INPUT_DATA!CV:CV))</f>
        <v/>
      </c>
      <c r="O70" s="267" t="str">
        <f>IF($B70=0,"",_xlfn.XLOOKUP($B70,INPUT_DATA!$CL:$CL,INPUT_DATA!CW:CW))</f>
        <v/>
      </c>
      <c r="P70" s="1282" t="str">
        <f>IF($B70=0,"",_xlfn.XLOOKUP($B70,INPUT_DATA!$CL:$CL,INPUT_DATA!CX:CX))</f>
        <v/>
      </c>
      <c r="Q70" s="267" t="str">
        <f>IF($B70=0,"",_xlfn.XLOOKUP($B70,INPUT_DATA!$CL:$CL,INPUT_DATA!CY:CY))</f>
        <v/>
      </c>
      <c r="R70" s="1282" t="str">
        <f>IF($B70=0,"",_xlfn.XLOOKUP($B70,INPUT_DATA!$CL:$CL,INPUT_DATA!CZ:CZ))</f>
        <v/>
      </c>
      <c r="S70" s="267" t="str">
        <f>IF($B70=0,"",_xlfn.XLOOKUP($B70,INPUT_DATA!$CL:$CL,INPUT_DATA!DA:DA))</f>
        <v/>
      </c>
      <c r="T70" s="1282" t="str">
        <f>IF($B70=0,"",_xlfn.XLOOKUP($B70,INPUT_DATA!$CL:$CL,INPUT_DATA!DB:DB))</f>
        <v/>
      </c>
      <c r="U70" s="267" t="str">
        <f>IF($B70=0,"",_xlfn.XLOOKUP($B70,INPUT_DATA!$CL:$CL,INPUT_DATA!DC:DC))</f>
        <v/>
      </c>
      <c r="V70" s="1282" t="str">
        <f>IF($B70=0,"",_xlfn.XLOOKUP($B70,INPUT_DATA!$CL:$CL,INPUT_DATA!DD:DD))</f>
        <v/>
      </c>
      <c r="W70" s="267" t="str">
        <f>IF($B70=0,"",_xlfn.XLOOKUP($B70,INPUT_DATA!$CL:$CL,INPUT_DATA!DE:DE))</f>
        <v/>
      </c>
      <c r="X70" s="1282" t="str">
        <f>IF($B70=0,"",_xlfn.XLOOKUP($B70,INPUT_DATA!$CL:$CL,INPUT_DATA!DF:DF))</f>
        <v/>
      </c>
      <c r="Y70" s="267" t="str">
        <f>IF($B70=0,"",_xlfn.XLOOKUP($B70,INPUT_DATA!$CL:$CL,INPUT_DATA!DG:DG))</f>
        <v/>
      </c>
      <c r="Z70" s="1282" t="str">
        <f>IF($B70=0,"",_xlfn.XLOOKUP($B70,INPUT_DATA!$CL:$CL,INPUT_DATA!DH:DH))</f>
        <v/>
      </c>
      <c r="AA70" s="267" t="str">
        <f>IF($B70=0,"",_xlfn.XLOOKUP($B70,INPUT_DATA!$CL:$CL,INPUT_DATA!DI:DI))</f>
        <v/>
      </c>
      <c r="AB70" s="1282" t="str">
        <f>IF($B70=0,"",_xlfn.XLOOKUP($B70,INPUT_DATA!$CL:$CL,INPUT_DATA!DJ:DJ))</f>
        <v/>
      </c>
      <c r="AC70" s="267" t="str">
        <f>IF($B70=0,"",_xlfn.XLOOKUP($B70,INPUT_DATA!$CL:$CL,INPUT_DATA!DK:DK))</f>
        <v/>
      </c>
      <c r="AD70" s="1282" t="str">
        <f>IF($B70=0,"",_xlfn.XLOOKUP($B70,INPUT_DATA!$CL:$CL,INPUT_DATA!DL:DL))</f>
        <v/>
      </c>
    </row>
    <row r="71" spans="2:30">
      <c r="B71" s="1223">
        <f>'03 - Monthly Asset Follow up'!B75</f>
        <v>0</v>
      </c>
      <c r="C71" s="267" t="str">
        <f t="shared" si="1"/>
        <v/>
      </c>
      <c r="D71" s="1282" t="str">
        <f t="shared" si="0"/>
        <v/>
      </c>
      <c r="E71" s="267" t="str">
        <f>IF($B71=0,"",_xlfn.XLOOKUP($B71,INPUT_DATA!$CL:$CL,INPUT_DATA!CM:CM))</f>
        <v/>
      </c>
      <c r="F71" s="1282" t="str">
        <f>IF($B71=0,"",_xlfn.XLOOKUP($B71,INPUT_DATA!$CL:$CL,INPUT_DATA!CN:CN))</f>
        <v/>
      </c>
      <c r="G71" s="267" t="str">
        <f>IF($B71=0,"",_xlfn.XLOOKUP($B71,INPUT_DATA!$CL:$CL,INPUT_DATA!CO:CO))</f>
        <v/>
      </c>
      <c r="H71" s="1282" t="str">
        <f>IF($B71=0,"",_xlfn.XLOOKUP($B71,INPUT_DATA!$CL:$CL,INPUT_DATA!CP:CP))</f>
        <v/>
      </c>
      <c r="I71" s="267" t="str">
        <f>IF($B71=0,"",_xlfn.XLOOKUP($B71,INPUT_DATA!$CL:$CL,INPUT_DATA!CQ:CQ))</f>
        <v/>
      </c>
      <c r="J71" s="1282" t="str">
        <f>IF($B71=0,"",_xlfn.XLOOKUP($B71,INPUT_DATA!$CL:$CL,INPUT_DATA!CR:CR))</f>
        <v/>
      </c>
      <c r="K71" s="267" t="str">
        <f>IF($B71=0,"",_xlfn.XLOOKUP($B71,INPUT_DATA!$CL:$CL,INPUT_DATA!CS:CS))</f>
        <v/>
      </c>
      <c r="L71" s="1282" t="str">
        <f>IF($B71=0,"",_xlfn.XLOOKUP($B71,INPUT_DATA!$CL:$CL,INPUT_DATA!CT:CT))</f>
        <v/>
      </c>
      <c r="M71" s="267" t="str">
        <f>IF($B71=0,"",_xlfn.XLOOKUP($B71,INPUT_DATA!$CL:$CL,INPUT_DATA!CU:CU))</f>
        <v/>
      </c>
      <c r="N71" s="1282" t="str">
        <f>IF($B71=0,"",_xlfn.XLOOKUP($B71,INPUT_DATA!$CL:$CL,INPUT_DATA!CV:CV))</f>
        <v/>
      </c>
      <c r="O71" s="267" t="str">
        <f>IF($B71=0,"",_xlfn.XLOOKUP($B71,INPUT_DATA!$CL:$CL,INPUT_DATA!CW:CW))</f>
        <v/>
      </c>
      <c r="P71" s="1282" t="str">
        <f>IF($B71=0,"",_xlfn.XLOOKUP($B71,INPUT_DATA!$CL:$CL,INPUT_DATA!CX:CX))</f>
        <v/>
      </c>
      <c r="Q71" s="267" t="str">
        <f>IF($B71=0,"",_xlfn.XLOOKUP($B71,INPUT_DATA!$CL:$CL,INPUT_DATA!CY:CY))</f>
        <v/>
      </c>
      <c r="R71" s="1282" t="str">
        <f>IF($B71=0,"",_xlfn.XLOOKUP($B71,INPUT_DATA!$CL:$CL,INPUT_DATA!CZ:CZ))</f>
        <v/>
      </c>
      <c r="S71" s="267" t="str">
        <f>IF($B71=0,"",_xlfn.XLOOKUP($B71,INPUT_DATA!$CL:$CL,INPUT_DATA!DA:DA))</f>
        <v/>
      </c>
      <c r="T71" s="1282" t="str">
        <f>IF($B71=0,"",_xlfn.XLOOKUP($B71,INPUT_DATA!$CL:$CL,INPUT_DATA!DB:DB))</f>
        <v/>
      </c>
      <c r="U71" s="267" t="str">
        <f>IF($B71=0,"",_xlfn.XLOOKUP($B71,INPUT_DATA!$CL:$CL,INPUT_DATA!DC:DC))</f>
        <v/>
      </c>
      <c r="V71" s="1282" t="str">
        <f>IF($B71=0,"",_xlfn.XLOOKUP($B71,INPUT_DATA!$CL:$CL,INPUT_DATA!DD:DD))</f>
        <v/>
      </c>
      <c r="W71" s="267" t="str">
        <f>IF($B71=0,"",_xlfn.XLOOKUP($B71,INPUT_DATA!$CL:$CL,INPUT_DATA!DE:DE))</f>
        <v/>
      </c>
      <c r="X71" s="1282" t="str">
        <f>IF($B71=0,"",_xlfn.XLOOKUP($B71,INPUT_DATA!$CL:$CL,INPUT_DATA!DF:DF))</f>
        <v/>
      </c>
      <c r="Y71" s="267" t="str">
        <f>IF($B71=0,"",_xlfn.XLOOKUP($B71,INPUT_DATA!$CL:$CL,INPUT_DATA!DG:DG))</f>
        <v/>
      </c>
      <c r="Z71" s="1282" t="str">
        <f>IF($B71=0,"",_xlfn.XLOOKUP($B71,INPUT_DATA!$CL:$CL,INPUT_DATA!DH:DH))</f>
        <v/>
      </c>
      <c r="AA71" s="267" t="str">
        <f>IF($B71=0,"",_xlfn.XLOOKUP($B71,INPUT_DATA!$CL:$CL,INPUT_DATA!DI:DI))</f>
        <v/>
      </c>
      <c r="AB71" s="1282" t="str">
        <f>IF($B71=0,"",_xlfn.XLOOKUP($B71,INPUT_DATA!$CL:$CL,INPUT_DATA!DJ:DJ))</f>
        <v/>
      </c>
      <c r="AC71" s="267" t="str">
        <f>IF($B71=0,"",_xlfn.XLOOKUP($B71,INPUT_DATA!$CL:$CL,INPUT_DATA!DK:DK))</f>
        <v/>
      </c>
      <c r="AD71" s="1282" t="str">
        <f>IF($B71=0,"",_xlfn.XLOOKUP($B71,INPUT_DATA!$CL:$CL,INPUT_DATA!DL:DL))</f>
        <v/>
      </c>
    </row>
    <row r="72" spans="2:30">
      <c r="B72" s="1284">
        <f>'03 - Monthly Asset Follow up'!B76</f>
        <v>0</v>
      </c>
      <c r="C72" s="1224" t="str">
        <f t="shared" si="1"/>
        <v/>
      </c>
      <c r="D72" s="1283" t="str">
        <f t="shared" si="0"/>
        <v/>
      </c>
      <c r="E72" s="1224" t="str">
        <f>IF($B72=0,"",_xlfn.XLOOKUP($B72,INPUT_DATA!$CL:$CL,INPUT_DATA!CM:CM))</f>
        <v/>
      </c>
      <c r="F72" s="1283" t="str">
        <f>IF($B72=0,"",_xlfn.XLOOKUP($B72,INPUT_DATA!$CL:$CL,INPUT_DATA!CN:CN))</f>
        <v/>
      </c>
      <c r="G72" s="1224" t="str">
        <f>IF($B72=0,"",_xlfn.XLOOKUP($B72,INPUT_DATA!$CL:$CL,INPUT_DATA!CO:CO))</f>
        <v/>
      </c>
      <c r="H72" s="1283" t="str">
        <f>IF($B72=0,"",_xlfn.XLOOKUP($B72,INPUT_DATA!$CL:$CL,INPUT_DATA!CP:CP))</f>
        <v/>
      </c>
      <c r="I72" s="1224" t="str">
        <f>IF($B72=0,"",_xlfn.XLOOKUP($B72,INPUT_DATA!$CL:$CL,INPUT_DATA!CQ:CQ))</f>
        <v/>
      </c>
      <c r="J72" s="1283" t="str">
        <f>IF($B72=0,"",_xlfn.XLOOKUP($B72,INPUT_DATA!$CL:$CL,INPUT_DATA!CR:CR))</f>
        <v/>
      </c>
      <c r="K72" s="1224" t="str">
        <f>IF($B72=0,"",_xlfn.XLOOKUP($B72,INPUT_DATA!$CL:$CL,INPUT_DATA!CS:CS))</f>
        <v/>
      </c>
      <c r="L72" s="1283" t="str">
        <f>IF($B72=0,"",_xlfn.XLOOKUP($B72,INPUT_DATA!$CL:$CL,INPUT_DATA!CT:CT))</f>
        <v/>
      </c>
      <c r="M72" s="1224" t="str">
        <f>IF($B72=0,"",_xlfn.XLOOKUP($B72,INPUT_DATA!$CL:$CL,INPUT_DATA!CU:CU))</f>
        <v/>
      </c>
      <c r="N72" s="1283" t="str">
        <f>IF($B72=0,"",_xlfn.XLOOKUP($B72,INPUT_DATA!$CL:$CL,INPUT_DATA!CV:CV))</f>
        <v/>
      </c>
      <c r="O72" s="1224" t="str">
        <f>IF($B72=0,"",_xlfn.XLOOKUP($B72,INPUT_DATA!$CL:$CL,INPUT_DATA!CW:CW))</f>
        <v/>
      </c>
      <c r="P72" s="1283" t="str">
        <f>IF($B72=0,"",_xlfn.XLOOKUP($B72,INPUT_DATA!$CL:$CL,INPUT_DATA!CX:CX))</f>
        <v/>
      </c>
      <c r="Q72" s="1224" t="str">
        <f>IF($B72=0,"",_xlfn.XLOOKUP($B72,INPUT_DATA!$CL:$CL,INPUT_DATA!CY:CY))</f>
        <v/>
      </c>
      <c r="R72" s="1283" t="str">
        <f>IF($B72=0,"",_xlfn.XLOOKUP($B72,INPUT_DATA!$CL:$CL,INPUT_DATA!CZ:CZ))</f>
        <v/>
      </c>
      <c r="S72" s="1224" t="str">
        <f>IF($B72=0,"",_xlfn.XLOOKUP($B72,INPUT_DATA!$CL:$CL,INPUT_DATA!DA:DA))</f>
        <v/>
      </c>
      <c r="T72" s="1283" t="str">
        <f>IF($B72=0,"",_xlfn.XLOOKUP($B72,INPUT_DATA!$CL:$CL,INPUT_DATA!DB:DB))</f>
        <v/>
      </c>
      <c r="U72" s="1224" t="str">
        <f>IF($B72=0,"",_xlfn.XLOOKUP($B72,INPUT_DATA!$CL:$CL,INPUT_DATA!DC:DC))</f>
        <v/>
      </c>
      <c r="V72" s="1283" t="str">
        <f>IF($B72=0,"",_xlfn.XLOOKUP($B72,INPUT_DATA!$CL:$CL,INPUT_DATA!DD:DD))</f>
        <v/>
      </c>
      <c r="W72" s="1224" t="str">
        <f>IF($B72=0,"",_xlfn.XLOOKUP($B72,INPUT_DATA!$CL:$CL,INPUT_DATA!DE:DE))</f>
        <v/>
      </c>
      <c r="X72" s="1283" t="str">
        <f>IF($B72=0,"",_xlfn.XLOOKUP($B72,INPUT_DATA!$CL:$CL,INPUT_DATA!DF:DF))</f>
        <v/>
      </c>
      <c r="Y72" s="1224" t="str">
        <f>IF($B72=0,"",_xlfn.XLOOKUP($B72,INPUT_DATA!$CL:$CL,INPUT_DATA!DG:DG))</f>
        <v/>
      </c>
      <c r="Z72" s="1283" t="str">
        <f>IF($B72=0,"",_xlfn.XLOOKUP($B72,INPUT_DATA!$CL:$CL,INPUT_DATA!DH:DH))</f>
        <v/>
      </c>
      <c r="AA72" s="1224" t="str">
        <f>IF($B72=0,"",_xlfn.XLOOKUP($B72,INPUT_DATA!$CL:$CL,INPUT_DATA!DI:DI))</f>
        <v/>
      </c>
      <c r="AB72" s="1283" t="str">
        <f>IF($B72=0,"",_xlfn.XLOOKUP($B72,INPUT_DATA!$CL:$CL,INPUT_DATA!DJ:DJ))</f>
        <v/>
      </c>
      <c r="AC72" s="1224" t="str">
        <f>IF($B72=0,"",_xlfn.XLOOKUP($B72,INPUT_DATA!$CL:$CL,INPUT_DATA!DK:DK))</f>
        <v/>
      </c>
      <c r="AD72" s="1283" t="str">
        <f>IF($B72=0,"",_xlfn.XLOOKUP($B72,INPUT_DATA!$CL:$CL,INPUT_DATA!DL:DL))</f>
        <v/>
      </c>
    </row>
  </sheetData>
  <mergeCells count="4">
    <mergeCell ref="B11:B12"/>
    <mergeCell ref="C11:C12"/>
    <mergeCell ref="E11:AD11"/>
    <mergeCell ref="D11:D12"/>
  </mergeCells>
  <conditionalFormatting sqref="B12:B72">
    <cfRule type="cellIs" dxfId="53"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249977111117893"/>
  </sheetPr>
  <dimension ref="A1:L72"/>
  <sheetViews>
    <sheetView showGridLines="0" zoomScale="80" zoomScaleNormal="80" workbookViewId="0">
      <selection activeCell="K12" sqref="K12"/>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53"/>
      <c r="G2" s="253"/>
      <c r="H2" s="253"/>
      <c r="I2" s="37"/>
      <c r="J2" s="37"/>
      <c r="K2" s="37"/>
    </row>
    <row r="3" spans="1:12" ht="14.5" customHeight="1">
      <c r="A3" s="35"/>
      <c r="B3" s="37"/>
      <c r="C3" s="37"/>
      <c r="D3" s="37"/>
      <c r="E3" s="261"/>
      <c r="F3" s="268"/>
      <c r="G3" s="1234" t="s">
        <v>103</v>
      </c>
      <c r="H3" s="1234">
        <f>'00 - Cover'!$F$17</f>
        <v>45688</v>
      </c>
      <c r="I3" s="39"/>
      <c r="J3" s="39"/>
      <c r="K3" s="39"/>
    </row>
    <row r="4" spans="1:12" ht="14.5" customHeight="1">
      <c r="A4" s="35"/>
      <c r="B4" s="37"/>
      <c r="C4" s="37"/>
      <c r="D4" s="37"/>
      <c r="E4" s="261"/>
      <c r="F4" s="268"/>
      <c r="G4" s="1234" t="s">
        <v>4</v>
      </c>
      <c r="H4" s="1234">
        <f>'00 - Cover'!$F$19</f>
        <v>45708</v>
      </c>
      <c r="I4" s="39"/>
      <c r="J4" s="39"/>
      <c r="K4" s="39"/>
    </row>
    <row r="5" spans="1:12" ht="14.5" customHeight="1">
      <c r="A5" s="35"/>
      <c r="B5" s="37"/>
      <c r="C5" s="37"/>
      <c r="D5" s="37"/>
      <c r="E5" s="261"/>
      <c r="F5" s="268"/>
      <c r="G5" s="1234" t="s">
        <v>5</v>
      </c>
      <c r="H5" s="1234">
        <f>'00 - Cover'!$F$20</f>
        <v>45715</v>
      </c>
      <c r="I5" s="39"/>
      <c r="J5" s="39"/>
      <c r="K5" s="39"/>
    </row>
    <row r="6" spans="1:12" ht="14.5" customHeight="1">
      <c r="A6" s="35"/>
      <c r="B6" s="37"/>
      <c r="C6" s="37"/>
      <c r="D6" s="37"/>
      <c r="E6" s="261"/>
      <c r="F6" s="268"/>
      <c r="G6" s="88"/>
      <c r="H6" s="269"/>
      <c r="I6" s="37"/>
      <c r="J6" s="37"/>
      <c r="K6" s="37"/>
    </row>
    <row r="7" spans="1:12">
      <c r="A7" s="35"/>
      <c r="B7" s="37"/>
      <c r="C7" s="37"/>
      <c r="D7" s="37"/>
      <c r="E7" s="37"/>
      <c r="F7" s="37"/>
      <c r="G7" s="37"/>
      <c r="H7" s="37"/>
      <c r="I7" s="37"/>
      <c r="J7" s="37"/>
      <c r="K7" s="37"/>
      <c r="L7" s="37"/>
    </row>
    <row r="8" spans="1:12">
      <c r="A8" s="236"/>
      <c r="J8" s="37"/>
      <c r="K8" s="37"/>
      <c r="L8" s="37"/>
    </row>
    <row r="9" spans="1:12" ht="15.5">
      <c r="B9" s="43" t="s">
        <v>647</v>
      </c>
      <c r="C9" s="44"/>
      <c r="D9" s="45"/>
      <c r="E9" s="45"/>
      <c r="F9" s="45"/>
      <c r="G9" s="45"/>
      <c r="H9" s="45"/>
      <c r="I9" s="45"/>
      <c r="J9" s="37"/>
      <c r="K9" s="37"/>
      <c r="L9" s="37"/>
    </row>
    <row r="10" spans="1:12" ht="15" thickBot="1">
      <c r="J10" s="37"/>
      <c r="K10" s="37"/>
      <c r="L10" s="37"/>
    </row>
    <row r="11" spans="1:12" ht="55.5" customHeight="1" thickBot="1">
      <c r="A11" s="242"/>
      <c r="B11" s="270" t="s">
        <v>114</v>
      </c>
      <c r="C11" s="271" t="s">
        <v>115</v>
      </c>
      <c r="D11" s="271" t="s">
        <v>116</v>
      </c>
      <c r="E11" s="271" t="s">
        <v>117</v>
      </c>
      <c r="F11" s="271" t="s">
        <v>118</v>
      </c>
      <c r="G11" s="271" t="s">
        <v>119</v>
      </c>
      <c r="H11" s="272" t="s">
        <v>120</v>
      </c>
    </row>
    <row r="12" spans="1:12" ht="15" thickTop="1">
      <c r="A12" s="242"/>
      <c r="B12" s="273">
        <f>'03 - Monthly Asset Follow up'!B17</f>
        <v>45688</v>
      </c>
      <c r="C12" s="274">
        <f>IF($B12=0,"",'03 - Monthly Asset Follow up'!D17)</f>
        <v>0</v>
      </c>
      <c r="D12" s="275">
        <f t="shared" ref="D12:H27" si="0">IF($B12=0,"",IF(D13="",C12,C12+D13))</f>
        <v>8182368484.4700003</v>
      </c>
      <c r="E12" s="514">
        <f>'03 - Monthly Asset Follow up'!K17</f>
        <v>411919.03</v>
      </c>
      <c r="F12" s="275">
        <f>IF($B12=0,"",IF(F13="",E12,E12+F13))</f>
        <v>1018874.13</v>
      </c>
      <c r="G12" s="274">
        <f>IF($B12=0,"",'04 - Monthly Collection'!AM13)</f>
        <v>1637.84</v>
      </c>
      <c r="H12" s="276">
        <f>IF($B12=0,"",IF(H13="",G12,G12+H13))</f>
        <v>52905.929999999993</v>
      </c>
    </row>
    <row r="13" spans="1:12">
      <c r="A13" s="242"/>
      <c r="B13" s="266">
        <v>45657</v>
      </c>
      <c r="C13" s="267">
        <v>0</v>
      </c>
      <c r="D13" s="277">
        <v>8182368484.4700003</v>
      </c>
      <c r="E13" s="515">
        <v>282412.90999999997</v>
      </c>
      <c r="F13" s="277">
        <v>606955.1</v>
      </c>
      <c r="G13" s="1783">
        <v>50914.85</v>
      </c>
      <c r="H13" s="1784">
        <v>51268.09</v>
      </c>
    </row>
    <row r="14" spans="1:12">
      <c r="A14" s="242"/>
      <c r="B14" s="266">
        <v>45626</v>
      </c>
      <c r="C14" s="267">
        <v>0</v>
      </c>
      <c r="D14" s="277">
        <v>8182368484.4700003</v>
      </c>
      <c r="E14" s="515">
        <v>259157.33</v>
      </c>
      <c r="F14" s="277">
        <v>324542.19</v>
      </c>
      <c r="G14" s="267">
        <v>-558.57000000000005</v>
      </c>
      <c r="H14" s="278">
        <v>353.2399999999999</v>
      </c>
    </row>
    <row r="15" spans="1:12">
      <c r="B15" s="266">
        <v>45596</v>
      </c>
      <c r="C15" s="267">
        <v>0</v>
      </c>
      <c r="D15" s="277">
        <v>8182368484.4700003</v>
      </c>
      <c r="E15" s="515">
        <v>65384.86</v>
      </c>
      <c r="F15" s="277">
        <v>65384.86</v>
      </c>
      <c r="G15" s="267">
        <v>911.81</v>
      </c>
      <c r="H15" s="278">
        <v>911.81</v>
      </c>
    </row>
    <row r="16" spans="1:12">
      <c r="B16" s="266">
        <v>45565</v>
      </c>
      <c r="C16" s="267">
        <v>8182368484.4700003</v>
      </c>
      <c r="D16" s="277">
        <v>8182368484.4700003</v>
      </c>
      <c r="E16" s="515">
        <v>0</v>
      </c>
      <c r="F16" s="277">
        <v>0</v>
      </c>
      <c r="G16" s="267">
        <v>0</v>
      </c>
      <c r="H16" s="278">
        <v>0</v>
      </c>
    </row>
    <row r="17" spans="2:8">
      <c r="B17" s="266">
        <f>'03 - Monthly Asset Follow up'!B22</f>
        <v>0</v>
      </c>
      <c r="C17" s="267" t="str">
        <f>IF($B17=0,"",'03 - Monthly Asset Follow up'!D22)</f>
        <v/>
      </c>
      <c r="D17" s="277" t="str">
        <f>IF($B17=0,"",IF(D18="",C17,C17+D18))</f>
        <v/>
      </c>
      <c r="E17" s="515" t="str">
        <f>IF($B17=0,"",_xlfn.XLOOKUP($B17,INPUT_DATA!$CL:$CL,INPUT_DATA!DM:DM))</f>
        <v/>
      </c>
      <c r="F17" s="277" t="str">
        <f t="shared" si="0"/>
        <v/>
      </c>
      <c r="G17" s="267" t="str">
        <f>IF($B17=0,"",'04 - Monthly Collection'!AA18)</f>
        <v/>
      </c>
      <c r="H17" s="278" t="str">
        <f t="shared" si="0"/>
        <v/>
      </c>
    </row>
    <row r="18" spans="2:8">
      <c r="B18" s="266">
        <f>'03 - Monthly Asset Follow up'!B23</f>
        <v>0</v>
      </c>
      <c r="C18" s="267" t="str">
        <f>IF($B18=0,"",'03 - Monthly Asset Follow up'!D23)</f>
        <v/>
      </c>
      <c r="D18" s="277" t="str">
        <f t="shared" ref="D18:D72" si="1">IF($B18=0,"",IF(D19="",C18,C18+D19))</f>
        <v/>
      </c>
      <c r="E18" s="515" t="str">
        <f>IF($B18=0,"",_xlfn.XLOOKUP($B18,INPUT_DATA!$CL:$CL,INPUT_DATA!DM:DM))</f>
        <v/>
      </c>
      <c r="F18" s="277" t="str">
        <f t="shared" si="0"/>
        <v/>
      </c>
      <c r="G18" s="267" t="str">
        <f>IF($B18=0,"",'04 - Monthly Collection'!AA19)</f>
        <v/>
      </c>
      <c r="H18" s="278" t="str">
        <f t="shared" si="0"/>
        <v/>
      </c>
    </row>
    <row r="19" spans="2:8">
      <c r="B19" s="266">
        <f>'03 - Monthly Asset Follow up'!B24</f>
        <v>0</v>
      </c>
      <c r="C19" s="267" t="str">
        <f>IF($B19=0,"",'03 - Monthly Asset Follow up'!D24)</f>
        <v/>
      </c>
      <c r="D19" s="277" t="str">
        <f t="shared" si="1"/>
        <v/>
      </c>
      <c r="E19" s="515" t="str">
        <f>IF($B19=0,"",_xlfn.XLOOKUP($B19,INPUT_DATA!$CL:$CL,INPUT_DATA!DM:DM))</f>
        <v/>
      </c>
      <c r="F19" s="277" t="str">
        <f t="shared" si="0"/>
        <v/>
      </c>
      <c r="G19" s="267" t="str">
        <f>IF($B19=0,"",'04 - Monthly Collection'!AA20)</f>
        <v/>
      </c>
      <c r="H19" s="278" t="str">
        <f t="shared" si="0"/>
        <v/>
      </c>
    </row>
    <row r="20" spans="2:8">
      <c r="B20" s="266">
        <f>'03 - Monthly Asset Follow up'!B25</f>
        <v>0</v>
      </c>
      <c r="C20" s="267" t="str">
        <f>IF($B20=0,"",'03 - Monthly Asset Follow up'!D25)</f>
        <v/>
      </c>
      <c r="D20" s="277" t="str">
        <f t="shared" si="1"/>
        <v/>
      </c>
      <c r="E20" s="515" t="str">
        <f>IF($B20=0,"",_xlfn.XLOOKUP($B20,INPUT_DATA!$CL:$CL,INPUT_DATA!DM:DM))</f>
        <v/>
      </c>
      <c r="F20" s="277" t="str">
        <f t="shared" si="0"/>
        <v/>
      </c>
      <c r="G20" s="267" t="str">
        <f>IF($B20=0,"",'04 - Monthly Collection'!AA21)</f>
        <v/>
      </c>
      <c r="H20" s="278" t="str">
        <f t="shared" si="0"/>
        <v/>
      </c>
    </row>
    <row r="21" spans="2:8">
      <c r="B21" s="266">
        <f>'03 - Monthly Asset Follow up'!B26</f>
        <v>0</v>
      </c>
      <c r="C21" s="267" t="str">
        <f>IF($B21=0,"",'03 - Monthly Asset Follow up'!D26)</f>
        <v/>
      </c>
      <c r="D21" s="277" t="str">
        <f t="shared" si="1"/>
        <v/>
      </c>
      <c r="E21" s="515" t="str">
        <f>IF($B21=0,"",_xlfn.XLOOKUP($B21,INPUT_DATA!$CL:$CL,INPUT_DATA!DM:DM))</f>
        <v/>
      </c>
      <c r="F21" s="277" t="str">
        <f t="shared" si="0"/>
        <v/>
      </c>
      <c r="G21" s="267" t="str">
        <f>IF($B21=0,"",'04 - Monthly Collection'!AA22)</f>
        <v/>
      </c>
      <c r="H21" s="278" t="str">
        <f t="shared" si="0"/>
        <v/>
      </c>
    </row>
    <row r="22" spans="2:8">
      <c r="B22" s="266">
        <f>'03 - Monthly Asset Follow up'!B27</f>
        <v>0</v>
      </c>
      <c r="C22" s="267" t="str">
        <f>IF($B22=0,"",'03 - Monthly Asset Follow up'!D27)</f>
        <v/>
      </c>
      <c r="D22" s="277" t="str">
        <f t="shared" si="1"/>
        <v/>
      </c>
      <c r="E22" s="515" t="str">
        <f>IF($B22=0,"",_xlfn.XLOOKUP($B22,INPUT_DATA!$CL:$CL,INPUT_DATA!DM:DM))</f>
        <v/>
      </c>
      <c r="F22" s="277" t="str">
        <f t="shared" si="0"/>
        <v/>
      </c>
      <c r="G22" s="267" t="str">
        <f>IF($B22=0,"",'04 - Monthly Collection'!AA23)</f>
        <v/>
      </c>
      <c r="H22" s="278" t="str">
        <f t="shared" si="0"/>
        <v/>
      </c>
    </row>
    <row r="23" spans="2:8">
      <c r="B23" s="266">
        <f>'03 - Monthly Asset Follow up'!B28</f>
        <v>0</v>
      </c>
      <c r="C23" s="267" t="str">
        <f>IF($B23=0,"",'03 - Monthly Asset Follow up'!D28)</f>
        <v/>
      </c>
      <c r="D23" s="277" t="str">
        <f t="shared" si="1"/>
        <v/>
      </c>
      <c r="E23" s="515" t="str">
        <f>IF($B23=0,"",_xlfn.XLOOKUP($B23,INPUT_DATA!$CL:$CL,INPUT_DATA!DM:DM))</f>
        <v/>
      </c>
      <c r="F23" s="277" t="str">
        <f t="shared" si="0"/>
        <v/>
      </c>
      <c r="G23" s="267" t="str">
        <f>IF($B23=0,"",'04 - Monthly Collection'!AA24)</f>
        <v/>
      </c>
      <c r="H23" s="278" t="str">
        <f t="shared" si="0"/>
        <v/>
      </c>
    </row>
    <row r="24" spans="2:8">
      <c r="B24" s="266">
        <f>'03 - Monthly Asset Follow up'!B29</f>
        <v>0</v>
      </c>
      <c r="C24" s="267" t="str">
        <f>IF($B24=0,"",'03 - Monthly Asset Follow up'!D29)</f>
        <v/>
      </c>
      <c r="D24" s="277" t="str">
        <f t="shared" si="1"/>
        <v/>
      </c>
      <c r="E24" s="515" t="str">
        <f>IF($B24=0,"",_xlfn.XLOOKUP($B24,INPUT_DATA!$CL:$CL,INPUT_DATA!DM:DM))</f>
        <v/>
      </c>
      <c r="F24" s="277" t="str">
        <f t="shared" si="0"/>
        <v/>
      </c>
      <c r="G24" s="267" t="str">
        <f>IF($B24=0,"",'04 - Monthly Collection'!AA25)</f>
        <v/>
      </c>
      <c r="H24" s="278" t="str">
        <f t="shared" si="0"/>
        <v/>
      </c>
    </row>
    <row r="25" spans="2:8">
      <c r="B25" s="266">
        <f>'03 - Monthly Asset Follow up'!B30</f>
        <v>0</v>
      </c>
      <c r="C25" s="267" t="str">
        <f>IF($B25=0,"",'03 - Monthly Asset Follow up'!D30)</f>
        <v/>
      </c>
      <c r="D25" s="277" t="str">
        <f t="shared" si="1"/>
        <v/>
      </c>
      <c r="E25" s="515" t="str">
        <f>IF($B25=0,"",_xlfn.XLOOKUP($B25,INPUT_DATA!$CL:$CL,INPUT_DATA!DM:DM))</f>
        <v/>
      </c>
      <c r="F25" s="277" t="str">
        <f t="shared" si="0"/>
        <v/>
      </c>
      <c r="G25" s="267" t="str">
        <f>IF($B25=0,"",'04 - Monthly Collection'!AA26)</f>
        <v/>
      </c>
      <c r="H25" s="278" t="str">
        <f t="shared" si="0"/>
        <v/>
      </c>
    </row>
    <row r="26" spans="2:8">
      <c r="B26" s="266">
        <f>'03 - Monthly Asset Follow up'!B31</f>
        <v>0</v>
      </c>
      <c r="C26" s="267" t="str">
        <f>IF($B26=0,"",'03 - Monthly Asset Follow up'!D31)</f>
        <v/>
      </c>
      <c r="D26" s="277" t="str">
        <f t="shared" si="1"/>
        <v/>
      </c>
      <c r="E26" s="515" t="str">
        <f>IF($B26=0,"",_xlfn.XLOOKUP($B26,INPUT_DATA!$CL:$CL,INPUT_DATA!DM:DM))</f>
        <v/>
      </c>
      <c r="F26" s="277" t="str">
        <f t="shared" si="0"/>
        <v/>
      </c>
      <c r="G26" s="267" t="str">
        <f>IF($B26=0,"",'04 - Monthly Collection'!AA27)</f>
        <v/>
      </c>
      <c r="H26" s="278" t="str">
        <f t="shared" si="0"/>
        <v/>
      </c>
    </row>
    <row r="27" spans="2:8">
      <c r="B27" s="266">
        <f>'03 - Monthly Asset Follow up'!B32</f>
        <v>0</v>
      </c>
      <c r="C27" s="267" t="str">
        <f>IF($B27=0,"",'03 - Monthly Asset Follow up'!D32)</f>
        <v/>
      </c>
      <c r="D27" s="277" t="str">
        <f t="shared" si="1"/>
        <v/>
      </c>
      <c r="E27" s="515" t="str">
        <f>IF($B27=0,"",_xlfn.XLOOKUP($B27,INPUT_DATA!$CL:$CL,INPUT_DATA!DM:DM))</f>
        <v/>
      </c>
      <c r="F27" s="277" t="str">
        <f t="shared" si="0"/>
        <v/>
      </c>
      <c r="G27" s="267" t="str">
        <f>IF($B27=0,"",'04 - Monthly Collection'!AA28)</f>
        <v/>
      </c>
      <c r="H27" s="278" t="str">
        <f t="shared" si="0"/>
        <v/>
      </c>
    </row>
    <row r="28" spans="2:8">
      <c r="B28" s="266">
        <f>'03 - Monthly Asset Follow up'!B33</f>
        <v>0</v>
      </c>
      <c r="C28" s="267" t="str">
        <f>IF($B28=0,"",'03 - Monthly Asset Follow up'!D33)</f>
        <v/>
      </c>
      <c r="D28" s="277" t="str">
        <f t="shared" si="1"/>
        <v/>
      </c>
      <c r="E28" s="515" t="str">
        <f>IF($B28=0,"",_xlfn.XLOOKUP($B28,INPUT_DATA!$CL:$CL,INPUT_DATA!DM:DM))</f>
        <v/>
      </c>
      <c r="F28" s="277" t="str">
        <f t="shared" ref="F28:F72" si="2">IF($B28=0,"",IF(F29="",E28,E28+F29))</f>
        <v/>
      </c>
      <c r="G28" s="267" t="str">
        <f>IF($B28=0,"",'04 - Monthly Collection'!AA29)</f>
        <v/>
      </c>
      <c r="H28" s="278" t="str">
        <f t="shared" ref="H28:H72" si="3">IF($B28=0,"",IF(H29="",G28,G28+H29))</f>
        <v/>
      </c>
    </row>
    <row r="29" spans="2:8">
      <c r="B29" s="266">
        <f>'03 - Monthly Asset Follow up'!B34</f>
        <v>0</v>
      </c>
      <c r="C29" s="267" t="str">
        <f>IF($B29=0,"",'03 - Monthly Asset Follow up'!D34)</f>
        <v/>
      </c>
      <c r="D29" s="277" t="str">
        <f t="shared" si="1"/>
        <v/>
      </c>
      <c r="E29" s="515" t="str">
        <f>IF($B29=0,"",_xlfn.XLOOKUP($B29,INPUT_DATA!$CL:$CL,INPUT_DATA!DM:DM))</f>
        <v/>
      </c>
      <c r="F29" s="277" t="str">
        <f t="shared" si="2"/>
        <v/>
      </c>
      <c r="G29" s="267" t="str">
        <f>IF($B29=0,"",'04 - Monthly Collection'!AA30)</f>
        <v/>
      </c>
      <c r="H29" s="278" t="str">
        <f t="shared" si="3"/>
        <v/>
      </c>
    </row>
    <row r="30" spans="2:8">
      <c r="B30" s="266">
        <f>'03 - Monthly Asset Follow up'!B35</f>
        <v>0</v>
      </c>
      <c r="C30" s="267" t="str">
        <f>IF($B30=0,"",'03 - Monthly Asset Follow up'!D35)</f>
        <v/>
      </c>
      <c r="D30" s="277" t="str">
        <f t="shared" si="1"/>
        <v/>
      </c>
      <c r="E30" s="515" t="str">
        <f>IF($B30=0,"",_xlfn.XLOOKUP($B30,INPUT_DATA!$CL:$CL,INPUT_DATA!DM:DM))</f>
        <v/>
      </c>
      <c r="F30" s="277" t="str">
        <f t="shared" si="2"/>
        <v/>
      </c>
      <c r="G30" s="267" t="str">
        <f>IF($B30=0,"",'04 - Monthly Collection'!AA31)</f>
        <v/>
      </c>
      <c r="H30" s="278" t="str">
        <f t="shared" si="3"/>
        <v/>
      </c>
    </row>
    <row r="31" spans="2:8">
      <c r="B31" s="266">
        <f>'03 - Monthly Asset Follow up'!B36</f>
        <v>0</v>
      </c>
      <c r="C31" s="267" t="str">
        <f>IF($B31=0,"",'03 - Monthly Asset Follow up'!D36)</f>
        <v/>
      </c>
      <c r="D31" s="277" t="str">
        <f t="shared" si="1"/>
        <v/>
      </c>
      <c r="E31" s="515" t="str">
        <f>IF($B31=0,"",_xlfn.XLOOKUP($B31,INPUT_DATA!$CL:$CL,INPUT_DATA!DM:DM))</f>
        <v/>
      </c>
      <c r="F31" s="277" t="str">
        <f t="shared" si="2"/>
        <v/>
      </c>
      <c r="G31" s="267" t="str">
        <f>IF($B31=0,"",'04 - Monthly Collection'!AA32)</f>
        <v/>
      </c>
      <c r="H31" s="278" t="str">
        <f t="shared" si="3"/>
        <v/>
      </c>
    </row>
    <row r="32" spans="2:8">
      <c r="B32" s="266">
        <f>'03 - Monthly Asset Follow up'!B37</f>
        <v>0</v>
      </c>
      <c r="C32" s="267" t="str">
        <f>IF($B32=0,"",'03 - Monthly Asset Follow up'!D37)</f>
        <v/>
      </c>
      <c r="D32" s="277" t="str">
        <f t="shared" si="1"/>
        <v/>
      </c>
      <c r="E32" s="515" t="str">
        <f>IF($B32=0,"",_xlfn.XLOOKUP($B32,INPUT_DATA!$CL:$CL,INPUT_DATA!DM:DM))</f>
        <v/>
      </c>
      <c r="F32" s="277" t="str">
        <f t="shared" si="2"/>
        <v/>
      </c>
      <c r="G32" s="267" t="str">
        <f>IF($B32=0,"",'04 - Monthly Collection'!AA33)</f>
        <v/>
      </c>
      <c r="H32" s="278" t="str">
        <f t="shared" si="3"/>
        <v/>
      </c>
    </row>
    <row r="33" spans="2:8">
      <c r="B33" s="266">
        <f>'03 - Monthly Asset Follow up'!B38</f>
        <v>0</v>
      </c>
      <c r="C33" s="267" t="str">
        <f>IF($B33=0,"",'03 - Monthly Asset Follow up'!D38)</f>
        <v/>
      </c>
      <c r="D33" s="277" t="str">
        <f t="shared" si="1"/>
        <v/>
      </c>
      <c r="E33" s="515" t="str">
        <f>IF($B33=0,"",_xlfn.XLOOKUP($B33,INPUT_DATA!$CL:$CL,INPUT_DATA!DM:DM))</f>
        <v/>
      </c>
      <c r="F33" s="277" t="str">
        <f t="shared" si="2"/>
        <v/>
      </c>
      <c r="G33" s="267" t="str">
        <f>IF($B33=0,"",'04 - Monthly Collection'!AA34)</f>
        <v/>
      </c>
      <c r="H33" s="278" t="str">
        <f t="shared" si="3"/>
        <v/>
      </c>
    </row>
    <row r="34" spans="2:8">
      <c r="B34" s="266">
        <f>'03 - Monthly Asset Follow up'!B39</f>
        <v>0</v>
      </c>
      <c r="C34" s="267" t="str">
        <f>IF($B34=0,"",'03 - Monthly Asset Follow up'!D39)</f>
        <v/>
      </c>
      <c r="D34" s="277" t="str">
        <f t="shared" si="1"/>
        <v/>
      </c>
      <c r="E34" s="515" t="str">
        <f>IF($B34=0,"",_xlfn.XLOOKUP($B34,INPUT_DATA!$CL:$CL,INPUT_DATA!DM:DM))</f>
        <v/>
      </c>
      <c r="F34" s="277" t="str">
        <f t="shared" si="2"/>
        <v/>
      </c>
      <c r="G34" s="267" t="str">
        <f>IF($B34=0,"",'04 - Monthly Collection'!AA35)</f>
        <v/>
      </c>
      <c r="H34" s="278" t="str">
        <f t="shared" si="3"/>
        <v/>
      </c>
    </row>
    <row r="35" spans="2:8">
      <c r="B35" s="266">
        <f>'03 - Monthly Asset Follow up'!B40</f>
        <v>0</v>
      </c>
      <c r="C35" s="267" t="str">
        <f>IF($B35=0,"",'03 - Monthly Asset Follow up'!D40)</f>
        <v/>
      </c>
      <c r="D35" s="277" t="str">
        <f t="shared" si="1"/>
        <v/>
      </c>
      <c r="E35" s="515" t="str">
        <f>IF($B35=0,"",_xlfn.XLOOKUP($B35,INPUT_DATA!$CL:$CL,INPUT_DATA!DM:DM))</f>
        <v/>
      </c>
      <c r="F35" s="277" t="str">
        <f t="shared" si="2"/>
        <v/>
      </c>
      <c r="G35" s="267" t="str">
        <f>IF($B35=0,"",'04 - Monthly Collection'!AA36)</f>
        <v/>
      </c>
      <c r="H35" s="278" t="str">
        <f t="shared" si="3"/>
        <v/>
      </c>
    </row>
    <row r="36" spans="2:8">
      <c r="B36" s="266">
        <f>'03 - Monthly Asset Follow up'!B41</f>
        <v>0</v>
      </c>
      <c r="C36" s="267" t="str">
        <f>IF($B36=0,"",'03 - Monthly Asset Follow up'!D41)</f>
        <v/>
      </c>
      <c r="D36" s="277" t="str">
        <f t="shared" si="1"/>
        <v/>
      </c>
      <c r="E36" s="515" t="str">
        <f>IF($B36=0,"",_xlfn.XLOOKUP($B36,INPUT_DATA!$CL:$CL,INPUT_DATA!DM:DM))</f>
        <v/>
      </c>
      <c r="F36" s="277" t="str">
        <f t="shared" si="2"/>
        <v/>
      </c>
      <c r="G36" s="267" t="str">
        <f>IF($B36=0,"",'04 - Monthly Collection'!AA37)</f>
        <v/>
      </c>
      <c r="H36" s="278" t="str">
        <f t="shared" si="3"/>
        <v/>
      </c>
    </row>
    <row r="37" spans="2:8">
      <c r="B37" s="266">
        <f>'03 - Monthly Asset Follow up'!B42</f>
        <v>0</v>
      </c>
      <c r="C37" s="267" t="str">
        <f>IF($B37=0,"",'03 - Monthly Asset Follow up'!D42)</f>
        <v/>
      </c>
      <c r="D37" s="277" t="str">
        <f t="shared" si="1"/>
        <v/>
      </c>
      <c r="E37" s="515" t="str">
        <f>IF($B37=0,"",_xlfn.XLOOKUP($B37,INPUT_DATA!$CL:$CL,INPUT_DATA!DM:DM))</f>
        <v/>
      </c>
      <c r="F37" s="277" t="str">
        <f t="shared" si="2"/>
        <v/>
      </c>
      <c r="G37" s="267" t="str">
        <f>IF($B37=0,"",'04 - Monthly Collection'!AA38)</f>
        <v/>
      </c>
      <c r="H37" s="278" t="str">
        <f t="shared" si="3"/>
        <v/>
      </c>
    </row>
    <row r="38" spans="2:8">
      <c r="B38" s="266">
        <f>'03 - Monthly Asset Follow up'!B43</f>
        <v>0</v>
      </c>
      <c r="C38" s="267" t="str">
        <f>IF($B38=0,"",'03 - Monthly Asset Follow up'!D43)</f>
        <v/>
      </c>
      <c r="D38" s="277" t="str">
        <f t="shared" si="1"/>
        <v/>
      </c>
      <c r="E38" s="515" t="str">
        <f>IF($B38=0,"",_xlfn.XLOOKUP($B38,INPUT_DATA!$CL:$CL,INPUT_DATA!DM:DM))</f>
        <v/>
      </c>
      <c r="F38" s="277" t="str">
        <f t="shared" si="2"/>
        <v/>
      </c>
      <c r="G38" s="267" t="str">
        <f>IF($B38=0,"",'04 - Monthly Collection'!AA39)</f>
        <v/>
      </c>
      <c r="H38" s="278" t="str">
        <f t="shared" si="3"/>
        <v/>
      </c>
    </row>
    <row r="39" spans="2:8">
      <c r="B39" s="266">
        <f>'03 - Monthly Asset Follow up'!B44</f>
        <v>0</v>
      </c>
      <c r="C39" s="267" t="str">
        <f>IF($B39=0,"",'03 - Monthly Asset Follow up'!D44)</f>
        <v/>
      </c>
      <c r="D39" s="277" t="str">
        <f t="shared" si="1"/>
        <v/>
      </c>
      <c r="E39" s="515" t="str">
        <f>IF($B39=0,"",_xlfn.XLOOKUP($B39,INPUT_DATA!$CL:$CL,INPUT_DATA!DM:DM))</f>
        <v/>
      </c>
      <c r="F39" s="277" t="str">
        <f t="shared" si="2"/>
        <v/>
      </c>
      <c r="G39" s="267" t="str">
        <f>IF($B39=0,"",'04 - Monthly Collection'!AA40)</f>
        <v/>
      </c>
      <c r="H39" s="278" t="str">
        <f t="shared" si="3"/>
        <v/>
      </c>
    </row>
    <row r="40" spans="2:8">
      <c r="B40" s="266">
        <f>'03 - Monthly Asset Follow up'!B45</f>
        <v>0</v>
      </c>
      <c r="C40" s="267" t="str">
        <f>IF($B40=0,"",'03 - Monthly Asset Follow up'!D45)</f>
        <v/>
      </c>
      <c r="D40" s="277" t="str">
        <f t="shared" si="1"/>
        <v/>
      </c>
      <c r="E40" s="515" t="str">
        <f>IF($B40=0,"",_xlfn.XLOOKUP($B40,INPUT_DATA!$CL:$CL,INPUT_DATA!DM:DM))</f>
        <v/>
      </c>
      <c r="F40" s="277" t="str">
        <f t="shared" si="2"/>
        <v/>
      </c>
      <c r="G40" s="267" t="str">
        <f>IF($B40=0,"",'04 - Monthly Collection'!AA41)</f>
        <v/>
      </c>
      <c r="H40" s="278" t="str">
        <f t="shared" si="3"/>
        <v/>
      </c>
    </row>
    <row r="41" spans="2:8">
      <c r="B41" s="266">
        <f>'03 - Monthly Asset Follow up'!B46</f>
        <v>0</v>
      </c>
      <c r="C41" s="267" t="str">
        <f>IF($B41=0,"",'03 - Monthly Asset Follow up'!D46)</f>
        <v/>
      </c>
      <c r="D41" s="277" t="str">
        <f t="shared" si="1"/>
        <v/>
      </c>
      <c r="E41" s="515" t="str">
        <f>IF($B41=0,"",_xlfn.XLOOKUP($B41,INPUT_DATA!$CL:$CL,INPUT_DATA!DM:DM))</f>
        <v/>
      </c>
      <c r="F41" s="277" t="str">
        <f t="shared" si="2"/>
        <v/>
      </c>
      <c r="G41" s="267" t="str">
        <f>IF($B41=0,"",'04 - Monthly Collection'!AA42)</f>
        <v/>
      </c>
      <c r="H41" s="278" t="str">
        <f t="shared" si="3"/>
        <v/>
      </c>
    </row>
    <row r="42" spans="2:8">
      <c r="B42" s="266">
        <f>'03 - Monthly Asset Follow up'!B47</f>
        <v>0</v>
      </c>
      <c r="C42" s="267" t="str">
        <f>IF($B42=0,"",'03 - Monthly Asset Follow up'!D47)</f>
        <v/>
      </c>
      <c r="D42" s="277" t="str">
        <f t="shared" si="1"/>
        <v/>
      </c>
      <c r="E42" s="515" t="str">
        <f>IF($B42=0,"",_xlfn.XLOOKUP($B42,INPUT_DATA!$CL:$CL,INPUT_DATA!DM:DM))</f>
        <v/>
      </c>
      <c r="F42" s="277" t="str">
        <f t="shared" si="2"/>
        <v/>
      </c>
      <c r="G42" s="267" t="str">
        <f>IF($B42=0,"",'04 - Monthly Collection'!AA43)</f>
        <v/>
      </c>
      <c r="H42" s="278" t="str">
        <f t="shared" si="3"/>
        <v/>
      </c>
    </row>
    <row r="43" spans="2:8">
      <c r="B43" s="266">
        <f>'03 - Monthly Asset Follow up'!B48</f>
        <v>0</v>
      </c>
      <c r="C43" s="267" t="str">
        <f>IF($B43=0,"",'03 - Monthly Asset Follow up'!D48)</f>
        <v/>
      </c>
      <c r="D43" s="277" t="str">
        <f t="shared" si="1"/>
        <v/>
      </c>
      <c r="E43" s="515" t="str">
        <f>IF($B43=0,"",_xlfn.XLOOKUP($B43,INPUT_DATA!$CL:$CL,INPUT_DATA!DM:DM))</f>
        <v/>
      </c>
      <c r="F43" s="277" t="str">
        <f t="shared" si="2"/>
        <v/>
      </c>
      <c r="G43" s="267" t="str">
        <f>IF($B43=0,"",'04 - Monthly Collection'!AA44)</f>
        <v/>
      </c>
      <c r="H43" s="278" t="str">
        <f t="shared" si="3"/>
        <v/>
      </c>
    </row>
    <row r="44" spans="2:8">
      <c r="B44" s="266">
        <f>'03 - Monthly Asset Follow up'!B49</f>
        <v>0</v>
      </c>
      <c r="C44" s="267" t="str">
        <f>IF($B44=0,"",'03 - Monthly Asset Follow up'!D49)</f>
        <v/>
      </c>
      <c r="D44" s="277" t="str">
        <f t="shared" si="1"/>
        <v/>
      </c>
      <c r="E44" s="515" t="str">
        <f>IF($B44=0,"",_xlfn.XLOOKUP($B44,INPUT_DATA!$CL:$CL,INPUT_DATA!DM:DM))</f>
        <v/>
      </c>
      <c r="F44" s="277" t="str">
        <f t="shared" si="2"/>
        <v/>
      </c>
      <c r="G44" s="267" t="str">
        <f>IF($B44=0,"",'04 - Monthly Collection'!AA45)</f>
        <v/>
      </c>
      <c r="H44" s="278" t="str">
        <f t="shared" si="3"/>
        <v/>
      </c>
    </row>
    <row r="45" spans="2:8">
      <c r="B45" s="266">
        <f>'03 - Monthly Asset Follow up'!B50</f>
        <v>0</v>
      </c>
      <c r="C45" s="267" t="str">
        <f>IF($B45=0,"",'03 - Monthly Asset Follow up'!D50)</f>
        <v/>
      </c>
      <c r="D45" s="277" t="str">
        <f t="shared" si="1"/>
        <v/>
      </c>
      <c r="E45" s="515" t="str">
        <f>IF($B45=0,"",_xlfn.XLOOKUP($B45,INPUT_DATA!$CL:$CL,INPUT_DATA!DM:DM))</f>
        <v/>
      </c>
      <c r="F45" s="277" t="str">
        <f t="shared" si="2"/>
        <v/>
      </c>
      <c r="G45" s="267" t="str">
        <f>IF($B45=0,"",'04 - Monthly Collection'!AA46)</f>
        <v/>
      </c>
      <c r="H45" s="278" t="str">
        <f t="shared" si="3"/>
        <v/>
      </c>
    </row>
    <row r="46" spans="2:8">
      <c r="B46" s="266">
        <f>'03 - Monthly Asset Follow up'!B51</f>
        <v>0</v>
      </c>
      <c r="C46" s="267" t="str">
        <f>IF($B46=0,"",'03 - Monthly Asset Follow up'!D51)</f>
        <v/>
      </c>
      <c r="D46" s="277" t="str">
        <f t="shared" si="1"/>
        <v/>
      </c>
      <c r="E46" s="515" t="str">
        <f>IF($B46=0,"",_xlfn.XLOOKUP($B46,INPUT_DATA!$CL:$CL,INPUT_DATA!DM:DM))</f>
        <v/>
      </c>
      <c r="F46" s="277" t="str">
        <f t="shared" si="2"/>
        <v/>
      </c>
      <c r="G46" s="267" t="str">
        <f>IF($B46=0,"",'04 - Monthly Collection'!AA47)</f>
        <v/>
      </c>
      <c r="H46" s="278" t="str">
        <f t="shared" si="3"/>
        <v/>
      </c>
    </row>
    <row r="47" spans="2:8">
      <c r="B47" s="266">
        <f>'03 - Monthly Asset Follow up'!B52</f>
        <v>0</v>
      </c>
      <c r="C47" s="267" t="str">
        <f>IF($B47=0,"",'03 - Monthly Asset Follow up'!D52)</f>
        <v/>
      </c>
      <c r="D47" s="277" t="str">
        <f t="shared" si="1"/>
        <v/>
      </c>
      <c r="E47" s="515" t="str">
        <f>IF($B47=0,"",_xlfn.XLOOKUP($B47,INPUT_DATA!$CL:$CL,INPUT_DATA!DM:DM))</f>
        <v/>
      </c>
      <c r="F47" s="277" t="str">
        <f t="shared" si="2"/>
        <v/>
      </c>
      <c r="G47" s="267" t="str">
        <f>IF($B47=0,"",'04 - Monthly Collection'!AA48)</f>
        <v/>
      </c>
      <c r="H47" s="278" t="str">
        <f t="shared" si="3"/>
        <v/>
      </c>
    </row>
    <row r="48" spans="2:8">
      <c r="B48" s="266">
        <f>'03 - Monthly Asset Follow up'!B53</f>
        <v>0</v>
      </c>
      <c r="C48" s="267" t="str">
        <f>IF($B48=0,"",'03 - Monthly Asset Follow up'!D53)</f>
        <v/>
      </c>
      <c r="D48" s="277" t="str">
        <f t="shared" si="1"/>
        <v/>
      </c>
      <c r="E48" s="515" t="str">
        <f>IF($B48=0,"",_xlfn.XLOOKUP($B48,INPUT_DATA!$CL:$CL,INPUT_DATA!DM:DM))</f>
        <v/>
      </c>
      <c r="F48" s="277" t="str">
        <f t="shared" si="2"/>
        <v/>
      </c>
      <c r="G48" s="267" t="str">
        <f>IF($B48=0,"",'04 - Monthly Collection'!AA49)</f>
        <v/>
      </c>
      <c r="H48" s="278" t="str">
        <f t="shared" si="3"/>
        <v/>
      </c>
    </row>
    <row r="49" spans="2:8">
      <c r="B49" s="266">
        <f>'03 - Monthly Asset Follow up'!B54</f>
        <v>0</v>
      </c>
      <c r="C49" s="267" t="str">
        <f>IF($B49=0,"",'03 - Monthly Asset Follow up'!D54)</f>
        <v/>
      </c>
      <c r="D49" s="277" t="str">
        <f t="shared" si="1"/>
        <v/>
      </c>
      <c r="E49" s="515" t="str">
        <f>IF($B49=0,"",_xlfn.XLOOKUP($B49,INPUT_DATA!$CL:$CL,INPUT_DATA!DM:DM))</f>
        <v/>
      </c>
      <c r="F49" s="277" t="str">
        <f t="shared" si="2"/>
        <v/>
      </c>
      <c r="G49" s="267" t="str">
        <f>IF($B49=0,"",'04 - Monthly Collection'!AA50)</f>
        <v/>
      </c>
      <c r="H49" s="278" t="str">
        <f t="shared" si="3"/>
        <v/>
      </c>
    </row>
    <row r="50" spans="2:8">
      <c r="B50" s="266">
        <f>'03 - Monthly Asset Follow up'!B55</f>
        <v>0</v>
      </c>
      <c r="C50" s="267" t="str">
        <f>IF($B50=0,"",'03 - Monthly Asset Follow up'!D55)</f>
        <v/>
      </c>
      <c r="D50" s="277" t="str">
        <f t="shared" si="1"/>
        <v/>
      </c>
      <c r="E50" s="515" t="str">
        <f>IF($B50=0,"",_xlfn.XLOOKUP($B50,INPUT_DATA!$CL:$CL,INPUT_DATA!DM:DM))</f>
        <v/>
      </c>
      <c r="F50" s="277" t="str">
        <f t="shared" si="2"/>
        <v/>
      </c>
      <c r="G50" s="267" t="str">
        <f>IF($B50=0,"",'04 - Monthly Collection'!AA51)</f>
        <v/>
      </c>
      <c r="H50" s="278" t="str">
        <f t="shared" si="3"/>
        <v/>
      </c>
    </row>
    <row r="51" spans="2:8">
      <c r="B51" s="266">
        <f>'03 - Monthly Asset Follow up'!B56</f>
        <v>0</v>
      </c>
      <c r="C51" s="267" t="str">
        <f>IF($B51=0,"",'03 - Monthly Asset Follow up'!D56)</f>
        <v/>
      </c>
      <c r="D51" s="277" t="str">
        <f t="shared" si="1"/>
        <v/>
      </c>
      <c r="E51" s="515" t="str">
        <f>IF($B51=0,"",_xlfn.XLOOKUP($B51,INPUT_DATA!$CL:$CL,INPUT_DATA!DM:DM))</f>
        <v/>
      </c>
      <c r="F51" s="277" t="str">
        <f t="shared" si="2"/>
        <v/>
      </c>
      <c r="G51" s="267" t="str">
        <f>IF($B51=0,"",'04 - Monthly Collection'!AA52)</f>
        <v/>
      </c>
      <c r="H51" s="278" t="str">
        <f t="shared" si="3"/>
        <v/>
      </c>
    </row>
    <row r="52" spans="2:8">
      <c r="B52" s="266">
        <f>'03 - Monthly Asset Follow up'!B57</f>
        <v>0</v>
      </c>
      <c r="C52" s="267" t="str">
        <f>IF($B52=0,"",'03 - Monthly Asset Follow up'!D57)</f>
        <v/>
      </c>
      <c r="D52" s="277" t="str">
        <f t="shared" si="1"/>
        <v/>
      </c>
      <c r="E52" s="515" t="str">
        <f>IF($B52=0,"",_xlfn.XLOOKUP($B52,INPUT_DATA!$CL:$CL,INPUT_DATA!DM:DM))</f>
        <v/>
      </c>
      <c r="F52" s="277" t="str">
        <f t="shared" si="2"/>
        <v/>
      </c>
      <c r="G52" s="267" t="str">
        <f>IF($B52=0,"",'04 - Monthly Collection'!AA53)</f>
        <v/>
      </c>
      <c r="H52" s="278" t="str">
        <f t="shared" si="3"/>
        <v/>
      </c>
    </row>
    <row r="53" spans="2:8">
      <c r="B53" s="266">
        <f>'03 - Monthly Asset Follow up'!B58</f>
        <v>0</v>
      </c>
      <c r="C53" s="267" t="str">
        <f>IF($B53=0,"",'03 - Monthly Asset Follow up'!D58)</f>
        <v/>
      </c>
      <c r="D53" s="277" t="str">
        <f t="shared" si="1"/>
        <v/>
      </c>
      <c r="E53" s="515" t="str">
        <f>IF($B53=0,"",_xlfn.XLOOKUP($B53,INPUT_DATA!$CL:$CL,INPUT_DATA!DM:DM))</f>
        <v/>
      </c>
      <c r="F53" s="277" t="str">
        <f t="shared" si="2"/>
        <v/>
      </c>
      <c r="G53" s="267" t="str">
        <f>IF($B53=0,"",'04 - Monthly Collection'!AA54)</f>
        <v/>
      </c>
      <c r="H53" s="278" t="str">
        <f t="shared" si="3"/>
        <v/>
      </c>
    </row>
    <row r="54" spans="2:8">
      <c r="B54" s="266">
        <f>'03 - Monthly Asset Follow up'!B59</f>
        <v>0</v>
      </c>
      <c r="C54" s="267" t="str">
        <f>IF($B54=0,"",'03 - Monthly Asset Follow up'!D59)</f>
        <v/>
      </c>
      <c r="D54" s="277" t="str">
        <f t="shared" si="1"/>
        <v/>
      </c>
      <c r="E54" s="515" t="str">
        <f>IF($B54=0,"",_xlfn.XLOOKUP($B54,INPUT_DATA!$CL:$CL,INPUT_DATA!DM:DM))</f>
        <v/>
      </c>
      <c r="F54" s="277" t="str">
        <f t="shared" si="2"/>
        <v/>
      </c>
      <c r="G54" s="267" t="str">
        <f>IF($B54=0,"",'04 - Monthly Collection'!AA55)</f>
        <v/>
      </c>
      <c r="H54" s="278" t="str">
        <f t="shared" si="3"/>
        <v/>
      </c>
    </row>
    <row r="55" spans="2:8">
      <c r="B55" s="266">
        <f>'03 - Monthly Asset Follow up'!B60</f>
        <v>0</v>
      </c>
      <c r="C55" s="267" t="str">
        <f>IF($B55=0,"",'03 - Monthly Asset Follow up'!D60)</f>
        <v/>
      </c>
      <c r="D55" s="277" t="str">
        <f t="shared" si="1"/>
        <v/>
      </c>
      <c r="E55" s="515" t="str">
        <f>IF($B55=0,"",_xlfn.XLOOKUP($B55,INPUT_DATA!$CL:$CL,INPUT_DATA!DM:DM))</f>
        <v/>
      </c>
      <c r="F55" s="277" t="str">
        <f t="shared" si="2"/>
        <v/>
      </c>
      <c r="G55" s="267" t="str">
        <f>IF($B55=0,"",'04 - Monthly Collection'!AA56)</f>
        <v/>
      </c>
      <c r="H55" s="278" t="str">
        <f t="shared" si="3"/>
        <v/>
      </c>
    </row>
    <row r="56" spans="2:8">
      <c r="B56" s="266">
        <f>'03 - Monthly Asset Follow up'!B61</f>
        <v>0</v>
      </c>
      <c r="C56" s="267" t="str">
        <f>IF($B56=0,"",'03 - Monthly Asset Follow up'!D61)</f>
        <v/>
      </c>
      <c r="D56" s="277" t="str">
        <f t="shared" si="1"/>
        <v/>
      </c>
      <c r="E56" s="515" t="str">
        <f>IF($B56=0,"",_xlfn.XLOOKUP($B56,INPUT_DATA!$CL:$CL,INPUT_DATA!DM:DM))</f>
        <v/>
      </c>
      <c r="F56" s="277" t="str">
        <f t="shared" si="2"/>
        <v/>
      </c>
      <c r="G56" s="267" t="str">
        <f>IF($B56=0,"",'04 - Monthly Collection'!AA57)</f>
        <v/>
      </c>
      <c r="H56" s="278" t="str">
        <f t="shared" si="3"/>
        <v/>
      </c>
    </row>
    <row r="57" spans="2:8">
      <c r="B57" s="266">
        <f>'03 - Monthly Asset Follow up'!B62</f>
        <v>0</v>
      </c>
      <c r="C57" s="267" t="str">
        <f>IF($B57=0,"",'03 - Monthly Asset Follow up'!D62)</f>
        <v/>
      </c>
      <c r="D57" s="277" t="str">
        <f t="shared" si="1"/>
        <v/>
      </c>
      <c r="E57" s="515" t="str">
        <f>IF($B57=0,"",_xlfn.XLOOKUP($B57,INPUT_DATA!$CL:$CL,INPUT_DATA!DM:DM))</f>
        <v/>
      </c>
      <c r="F57" s="277" t="str">
        <f t="shared" si="2"/>
        <v/>
      </c>
      <c r="G57" s="267" t="str">
        <f>IF($B57=0,"",'04 - Monthly Collection'!AA58)</f>
        <v/>
      </c>
      <c r="H57" s="278" t="str">
        <f t="shared" si="3"/>
        <v/>
      </c>
    </row>
    <row r="58" spans="2:8">
      <c r="B58" s="266">
        <f>'03 - Monthly Asset Follow up'!B63</f>
        <v>0</v>
      </c>
      <c r="C58" s="267" t="str">
        <f>IF($B58=0,"",'03 - Monthly Asset Follow up'!D63)</f>
        <v/>
      </c>
      <c r="D58" s="277" t="str">
        <f t="shared" si="1"/>
        <v/>
      </c>
      <c r="E58" s="515" t="str">
        <f>IF($B58=0,"",_xlfn.XLOOKUP($B58,INPUT_DATA!$CL:$CL,INPUT_DATA!DM:DM))</f>
        <v/>
      </c>
      <c r="F58" s="277" t="str">
        <f t="shared" si="2"/>
        <v/>
      </c>
      <c r="G58" s="267" t="str">
        <f>IF($B58=0,"",'04 - Monthly Collection'!AA59)</f>
        <v/>
      </c>
      <c r="H58" s="278" t="str">
        <f t="shared" si="3"/>
        <v/>
      </c>
    </row>
    <row r="59" spans="2:8">
      <c r="B59" s="266">
        <f>'03 - Monthly Asset Follow up'!B64</f>
        <v>0</v>
      </c>
      <c r="C59" s="267" t="str">
        <f>IF($B59=0,"",'03 - Monthly Asset Follow up'!D64)</f>
        <v/>
      </c>
      <c r="D59" s="277" t="str">
        <f t="shared" si="1"/>
        <v/>
      </c>
      <c r="E59" s="515" t="str">
        <f>IF($B59=0,"",_xlfn.XLOOKUP($B59,INPUT_DATA!$CL:$CL,INPUT_DATA!DM:DM))</f>
        <v/>
      </c>
      <c r="F59" s="277" t="str">
        <f t="shared" si="2"/>
        <v/>
      </c>
      <c r="G59" s="267" t="str">
        <f>IF($B59=0,"",'04 - Monthly Collection'!AA60)</f>
        <v/>
      </c>
      <c r="H59" s="278" t="str">
        <f t="shared" si="3"/>
        <v/>
      </c>
    </row>
    <row r="60" spans="2:8">
      <c r="B60" s="266">
        <f>'03 - Monthly Asset Follow up'!B65</f>
        <v>0</v>
      </c>
      <c r="C60" s="267" t="str">
        <f>IF($B60=0,"",'03 - Monthly Asset Follow up'!D65)</f>
        <v/>
      </c>
      <c r="D60" s="277" t="str">
        <f t="shared" si="1"/>
        <v/>
      </c>
      <c r="E60" s="515" t="str">
        <f>IF($B60=0,"",_xlfn.XLOOKUP($B60,INPUT_DATA!$CL:$CL,INPUT_DATA!DM:DM))</f>
        <v/>
      </c>
      <c r="F60" s="277" t="str">
        <f t="shared" si="2"/>
        <v/>
      </c>
      <c r="G60" s="267" t="str">
        <f>IF($B60=0,"",'04 - Monthly Collection'!AA61)</f>
        <v/>
      </c>
      <c r="H60" s="278" t="str">
        <f t="shared" si="3"/>
        <v/>
      </c>
    </row>
    <row r="61" spans="2:8">
      <c r="B61" s="266">
        <f>'03 - Monthly Asset Follow up'!B66</f>
        <v>0</v>
      </c>
      <c r="C61" s="267" t="str">
        <f>IF($B61=0,"",'03 - Monthly Asset Follow up'!D66)</f>
        <v/>
      </c>
      <c r="D61" s="277" t="str">
        <f t="shared" si="1"/>
        <v/>
      </c>
      <c r="E61" s="515" t="str">
        <f>IF($B61=0,"",_xlfn.XLOOKUP($B61,INPUT_DATA!$CL:$CL,INPUT_DATA!DM:DM))</f>
        <v/>
      </c>
      <c r="F61" s="277" t="str">
        <f t="shared" si="2"/>
        <v/>
      </c>
      <c r="G61" s="267" t="str">
        <f>IF($B61=0,"",'04 - Monthly Collection'!AA62)</f>
        <v/>
      </c>
      <c r="H61" s="278" t="str">
        <f t="shared" si="3"/>
        <v/>
      </c>
    </row>
    <row r="62" spans="2:8">
      <c r="B62" s="266">
        <f>'03 - Monthly Asset Follow up'!B67</f>
        <v>0</v>
      </c>
      <c r="C62" s="267" t="str">
        <f>IF($B62=0,"",'03 - Monthly Asset Follow up'!D67)</f>
        <v/>
      </c>
      <c r="D62" s="277" t="str">
        <f t="shared" si="1"/>
        <v/>
      </c>
      <c r="E62" s="515" t="str">
        <f>IF($B62=0,"",_xlfn.XLOOKUP($B62,INPUT_DATA!$CL:$CL,INPUT_DATA!DM:DM))</f>
        <v/>
      </c>
      <c r="F62" s="277" t="str">
        <f t="shared" si="2"/>
        <v/>
      </c>
      <c r="G62" s="267" t="str">
        <f>IF($B62=0,"",'04 - Monthly Collection'!AA63)</f>
        <v/>
      </c>
      <c r="H62" s="278" t="str">
        <f t="shared" si="3"/>
        <v/>
      </c>
    </row>
    <row r="63" spans="2:8">
      <c r="B63" s="266">
        <f>'03 - Monthly Asset Follow up'!B68</f>
        <v>0</v>
      </c>
      <c r="C63" s="267" t="str">
        <f>IF($B63=0,"",'03 - Monthly Asset Follow up'!D68)</f>
        <v/>
      </c>
      <c r="D63" s="277" t="str">
        <f t="shared" si="1"/>
        <v/>
      </c>
      <c r="E63" s="515" t="str">
        <f>IF($B63=0,"",_xlfn.XLOOKUP($B63,INPUT_DATA!$CL:$CL,INPUT_DATA!DM:DM))</f>
        <v/>
      </c>
      <c r="F63" s="277" t="str">
        <f t="shared" si="2"/>
        <v/>
      </c>
      <c r="G63" s="267" t="str">
        <f>IF($B63=0,"",'04 - Monthly Collection'!AA64)</f>
        <v/>
      </c>
      <c r="H63" s="278" t="str">
        <f t="shared" si="3"/>
        <v/>
      </c>
    </row>
    <row r="64" spans="2:8">
      <c r="B64" s="266">
        <f>'03 - Monthly Asset Follow up'!B69</f>
        <v>0</v>
      </c>
      <c r="C64" s="267" t="str">
        <f>IF($B64=0,"",'03 - Monthly Asset Follow up'!D69)</f>
        <v/>
      </c>
      <c r="D64" s="277" t="str">
        <f t="shared" si="1"/>
        <v/>
      </c>
      <c r="E64" s="515" t="str">
        <f>IF($B64=0,"",_xlfn.XLOOKUP($B64,INPUT_DATA!$CL:$CL,INPUT_DATA!DM:DM))</f>
        <v/>
      </c>
      <c r="F64" s="277" t="str">
        <f t="shared" si="2"/>
        <v/>
      </c>
      <c r="G64" s="267" t="str">
        <f>IF($B64=0,"",'04 - Monthly Collection'!AA65)</f>
        <v/>
      </c>
      <c r="H64" s="278" t="str">
        <f t="shared" si="3"/>
        <v/>
      </c>
    </row>
    <row r="65" spans="2:8">
      <c r="B65" s="266">
        <f>'03 - Monthly Asset Follow up'!B70</f>
        <v>0</v>
      </c>
      <c r="C65" s="267" t="str">
        <f>IF($B65=0,"",'03 - Monthly Asset Follow up'!D70)</f>
        <v/>
      </c>
      <c r="D65" s="277" t="str">
        <f t="shared" si="1"/>
        <v/>
      </c>
      <c r="E65" s="515" t="str">
        <f>IF($B65=0,"",_xlfn.XLOOKUP($B65,INPUT_DATA!$CL:$CL,INPUT_DATA!DM:DM))</f>
        <v/>
      </c>
      <c r="F65" s="277" t="str">
        <f t="shared" si="2"/>
        <v/>
      </c>
      <c r="G65" s="267" t="str">
        <f>IF($B65=0,"",'04 - Monthly Collection'!AA66)</f>
        <v/>
      </c>
      <c r="H65" s="278" t="str">
        <f t="shared" si="3"/>
        <v/>
      </c>
    </row>
    <row r="66" spans="2:8">
      <c r="B66" s="266">
        <f>'03 - Monthly Asset Follow up'!B71</f>
        <v>0</v>
      </c>
      <c r="C66" s="267" t="str">
        <f>IF($B66=0,"",'03 - Monthly Asset Follow up'!D71)</f>
        <v/>
      </c>
      <c r="D66" s="277" t="str">
        <f t="shared" si="1"/>
        <v/>
      </c>
      <c r="E66" s="515" t="str">
        <f>IF($B66=0,"",_xlfn.XLOOKUP($B66,INPUT_DATA!$CL:$CL,INPUT_DATA!DM:DM))</f>
        <v/>
      </c>
      <c r="F66" s="277" t="str">
        <f t="shared" si="2"/>
        <v/>
      </c>
      <c r="G66" s="267" t="str">
        <f>IF($B66=0,"",'04 - Monthly Collection'!AA67)</f>
        <v/>
      </c>
      <c r="H66" s="278" t="str">
        <f t="shared" si="3"/>
        <v/>
      </c>
    </row>
    <row r="67" spans="2:8">
      <c r="B67" s="266">
        <f>'03 - Monthly Asset Follow up'!B72</f>
        <v>0</v>
      </c>
      <c r="C67" s="267" t="str">
        <f>IF($B67=0,"",'03 - Monthly Asset Follow up'!D72)</f>
        <v/>
      </c>
      <c r="D67" s="277" t="str">
        <f t="shared" si="1"/>
        <v/>
      </c>
      <c r="E67" s="515" t="str">
        <f>IF($B67=0,"",_xlfn.XLOOKUP($B67,INPUT_DATA!$CL:$CL,INPUT_DATA!DM:DM))</f>
        <v/>
      </c>
      <c r="F67" s="277" t="str">
        <f t="shared" si="2"/>
        <v/>
      </c>
      <c r="G67" s="267" t="str">
        <f>IF($B67=0,"",'04 - Monthly Collection'!AA68)</f>
        <v/>
      </c>
      <c r="H67" s="278" t="str">
        <f t="shared" si="3"/>
        <v/>
      </c>
    </row>
    <row r="68" spans="2:8">
      <c r="B68" s="266">
        <f>'03 - Monthly Asset Follow up'!B73</f>
        <v>0</v>
      </c>
      <c r="C68" s="267" t="str">
        <f>IF($B68=0,"",'03 - Monthly Asset Follow up'!D73)</f>
        <v/>
      </c>
      <c r="D68" s="277" t="str">
        <f t="shared" si="1"/>
        <v/>
      </c>
      <c r="E68" s="515" t="str">
        <f>IF($B68=0,"",_xlfn.XLOOKUP($B68,INPUT_DATA!$CL:$CL,INPUT_DATA!DM:DM))</f>
        <v/>
      </c>
      <c r="F68" s="277" t="str">
        <f t="shared" si="2"/>
        <v/>
      </c>
      <c r="G68" s="267" t="str">
        <f>IF($B68=0,"",'04 - Monthly Collection'!AA69)</f>
        <v/>
      </c>
      <c r="H68" s="278" t="str">
        <f t="shared" si="3"/>
        <v/>
      </c>
    </row>
    <row r="69" spans="2:8">
      <c r="B69" s="266">
        <f>'03 - Monthly Asset Follow up'!B74</f>
        <v>0</v>
      </c>
      <c r="C69" s="267" t="str">
        <f>IF($B69=0,"",'03 - Monthly Asset Follow up'!D74)</f>
        <v/>
      </c>
      <c r="D69" s="277" t="str">
        <f t="shared" si="1"/>
        <v/>
      </c>
      <c r="E69" s="515" t="str">
        <f>IF($B69=0,"",_xlfn.XLOOKUP($B69,INPUT_DATA!$CL:$CL,INPUT_DATA!DM:DM))</f>
        <v/>
      </c>
      <c r="F69" s="277" t="str">
        <f t="shared" si="2"/>
        <v/>
      </c>
      <c r="G69" s="267" t="str">
        <f>IF($B69=0,"",'04 - Monthly Collection'!AA70)</f>
        <v/>
      </c>
      <c r="H69" s="278" t="str">
        <f t="shared" si="3"/>
        <v/>
      </c>
    </row>
    <row r="70" spans="2:8">
      <c r="B70" s="266">
        <f>'03 - Monthly Asset Follow up'!B75</f>
        <v>0</v>
      </c>
      <c r="C70" s="267" t="str">
        <f>IF($B70=0,"",'03 - Monthly Asset Follow up'!D75)</f>
        <v/>
      </c>
      <c r="D70" s="277" t="str">
        <f t="shared" si="1"/>
        <v/>
      </c>
      <c r="E70" s="515" t="str">
        <f>IF($B70=0,"",_xlfn.XLOOKUP($B70,INPUT_DATA!$CL:$CL,INPUT_DATA!DM:DM))</f>
        <v/>
      </c>
      <c r="F70" s="277" t="str">
        <f t="shared" si="2"/>
        <v/>
      </c>
      <c r="G70" s="267" t="str">
        <f>IF($B70=0,"",'04 - Monthly Collection'!AA71)</f>
        <v/>
      </c>
      <c r="H70" s="278" t="str">
        <f t="shared" si="3"/>
        <v/>
      </c>
    </row>
    <row r="71" spans="2:8">
      <c r="B71" s="266">
        <f>'03 - Monthly Asset Follow up'!B76</f>
        <v>0</v>
      </c>
      <c r="C71" s="267" t="str">
        <f>IF($B71=0,"",'03 - Monthly Asset Follow up'!D76)</f>
        <v/>
      </c>
      <c r="D71" s="277" t="str">
        <f t="shared" si="1"/>
        <v/>
      </c>
      <c r="E71" s="515" t="str">
        <f>IF($B71=0,"",_xlfn.XLOOKUP($B71,INPUT_DATA!$CL:$CL,INPUT_DATA!DM:DM))</f>
        <v/>
      </c>
      <c r="F71" s="277" t="str">
        <f t="shared" si="2"/>
        <v/>
      </c>
      <c r="G71" s="267" t="str">
        <f>IF($B71=0,"",'04 - Monthly Collection'!AA72)</f>
        <v/>
      </c>
      <c r="H71" s="278" t="str">
        <f t="shared" si="3"/>
        <v/>
      </c>
    </row>
    <row r="72" spans="2:8">
      <c r="B72" s="266">
        <f>'03 - Monthly Asset Follow up'!B77</f>
        <v>0</v>
      </c>
      <c r="C72" s="267" t="str">
        <f>IF($B72=0,"",'03 - Monthly Asset Follow up'!D77)</f>
        <v/>
      </c>
      <c r="D72" s="277" t="str">
        <f t="shared" si="1"/>
        <v/>
      </c>
      <c r="E72" s="515" t="str">
        <f>IF($B72=0,"",_xlfn.XLOOKUP($B72,INPUT_DATA!$CL:$CL,INPUT_DATA!DM:DM))</f>
        <v/>
      </c>
      <c r="F72" s="277" t="str">
        <f t="shared" si="2"/>
        <v/>
      </c>
      <c r="G72" s="267" t="str">
        <f>IF($B72=0,"",'04 - Monthly Collection'!AA73)</f>
        <v/>
      </c>
      <c r="H72" s="278" t="str">
        <f t="shared" si="3"/>
        <v/>
      </c>
    </row>
  </sheetData>
  <conditionalFormatting sqref="B12:B72">
    <cfRule type="cellIs" dxfId="52"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vt:i4>
      </vt:variant>
    </vt:vector>
  </HeadingPairs>
  <TitlesOfParts>
    <vt:vector size="89" baseType="lpstr">
      <vt:lpstr>00 - Cover</vt:lpstr>
      <vt:lpstr>02 - Eligibility Criteria</vt:lpstr>
      <vt:lpstr>03 - Monthly Asset Follow up</vt:lpstr>
      <vt:lpstr>04 - Monthly Collection</vt:lpstr>
      <vt:lpstr>05 - Repurchase and Rescission</vt:lpstr>
      <vt:lpstr>06 - Prepayment Rate</vt:lpstr>
      <vt:lpstr>07 - Asset Amortisation Profile</vt:lpstr>
      <vt:lpstr>08 - Delinquent Home Loans Stat</vt:lpstr>
      <vt:lpstr>09 - Default &amp; Recovery Stat</vt:lpstr>
      <vt:lpstr>10 -Principal Deficiency Amount</vt:lpstr>
      <vt:lpstr>14 - Fees</vt:lpstr>
      <vt:lpstr>11 - Notes Follow-up</vt:lpstr>
      <vt:lpstr>11 bis-Notes Calculation</vt:lpstr>
      <vt:lpstr>12 - Notes Interest</vt:lpstr>
      <vt:lpstr>XX - Reserve calculation</vt:lpstr>
      <vt:lpstr>13 - Issuer Account</vt:lpstr>
      <vt:lpstr>15 - Priority of Payments</vt:lpstr>
      <vt:lpstr>16 - Simplified Balance Sheet</vt:lpstr>
      <vt:lpstr>XX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HISTORICAL_DATA</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'02 - Eligibility Criteria'!Print_Area</vt:lpstr>
      <vt:lpstr>'06 - Prepayment Rate'!Print_Area</vt:lpstr>
      <vt:lpstr>'07 - Asset Amortisation Profile'!Print_Area</vt:lpstr>
      <vt:lpstr>'08 - Delinquent Home Loans Stat'!Print_Area</vt:lpstr>
      <vt:lpstr>'09 - Default &amp; Recovery Stat'!Print_Area</vt:lpstr>
      <vt:lpstr>'10 -Principal Deficiency Amount'!Print_Area</vt:lpstr>
      <vt:lpstr>'11 - Notes Follow-up'!Print_Area</vt:lpstr>
      <vt:lpstr>'11 bis-Notes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Ronan Jeusselin</cp:lastModifiedBy>
  <cp:lastPrinted>2024-11-27T09:24:40Z</cp:lastPrinted>
  <dcterms:created xsi:type="dcterms:W3CDTF">2015-06-05T18:17:20Z</dcterms:created>
  <dcterms:modified xsi:type="dcterms:W3CDTF">2025-03-24T16:07:25Z</dcterms:modified>
</cp:coreProperties>
</file>